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4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5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6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c_meneses1480_uniandes_edu_co/Documents/Juan Camilo Meneses/Personal/Tesis PEG/Datos/"/>
    </mc:Choice>
  </mc:AlternateContent>
  <xr:revisionPtr revIDLastSave="4357" documentId="8_{2A523BF4-A197-4626-A14F-20A53D85F1CF}" xr6:coauthVersionLast="47" xr6:coauthVersionMax="47" xr10:uidLastSave="{5D99D80F-DB5C-4B21-BD0E-723DCD573073}"/>
  <bookViews>
    <workbookView xWindow="-108" yWindow="-108" windowWidth="23256" windowHeight="12576" firstSheet="1" activeTab="2" xr2:uid="{4B77A14E-B8D5-4BB0-92FC-5EAE6032C4EC}"/>
  </bookViews>
  <sheets>
    <sheet name="Dictionary" sheetId="1" r:id="rId1"/>
    <sheet name="Variables" sheetId="10" r:id="rId2"/>
    <sheet name="Data" sheetId="2" r:id="rId3"/>
    <sheet name="Annual Data" sheetId="9" r:id="rId4"/>
    <sheet name="Output Gap" sheetId="8" r:id="rId5"/>
    <sheet name="PIB_chain" sheetId="3" r:id="rId6"/>
    <sheet name="NAIRU_Unemployment" sheetId="5" r:id="rId7"/>
    <sheet name="Fixed_capital" sheetId="6" r:id="rId8"/>
    <sheet name="Hoja1" sheetId="4" r:id="rId9"/>
  </sheets>
  <externalReferences>
    <externalReference r:id="rId10"/>
    <externalReference r:id="rId11"/>
    <externalReference r:id="rId12"/>
  </externalReferences>
  <definedNames>
    <definedName name="_xlnm._FilterDatabase" localSheetId="7" hidden="1">Fixed_capital!$A$2:$F$2</definedName>
    <definedName name="_xlnm._FilterDatabase" localSheetId="8" hidden="1">Hoja1!$H$1:$I$91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05" i="2" l="1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106" i="2"/>
  <c r="JJ105" i="2"/>
  <c r="JJ104" i="2"/>
  <c r="JJ103" i="2"/>
  <c r="JJ102" i="2"/>
  <c r="JJ101" i="2"/>
  <c r="JJ100" i="2"/>
  <c r="JJ99" i="2"/>
  <c r="JJ98" i="2"/>
  <c r="JJ97" i="2"/>
  <c r="JJ96" i="2"/>
  <c r="JJ95" i="2"/>
  <c r="JJ94" i="2"/>
  <c r="JJ93" i="2"/>
  <c r="JJ92" i="2"/>
  <c r="JJ91" i="2"/>
  <c r="JJ90" i="2"/>
  <c r="JJ89" i="2"/>
  <c r="JJ88" i="2"/>
  <c r="JJ87" i="2"/>
  <c r="JJ86" i="2"/>
  <c r="JJ85" i="2"/>
  <c r="JJ84" i="2"/>
  <c r="JJ83" i="2"/>
  <c r="JJ82" i="2"/>
  <c r="JJ81" i="2"/>
  <c r="JJ80" i="2"/>
  <c r="JJ79" i="2"/>
  <c r="JJ78" i="2"/>
  <c r="JJ77" i="2"/>
  <c r="JJ76" i="2"/>
  <c r="JJ75" i="2"/>
  <c r="JJ74" i="2"/>
  <c r="JJ73" i="2"/>
  <c r="JJ72" i="2"/>
  <c r="JJ71" i="2"/>
  <c r="JJ70" i="2"/>
  <c r="JJ69" i="2"/>
  <c r="JJ68" i="2"/>
  <c r="JJ67" i="2"/>
  <c r="JJ66" i="2"/>
  <c r="JJ65" i="2"/>
  <c r="JJ64" i="2"/>
  <c r="JJ63" i="2"/>
  <c r="JJ62" i="2"/>
  <c r="JJ61" i="2"/>
  <c r="JJ60" i="2"/>
  <c r="JJ59" i="2"/>
  <c r="JJ58" i="2"/>
  <c r="JJ57" i="2"/>
  <c r="JJ56" i="2"/>
  <c r="JJ55" i="2"/>
  <c r="JJ54" i="2"/>
  <c r="JJ53" i="2"/>
  <c r="JJ52" i="2"/>
  <c r="JJ51" i="2"/>
  <c r="JJ50" i="2"/>
  <c r="JJ49" i="2"/>
  <c r="JJ48" i="2"/>
  <c r="JJ47" i="2"/>
  <c r="JJ46" i="2"/>
  <c r="JJ45" i="2"/>
  <c r="JJ44" i="2"/>
  <c r="JJ43" i="2"/>
  <c r="JJ42" i="2"/>
  <c r="JJ41" i="2"/>
  <c r="JJ40" i="2"/>
  <c r="JJ39" i="2"/>
  <c r="JJ38" i="2"/>
  <c r="JJ37" i="2"/>
  <c r="JJ36" i="2"/>
  <c r="JJ35" i="2"/>
  <c r="JJ34" i="2"/>
  <c r="JA107" i="2"/>
  <c r="IZ107" i="2"/>
  <c r="IY107" i="2"/>
  <c r="IX107" i="2"/>
  <c r="IW107" i="2"/>
  <c r="IX106" i="2"/>
  <c r="IW106" i="2"/>
  <c r="IX105" i="2"/>
  <c r="IW105" i="2"/>
  <c r="IX104" i="2"/>
  <c r="IW104" i="2"/>
  <c r="IX103" i="2"/>
  <c r="IW103" i="2"/>
  <c r="IX102" i="2"/>
  <c r="IW102" i="2"/>
  <c r="IX101" i="2"/>
  <c r="IW101" i="2"/>
  <c r="IX100" i="2"/>
  <c r="IW100" i="2"/>
  <c r="IX99" i="2"/>
  <c r="IW99" i="2"/>
  <c r="IX98" i="2"/>
  <c r="IW98" i="2"/>
  <c r="IX97" i="2"/>
  <c r="IW97" i="2"/>
  <c r="IX96" i="2"/>
  <c r="IW96" i="2"/>
  <c r="IX95" i="2"/>
  <c r="IW95" i="2"/>
  <c r="IX94" i="2"/>
  <c r="IW94" i="2"/>
  <c r="IX93" i="2"/>
  <c r="IW93" i="2"/>
  <c r="IX92" i="2"/>
  <c r="IW92" i="2"/>
  <c r="IX91" i="2"/>
  <c r="IW91" i="2"/>
  <c r="IX90" i="2"/>
  <c r="IW90" i="2"/>
  <c r="IX89" i="2"/>
  <c r="IW89" i="2"/>
  <c r="IX88" i="2"/>
  <c r="IW88" i="2"/>
  <c r="IX87" i="2"/>
  <c r="IW87" i="2"/>
  <c r="IX86" i="2"/>
  <c r="IW86" i="2"/>
  <c r="IX85" i="2"/>
  <c r="IW85" i="2"/>
  <c r="IX84" i="2"/>
  <c r="IW84" i="2"/>
  <c r="IX83" i="2"/>
  <c r="IW83" i="2"/>
  <c r="IX82" i="2"/>
  <c r="IW82" i="2"/>
  <c r="IX81" i="2"/>
  <c r="IW81" i="2"/>
  <c r="IX80" i="2"/>
  <c r="IW80" i="2"/>
  <c r="IX79" i="2"/>
  <c r="IW79" i="2"/>
  <c r="IX78" i="2"/>
  <c r="IW78" i="2"/>
  <c r="IX77" i="2"/>
  <c r="IW77" i="2"/>
  <c r="IX76" i="2"/>
  <c r="IW76" i="2"/>
  <c r="IX75" i="2"/>
  <c r="IW75" i="2"/>
  <c r="IX74" i="2"/>
  <c r="IW74" i="2"/>
  <c r="IX73" i="2"/>
  <c r="IW73" i="2"/>
  <c r="IX72" i="2"/>
  <c r="IW72" i="2"/>
  <c r="IX71" i="2"/>
  <c r="IW71" i="2"/>
  <c r="IX70" i="2"/>
  <c r="IW70" i="2"/>
  <c r="IX69" i="2"/>
  <c r="IW69" i="2"/>
  <c r="IX68" i="2"/>
  <c r="IW68" i="2"/>
  <c r="IX67" i="2"/>
  <c r="IW67" i="2"/>
  <c r="IX66" i="2"/>
  <c r="IW66" i="2"/>
  <c r="IX65" i="2"/>
  <c r="IW65" i="2"/>
  <c r="IX64" i="2"/>
  <c r="IW64" i="2"/>
  <c r="IX63" i="2"/>
  <c r="IW63" i="2"/>
  <c r="IX62" i="2"/>
  <c r="IW62" i="2"/>
  <c r="IX61" i="2"/>
  <c r="IW61" i="2"/>
  <c r="IX60" i="2"/>
  <c r="IW60" i="2"/>
  <c r="IX59" i="2"/>
  <c r="IW59" i="2"/>
  <c r="IX58" i="2"/>
  <c r="IW58" i="2"/>
  <c r="IX57" i="2"/>
  <c r="IW57" i="2"/>
  <c r="IX56" i="2"/>
  <c r="IW56" i="2"/>
  <c r="IX55" i="2"/>
  <c r="IW55" i="2"/>
  <c r="IX54" i="2"/>
  <c r="IW54" i="2"/>
  <c r="IX53" i="2"/>
  <c r="IW53" i="2"/>
  <c r="IX52" i="2"/>
  <c r="IW52" i="2"/>
  <c r="IX51" i="2"/>
  <c r="IW51" i="2"/>
  <c r="IX50" i="2"/>
  <c r="IW50" i="2"/>
  <c r="IX49" i="2"/>
  <c r="IW49" i="2"/>
  <c r="IX48" i="2"/>
  <c r="IW48" i="2"/>
  <c r="IX47" i="2"/>
  <c r="IW47" i="2"/>
  <c r="IX46" i="2"/>
  <c r="IW46" i="2"/>
  <c r="IX45" i="2"/>
  <c r="IW45" i="2"/>
  <c r="IX44" i="2"/>
  <c r="IW44" i="2"/>
  <c r="IX43" i="2"/>
  <c r="IW43" i="2"/>
  <c r="IX42" i="2"/>
  <c r="IW42" i="2"/>
  <c r="IX41" i="2"/>
  <c r="IW41" i="2"/>
  <c r="IX40" i="2"/>
  <c r="IW40" i="2"/>
  <c r="IX39" i="2"/>
  <c r="IW39" i="2"/>
  <c r="IX38" i="2"/>
  <c r="IW38" i="2"/>
  <c r="IX37" i="2"/>
  <c r="IW37" i="2"/>
  <c r="IX36" i="2"/>
  <c r="IW36" i="2"/>
  <c r="IX35" i="2"/>
  <c r="IW35" i="2"/>
  <c r="IX34" i="2"/>
  <c r="IW34" i="2"/>
  <c r="IX33" i="2"/>
  <c r="IW33" i="2"/>
  <c r="IX32" i="2"/>
  <c r="IW32" i="2"/>
  <c r="IX31" i="2"/>
  <c r="IW31" i="2"/>
  <c r="IX30" i="2"/>
  <c r="IW30" i="2"/>
  <c r="IX29" i="2"/>
  <c r="IW29" i="2"/>
  <c r="JC106" i="2"/>
  <c r="JB106" i="2"/>
  <c r="JA106" i="2"/>
  <c r="IZ106" i="2"/>
  <c r="IY106" i="2"/>
  <c r="JC105" i="2"/>
  <c r="JB105" i="2"/>
  <c r="JA105" i="2"/>
  <c r="IZ105" i="2"/>
  <c r="IY105" i="2"/>
  <c r="JC104" i="2"/>
  <c r="JB104" i="2"/>
  <c r="JA104" i="2"/>
  <c r="IZ104" i="2"/>
  <c r="IY104" i="2"/>
  <c r="JC103" i="2"/>
  <c r="JB103" i="2"/>
  <c r="JA103" i="2"/>
  <c r="IZ103" i="2"/>
  <c r="IY103" i="2"/>
  <c r="JC102" i="2"/>
  <c r="JB102" i="2"/>
  <c r="JA102" i="2"/>
  <c r="IZ102" i="2"/>
  <c r="IY102" i="2"/>
  <c r="JC101" i="2"/>
  <c r="JB101" i="2"/>
  <c r="JA101" i="2"/>
  <c r="IZ101" i="2"/>
  <c r="IY101" i="2"/>
  <c r="JC100" i="2"/>
  <c r="JB100" i="2"/>
  <c r="JA100" i="2"/>
  <c r="IZ100" i="2"/>
  <c r="IY100" i="2"/>
  <c r="JC99" i="2"/>
  <c r="JB99" i="2"/>
  <c r="JA99" i="2"/>
  <c r="IZ99" i="2"/>
  <c r="IY99" i="2"/>
  <c r="JC98" i="2"/>
  <c r="JB98" i="2"/>
  <c r="JA98" i="2"/>
  <c r="IZ98" i="2"/>
  <c r="IY98" i="2"/>
  <c r="JC97" i="2"/>
  <c r="JB97" i="2"/>
  <c r="JA97" i="2"/>
  <c r="IZ97" i="2"/>
  <c r="IY97" i="2"/>
  <c r="JC96" i="2"/>
  <c r="JB96" i="2"/>
  <c r="JA96" i="2"/>
  <c r="IZ96" i="2"/>
  <c r="IY96" i="2"/>
  <c r="JC95" i="2"/>
  <c r="JB95" i="2"/>
  <c r="JA95" i="2"/>
  <c r="IZ95" i="2"/>
  <c r="IY95" i="2"/>
  <c r="JC94" i="2"/>
  <c r="JB94" i="2"/>
  <c r="JA94" i="2"/>
  <c r="IZ94" i="2"/>
  <c r="IY94" i="2"/>
  <c r="JC93" i="2"/>
  <c r="JB93" i="2"/>
  <c r="JA93" i="2"/>
  <c r="IZ93" i="2"/>
  <c r="IY93" i="2"/>
  <c r="JC92" i="2"/>
  <c r="JB92" i="2"/>
  <c r="JA92" i="2"/>
  <c r="IZ92" i="2"/>
  <c r="IY92" i="2"/>
  <c r="JC91" i="2"/>
  <c r="JB91" i="2"/>
  <c r="JA91" i="2"/>
  <c r="IZ91" i="2"/>
  <c r="IY91" i="2"/>
  <c r="JC90" i="2"/>
  <c r="JB90" i="2"/>
  <c r="JA90" i="2"/>
  <c r="IZ90" i="2"/>
  <c r="IY90" i="2"/>
  <c r="JC89" i="2"/>
  <c r="JB89" i="2"/>
  <c r="JA89" i="2"/>
  <c r="IZ89" i="2"/>
  <c r="IY89" i="2"/>
  <c r="JC88" i="2"/>
  <c r="JB88" i="2"/>
  <c r="JA88" i="2"/>
  <c r="IZ88" i="2"/>
  <c r="IY88" i="2"/>
  <c r="JC87" i="2"/>
  <c r="JB87" i="2"/>
  <c r="JA87" i="2"/>
  <c r="IZ87" i="2"/>
  <c r="IY87" i="2"/>
  <c r="JC86" i="2"/>
  <c r="JB86" i="2"/>
  <c r="JA86" i="2"/>
  <c r="IZ86" i="2"/>
  <c r="IY86" i="2"/>
  <c r="JC85" i="2"/>
  <c r="JB85" i="2"/>
  <c r="JA85" i="2"/>
  <c r="IZ85" i="2"/>
  <c r="IY85" i="2"/>
  <c r="JC84" i="2"/>
  <c r="JB84" i="2"/>
  <c r="JA84" i="2"/>
  <c r="IZ84" i="2"/>
  <c r="IY84" i="2"/>
  <c r="JC83" i="2"/>
  <c r="JB83" i="2"/>
  <c r="JA83" i="2"/>
  <c r="IZ83" i="2"/>
  <c r="IY83" i="2"/>
  <c r="JC82" i="2"/>
  <c r="JB82" i="2"/>
  <c r="JA82" i="2"/>
  <c r="IZ82" i="2"/>
  <c r="IY82" i="2"/>
  <c r="JC81" i="2"/>
  <c r="JB81" i="2"/>
  <c r="JA81" i="2"/>
  <c r="IZ81" i="2"/>
  <c r="IY81" i="2"/>
  <c r="JC80" i="2"/>
  <c r="JB80" i="2"/>
  <c r="JA80" i="2"/>
  <c r="IZ80" i="2"/>
  <c r="IY80" i="2"/>
  <c r="JC79" i="2"/>
  <c r="JB79" i="2"/>
  <c r="JA79" i="2"/>
  <c r="IZ79" i="2"/>
  <c r="IY79" i="2"/>
  <c r="JC78" i="2"/>
  <c r="JB78" i="2"/>
  <c r="JA78" i="2"/>
  <c r="IZ78" i="2"/>
  <c r="IY78" i="2"/>
  <c r="JC77" i="2"/>
  <c r="JB77" i="2"/>
  <c r="JA77" i="2"/>
  <c r="IZ77" i="2"/>
  <c r="IY77" i="2"/>
  <c r="JC76" i="2"/>
  <c r="JB76" i="2"/>
  <c r="JA76" i="2"/>
  <c r="IZ76" i="2"/>
  <c r="IY76" i="2"/>
  <c r="JC75" i="2"/>
  <c r="JB75" i="2"/>
  <c r="JA75" i="2"/>
  <c r="IZ75" i="2"/>
  <c r="IY75" i="2"/>
  <c r="JC74" i="2"/>
  <c r="JB74" i="2"/>
  <c r="JA74" i="2"/>
  <c r="IZ74" i="2"/>
  <c r="IY74" i="2"/>
  <c r="JC73" i="2"/>
  <c r="JB73" i="2"/>
  <c r="JA73" i="2"/>
  <c r="IZ73" i="2"/>
  <c r="IY73" i="2"/>
  <c r="JC72" i="2"/>
  <c r="JB72" i="2"/>
  <c r="JA72" i="2"/>
  <c r="IZ72" i="2"/>
  <c r="IY72" i="2"/>
  <c r="JC71" i="2"/>
  <c r="JB71" i="2"/>
  <c r="JA71" i="2"/>
  <c r="IZ71" i="2"/>
  <c r="IY71" i="2"/>
  <c r="JC70" i="2"/>
  <c r="JB70" i="2"/>
  <c r="JA70" i="2"/>
  <c r="IZ70" i="2"/>
  <c r="IY70" i="2"/>
  <c r="JC69" i="2"/>
  <c r="JB69" i="2"/>
  <c r="JA69" i="2"/>
  <c r="IZ69" i="2"/>
  <c r="IY69" i="2"/>
  <c r="JC68" i="2"/>
  <c r="JB68" i="2"/>
  <c r="JA68" i="2"/>
  <c r="IZ68" i="2"/>
  <c r="IY68" i="2"/>
  <c r="JC67" i="2"/>
  <c r="JB67" i="2"/>
  <c r="JA67" i="2"/>
  <c r="IZ67" i="2"/>
  <c r="IY67" i="2"/>
  <c r="JC66" i="2"/>
  <c r="JB66" i="2"/>
  <c r="JA66" i="2"/>
  <c r="IZ66" i="2"/>
  <c r="IY66" i="2"/>
  <c r="JC65" i="2"/>
  <c r="JB65" i="2"/>
  <c r="JA65" i="2"/>
  <c r="IZ65" i="2"/>
  <c r="IY65" i="2"/>
  <c r="JC64" i="2"/>
  <c r="JB64" i="2"/>
  <c r="JA64" i="2"/>
  <c r="IZ64" i="2"/>
  <c r="IY64" i="2"/>
  <c r="JC63" i="2"/>
  <c r="JB63" i="2"/>
  <c r="JA63" i="2"/>
  <c r="IZ63" i="2"/>
  <c r="IY63" i="2"/>
  <c r="JC62" i="2"/>
  <c r="JB62" i="2"/>
  <c r="JA62" i="2"/>
  <c r="IZ62" i="2"/>
  <c r="IY62" i="2"/>
  <c r="JC61" i="2"/>
  <c r="JB61" i="2"/>
  <c r="JA61" i="2"/>
  <c r="IZ61" i="2"/>
  <c r="IY61" i="2"/>
  <c r="JC60" i="2"/>
  <c r="JB60" i="2"/>
  <c r="JA60" i="2"/>
  <c r="IZ60" i="2"/>
  <c r="IY60" i="2"/>
  <c r="JC59" i="2"/>
  <c r="JB59" i="2"/>
  <c r="JA59" i="2"/>
  <c r="IZ59" i="2"/>
  <c r="IY59" i="2"/>
  <c r="JC58" i="2"/>
  <c r="JB58" i="2"/>
  <c r="JA58" i="2"/>
  <c r="IZ58" i="2"/>
  <c r="IY58" i="2"/>
  <c r="JC57" i="2"/>
  <c r="JB57" i="2"/>
  <c r="JA57" i="2"/>
  <c r="IZ57" i="2"/>
  <c r="IY57" i="2"/>
  <c r="JC56" i="2"/>
  <c r="JB56" i="2"/>
  <c r="JA56" i="2"/>
  <c r="IZ56" i="2"/>
  <c r="IY56" i="2"/>
  <c r="JC55" i="2"/>
  <c r="JB55" i="2"/>
  <c r="JA55" i="2"/>
  <c r="IZ55" i="2"/>
  <c r="IY55" i="2"/>
  <c r="JC54" i="2"/>
  <c r="JB54" i="2"/>
  <c r="JA54" i="2"/>
  <c r="IZ54" i="2"/>
  <c r="IY54" i="2"/>
  <c r="JC53" i="2"/>
  <c r="JB53" i="2"/>
  <c r="JA53" i="2"/>
  <c r="IZ53" i="2"/>
  <c r="IY53" i="2"/>
  <c r="JC52" i="2"/>
  <c r="JB52" i="2"/>
  <c r="JA52" i="2"/>
  <c r="IZ52" i="2"/>
  <c r="IY52" i="2"/>
  <c r="JC51" i="2"/>
  <c r="JB51" i="2"/>
  <c r="JA51" i="2"/>
  <c r="IZ51" i="2"/>
  <c r="IY51" i="2"/>
  <c r="JC50" i="2"/>
  <c r="JB50" i="2"/>
  <c r="JA50" i="2"/>
  <c r="IZ50" i="2"/>
  <c r="IY50" i="2"/>
  <c r="JC49" i="2"/>
  <c r="JB49" i="2"/>
  <c r="JA49" i="2"/>
  <c r="IZ49" i="2"/>
  <c r="IY49" i="2"/>
  <c r="JC48" i="2"/>
  <c r="JB48" i="2"/>
  <c r="JA48" i="2"/>
  <c r="IZ48" i="2"/>
  <c r="IY48" i="2"/>
  <c r="JC47" i="2"/>
  <c r="JB47" i="2"/>
  <c r="JA47" i="2"/>
  <c r="IZ47" i="2"/>
  <c r="IY47" i="2"/>
  <c r="JC46" i="2"/>
  <c r="JB46" i="2"/>
  <c r="JA46" i="2"/>
  <c r="IZ46" i="2"/>
  <c r="IY46" i="2"/>
  <c r="JC45" i="2"/>
  <c r="JB45" i="2"/>
  <c r="JA45" i="2"/>
  <c r="IZ45" i="2"/>
  <c r="IY45" i="2"/>
  <c r="JC44" i="2"/>
  <c r="JB44" i="2"/>
  <c r="JA44" i="2"/>
  <c r="IZ44" i="2"/>
  <c r="IY44" i="2"/>
  <c r="JC43" i="2"/>
  <c r="JB43" i="2"/>
  <c r="JA43" i="2"/>
  <c r="IZ43" i="2"/>
  <c r="IY43" i="2"/>
  <c r="JC42" i="2"/>
  <c r="JB42" i="2"/>
  <c r="JA42" i="2"/>
  <c r="IZ42" i="2"/>
  <c r="IY42" i="2"/>
  <c r="JC41" i="2"/>
  <c r="JB41" i="2"/>
  <c r="JA41" i="2"/>
  <c r="IZ41" i="2"/>
  <c r="IY41" i="2"/>
  <c r="JC40" i="2"/>
  <c r="JB40" i="2"/>
  <c r="JA40" i="2"/>
  <c r="IZ40" i="2"/>
  <c r="IY40" i="2"/>
  <c r="JC39" i="2"/>
  <c r="JB39" i="2"/>
  <c r="JA39" i="2"/>
  <c r="IZ39" i="2"/>
  <c r="IY39" i="2"/>
  <c r="JC38" i="2"/>
  <c r="JB38" i="2"/>
  <c r="JA38" i="2"/>
  <c r="IZ38" i="2"/>
  <c r="IY38" i="2"/>
  <c r="JC37" i="2"/>
  <c r="JB37" i="2"/>
  <c r="JA37" i="2"/>
  <c r="IZ37" i="2"/>
  <c r="IY37" i="2"/>
  <c r="JC36" i="2"/>
  <c r="JB36" i="2"/>
  <c r="JA36" i="2"/>
  <c r="IZ36" i="2"/>
  <c r="IY36" i="2"/>
  <c r="JC35" i="2"/>
  <c r="JB35" i="2"/>
  <c r="JA35" i="2"/>
  <c r="IZ35" i="2"/>
  <c r="IY35" i="2"/>
  <c r="JC34" i="2"/>
  <c r="JB34" i="2"/>
  <c r="JA34" i="2"/>
  <c r="IZ34" i="2"/>
  <c r="IY34" i="2"/>
  <c r="JC33" i="2"/>
  <c r="JB33" i="2"/>
  <c r="JA33" i="2"/>
  <c r="IZ33" i="2"/>
  <c r="IY33" i="2"/>
  <c r="JC32" i="2"/>
  <c r="JB32" i="2"/>
  <c r="JA32" i="2"/>
  <c r="IZ32" i="2"/>
  <c r="IY32" i="2"/>
  <c r="JC31" i="2"/>
  <c r="JB31" i="2"/>
  <c r="JA31" i="2"/>
  <c r="IZ31" i="2"/>
  <c r="IY31" i="2"/>
  <c r="JC30" i="2"/>
  <c r="JB30" i="2"/>
  <c r="JA30" i="2"/>
  <c r="IZ30" i="2"/>
  <c r="IY30" i="2"/>
  <c r="JC29" i="2"/>
  <c r="JB29" i="2"/>
  <c r="JA29" i="2"/>
  <c r="IZ29" i="2"/>
  <c r="IY29" i="2"/>
  <c r="HY28" i="2"/>
  <c r="HY27" i="2"/>
  <c r="HY26" i="2"/>
  <c r="HY25" i="2"/>
  <c r="HY24" i="2"/>
  <c r="HY23" i="2"/>
  <c r="HY22" i="2"/>
  <c r="HY21" i="2"/>
  <c r="HY20" i="2"/>
  <c r="HY19" i="2"/>
  <c r="HY18" i="2"/>
  <c r="HY17" i="2"/>
  <c r="HY16" i="2"/>
  <c r="HY15" i="2"/>
  <c r="HY14" i="2"/>
  <c r="HY13" i="2"/>
  <c r="DO21" i="2" l="1"/>
  <c r="IL21" i="2"/>
  <c r="IN21" i="2" s="1"/>
  <c r="DO22" i="2"/>
  <c r="IL22" i="2"/>
  <c r="IN22" i="2" s="1"/>
  <c r="DO23" i="2"/>
  <c r="IL23" i="2"/>
  <c r="IN23" i="2" s="1"/>
  <c r="DO24" i="2"/>
  <c r="IL24" i="2"/>
  <c r="IN24" i="2" s="1"/>
  <c r="EB107" i="2" l="1"/>
  <c r="EB106" i="2"/>
  <c r="EB105" i="2"/>
  <c r="EB104" i="2"/>
  <c r="EB103" i="2"/>
  <c r="EB102" i="2"/>
  <c r="EB101" i="2"/>
  <c r="EB100" i="2"/>
  <c r="EB99" i="2"/>
  <c r="EB98" i="2"/>
  <c r="EB97" i="2"/>
  <c r="EB96" i="2"/>
  <c r="EB95" i="2"/>
  <c r="EB94" i="2"/>
  <c r="EB93" i="2"/>
  <c r="EB92" i="2"/>
  <c r="EB91" i="2"/>
  <c r="EB90" i="2"/>
  <c r="EB89" i="2"/>
  <c r="EB88" i="2"/>
  <c r="EB87" i="2"/>
  <c r="EB86" i="2"/>
  <c r="EB85" i="2"/>
  <c r="EB84" i="2"/>
  <c r="EB83" i="2"/>
  <c r="EB82" i="2"/>
  <c r="EB81" i="2"/>
  <c r="EB80" i="2"/>
  <c r="EB79" i="2"/>
  <c r="EB78" i="2"/>
  <c r="EB77" i="2"/>
  <c r="EB76" i="2"/>
  <c r="EB75" i="2"/>
  <c r="EB74" i="2"/>
  <c r="EB73" i="2"/>
  <c r="EB72" i="2"/>
  <c r="EB71" i="2"/>
  <c r="EB70" i="2"/>
  <c r="EB69" i="2"/>
  <c r="EB68" i="2"/>
  <c r="EB67" i="2"/>
  <c r="EB66" i="2"/>
  <c r="EB65" i="2"/>
  <c r="EB64" i="2"/>
  <c r="EB63" i="2"/>
  <c r="EB62" i="2"/>
  <c r="EB61" i="2"/>
  <c r="EB60" i="2"/>
  <c r="EB59" i="2"/>
  <c r="EB58" i="2"/>
  <c r="EB57" i="2"/>
  <c r="EB56" i="2"/>
  <c r="EB55" i="2"/>
  <c r="EB54" i="2"/>
  <c r="EB53" i="2"/>
  <c r="EB52" i="2"/>
  <c r="EB51" i="2"/>
  <c r="EB50" i="2"/>
  <c r="EB49" i="2"/>
  <c r="EB48" i="2"/>
  <c r="EB47" i="2"/>
  <c r="EB46" i="2"/>
  <c r="EB45" i="2"/>
  <c r="EB44" i="2"/>
  <c r="EB43" i="2"/>
  <c r="EB42" i="2"/>
  <c r="EB41" i="2"/>
  <c r="EB40" i="2"/>
  <c r="EB39" i="2"/>
  <c r="EB38" i="2"/>
  <c r="EB37" i="2"/>
  <c r="EB36" i="2"/>
  <c r="EB35" i="2"/>
  <c r="EB34" i="2"/>
  <c r="DW107" i="2"/>
  <c r="DW106" i="2"/>
  <c r="DW105" i="2"/>
  <c r="DW104" i="2"/>
  <c r="DW103" i="2"/>
  <c r="DW102" i="2"/>
  <c r="DW101" i="2"/>
  <c r="DW100" i="2"/>
  <c r="DW99" i="2"/>
  <c r="DW98" i="2"/>
  <c r="DW97" i="2"/>
  <c r="DW96" i="2"/>
  <c r="DW95" i="2"/>
  <c r="DW94" i="2"/>
  <c r="DW93" i="2"/>
  <c r="DW92" i="2"/>
  <c r="DW91" i="2"/>
  <c r="DW90" i="2"/>
  <c r="DW89" i="2"/>
  <c r="DW88" i="2"/>
  <c r="DW87" i="2"/>
  <c r="DW86" i="2"/>
  <c r="DW85" i="2"/>
  <c r="DW84" i="2"/>
  <c r="DW83" i="2"/>
  <c r="DW82" i="2"/>
  <c r="DW81" i="2"/>
  <c r="DW80" i="2"/>
  <c r="DW79" i="2"/>
  <c r="DW78" i="2"/>
  <c r="DW77" i="2"/>
  <c r="DW76" i="2"/>
  <c r="DW75" i="2"/>
  <c r="DW74" i="2"/>
  <c r="DW73" i="2"/>
  <c r="DW72" i="2"/>
  <c r="DW71" i="2"/>
  <c r="DW70" i="2"/>
  <c r="DW69" i="2"/>
  <c r="DW68" i="2"/>
  <c r="DW67" i="2"/>
  <c r="DW66" i="2"/>
  <c r="DW65" i="2"/>
  <c r="DW64" i="2"/>
  <c r="DW63" i="2"/>
  <c r="DW62" i="2"/>
  <c r="DW61" i="2"/>
  <c r="DW60" i="2"/>
  <c r="DW59" i="2"/>
  <c r="DW58" i="2"/>
  <c r="DW57" i="2"/>
  <c r="DW56" i="2"/>
  <c r="DW55" i="2"/>
  <c r="DW54" i="2"/>
  <c r="DW53" i="2"/>
  <c r="DW52" i="2"/>
  <c r="DW51" i="2"/>
  <c r="DW50" i="2"/>
  <c r="DW49" i="2"/>
  <c r="DW48" i="2"/>
  <c r="DW47" i="2"/>
  <c r="DW46" i="2"/>
  <c r="DW45" i="2"/>
  <c r="DW44" i="2"/>
  <c r="DW43" i="2"/>
  <c r="DW42" i="2"/>
  <c r="DW41" i="2"/>
  <c r="DW40" i="2"/>
  <c r="DW39" i="2"/>
  <c r="DW38" i="2"/>
  <c r="DW37" i="2"/>
  <c r="DW36" i="2"/>
  <c r="DW35" i="2"/>
  <c r="DW34" i="2"/>
  <c r="DW33" i="2"/>
  <c r="DW32" i="2"/>
  <c r="DW31" i="2"/>
  <c r="DW30" i="2"/>
  <c r="DW29" i="2"/>
  <c r="DW28" i="2"/>
  <c r="DW27" i="2"/>
  <c r="DW26" i="2"/>
  <c r="DW25" i="2"/>
  <c r="DW24" i="2"/>
  <c r="DW23" i="2"/>
  <c r="DW22" i="2"/>
  <c r="DW21" i="2"/>
  <c r="DW20" i="2"/>
  <c r="DW19" i="2"/>
  <c r="DW18" i="2"/>
  <c r="DW17" i="2"/>
  <c r="DW16" i="2"/>
  <c r="DW15" i="2"/>
  <c r="DW14" i="2"/>
  <c r="DW13" i="2"/>
  <c r="DW12" i="2"/>
  <c r="DW11" i="2"/>
  <c r="DW10" i="2"/>
  <c r="DW9" i="2"/>
  <c r="DW8" i="2"/>
  <c r="DW7" i="2"/>
  <c r="DW6" i="2"/>
  <c r="DW5" i="2"/>
  <c r="DW4" i="2"/>
  <c r="DW3" i="2"/>
  <c r="DW2" i="2"/>
  <c r="AE4" i="9"/>
  <c r="AE5" i="9" s="1"/>
  <c r="AE6" i="9" s="1"/>
  <c r="AE7" i="9" s="1"/>
  <c r="AE8" i="9" s="1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E74" i="9" s="1"/>
  <c r="W24" i="9"/>
  <c r="CX45" i="2"/>
  <c r="CX44" i="2" s="1"/>
  <c r="CX43" i="2" s="1"/>
  <c r="CX42" i="2" s="1"/>
  <c r="CX41" i="2" s="1"/>
  <c r="CX40" i="2" s="1"/>
  <c r="CX39" i="2" s="1"/>
  <c r="CX38" i="2" s="1"/>
  <c r="CX37" i="2" s="1"/>
  <c r="CX36" i="2" s="1"/>
  <c r="CX35" i="2" s="1"/>
  <c r="CX34" i="2" s="1"/>
  <c r="CX33" i="2" s="1"/>
  <c r="CX32" i="2" s="1"/>
  <c r="CX31" i="2" s="1"/>
  <c r="CX30" i="2" s="1"/>
  <c r="CX29" i="2" s="1"/>
  <c r="CX28" i="2" s="1"/>
  <c r="CX27" i="2" s="1"/>
  <c r="CX26" i="2" s="1"/>
  <c r="CU107" i="2" l="1"/>
  <c r="CU106" i="2"/>
  <c r="CU105" i="2"/>
  <c r="CU104" i="2"/>
  <c r="CU103" i="2"/>
  <c r="CU102" i="2"/>
  <c r="CU101" i="2"/>
  <c r="CU100" i="2"/>
  <c r="CU99" i="2"/>
  <c r="CU98" i="2"/>
  <c r="CU97" i="2"/>
  <c r="CU96" i="2"/>
  <c r="CU95" i="2"/>
  <c r="CU94" i="2"/>
  <c r="CU93" i="2"/>
  <c r="CU92" i="2"/>
  <c r="CU91" i="2"/>
  <c r="CU90" i="2"/>
  <c r="CU89" i="2"/>
  <c r="CU88" i="2"/>
  <c r="CU87" i="2"/>
  <c r="CU86" i="2"/>
  <c r="CU85" i="2"/>
  <c r="CU84" i="2"/>
  <c r="CU83" i="2"/>
  <c r="CU82" i="2"/>
  <c r="CU81" i="2"/>
  <c r="CU80" i="2"/>
  <c r="CU79" i="2"/>
  <c r="CU78" i="2"/>
  <c r="CU77" i="2"/>
  <c r="CU76" i="2"/>
  <c r="CU75" i="2"/>
  <c r="CU74" i="2"/>
  <c r="CU73" i="2"/>
  <c r="CU72" i="2"/>
  <c r="CU71" i="2"/>
  <c r="CU70" i="2"/>
  <c r="CU69" i="2"/>
  <c r="CU68" i="2"/>
  <c r="CU67" i="2"/>
  <c r="CU66" i="2"/>
  <c r="CU65" i="2"/>
  <c r="CU64" i="2"/>
  <c r="CU63" i="2"/>
  <c r="CU62" i="2"/>
  <c r="CU61" i="2"/>
  <c r="CU60" i="2"/>
  <c r="CU59" i="2"/>
  <c r="CU58" i="2"/>
  <c r="CU57" i="2"/>
  <c r="CU56" i="2"/>
  <c r="CU55" i="2"/>
  <c r="CU54" i="2"/>
  <c r="CU53" i="2"/>
  <c r="CU52" i="2"/>
  <c r="CU51" i="2"/>
  <c r="CU50" i="2"/>
  <c r="CU49" i="2"/>
  <c r="CU48" i="2"/>
  <c r="CU47" i="2"/>
  <c r="CU46" i="2"/>
  <c r="CU45" i="2"/>
  <c r="CU44" i="2"/>
  <c r="CU43" i="2"/>
  <c r="CU42" i="2"/>
  <c r="CU41" i="2"/>
  <c r="CU40" i="2"/>
  <c r="CU39" i="2"/>
  <c r="CU38" i="2"/>
  <c r="CU37" i="2"/>
  <c r="CU36" i="2"/>
  <c r="CU35" i="2"/>
  <c r="CU34" i="2"/>
  <c r="CU33" i="2"/>
  <c r="CU32" i="2"/>
  <c r="CU31" i="2"/>
  <c r="CU30" i="2"/>
  <c r="CU29" i="2"/>
  <c r="CU28" i="2"/>
  <c r="CU27" i="2"/>
  <c r="CU26" i="2"/>
  <c r="CU25" i="2"/>
  <c r="CU24" i="2"/>
  <c r="CU23" i="2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U24" i="9" l="1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I12" i="9"/>
  <c r="I11" i="9"/>
  <c r="H12" i="9"/>
  <c r="H11" i="9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AK2" i="8"/>
  <c r="AJ2" i="8"/>
  <c r="AI2" i="8"/>
  <c r="AH2" i="8"/>
  <c r="AG2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Z104" i="8" l="1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07" i="8"/>
  <c r="Z106" i="8"/>
  <c r="Z105" i="8"/>
  <c r="HS36" i="2"/>
  <c r="HS37" i="2"/>
  <c r="N107" i="2" l="1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AB107" i="2"/>
  <c r="AB106" i="2"/>
  <c r="AB105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04" i="2"/>
  <c r="Y107" i="2"/>
  <c r="Y106" i="2"/>
  <c r="Y105" i="2"/>
  <c r="Y104" i="2"/>
  <c r="Y103" i="2"/>
  <c r="Y102" i="2"/>
  <c r="Y101" i="2"/>
  <c r="Y100" i="2"/>
  <c r="Y99" i="2"/>
  <c r="Y98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97" i="2"/>
  <c r="Q107" i="2" l="1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AG107" i="2" l="1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Z48" i="2" l="1"/>
  <c r="Z104" i="2"/>
  <c r="Z50" i="2"/>
  <c r="Z74" i="2"/>
  <c r="Z106" i="2"/>
  <c r="Z35" i="2"/>
  <c r="Z59" i="2"/>
  <c r="Z75" i="2"/>
  <c r="Z99" i="2"/>
  <c r="Z20" i="2"/>
  <c r="Z44" i="2"/>
  <c r="Z68" i="2"/>
  <c r="Z100" i="2"/>
  <c r="Z21" i="2"/>
  <c r="Z29" i="2"/>
  <c r="Z37" i="2"/>
  <c r="Z45" i="2"/>
  <c r="Z53" i="2"/>
  <c r="Z61" i="2"/>
  <c r="Z69" i="2"/>
  <c r="Z77" i="2"/>
  <c r="Z85" i="2"/>
  <c r="Z93" i="2"/>
  <c r="Z101" i="2"/>
  <c r="Z24" i="2"/>
  <c r="Z56" i="2"/>
  <c r="Z80" i="2"/>
  <c r="Z26" i="2"/>
  <c r="Z58" i="2"/>
  <c r="Z90" i="2"/>
  <c r="Z27" i="2"/>
  <c r="Z43" i="2"/>
  <c r="Z67" i="2"/>
  <c r="Z107" i="2"/>
  <c r="Z36" i="2"/>
  <c r="Z52" i="2"/>
  <c r="Z76" i="2"/>
  <c r="Z92" i="2"/>
  <c r="Z22" i="2"/>
  <c r="Z30" i="2"/>
  <c r="Z38" i="2"/>
  <c r="Z46" i="2"/>
  <c r="Z54" i="2"/>
  <c r="Z62" i="2"/>
  <c r="Z70" i="2"/>
  <c r="Z78" i="2"/>
  <c r="Z86" i="2"/>
  <c r="Z94" i="2"/>
  <c r="Z102" i="2"/>
  <c r="Z34" i="2"/>
  <c r="Z66" i="2"/>
  <c r="Z98" i="2"/>
  <c r="Z19" i="2"/>
  <c r="Z51" i="2"/>
  <c r="Z91" i="2"/>
  <c r="Z28" i="2"/>
  <c r="Z60" i="2"/>
  <c r="Z84" i="2"/>
  <c r="Z23" i="2"/>
  <c r="Z31" i="2"/>
  <c r="Z39" i="2"/>
  <c r="Z47" i="2"/>
  <c r="Z55" i="2"/>
  <c r="Z63" i="2"/>
  <c r="Z71" i="2"/>
  <c r="Z79" i="2"/>
  <c r="Z87" i="2"/>
  <c r="Z95" i="2"/>
  <c r="Z103" i="2"/>
  <c r="Z32" i="2"/>
  <c r="Z72" i="2"/>
  <c r="Z96" i="2"/>
  <c r="Z25" i="2"/>
  <c r="Z33" i="2"/>
  <c r="Z41" i="2"/>
  <c r="Z49" i="2"/>
  <c r="Z57" i="2"/>
  <c r="Z65" i="2"/>
  <c r="Z73" i="2"/>
  <c r="Z81" i="2"/>
  <c r="Z89" i="2"/>
  <c r="Z97" i="2"/>
  <c r="Z105" i="2"/>
  <c r="Z40" i="2"/>
  <c r="Z64" i="2"/>
  <c r="Z88" i="2"/>
  <c r="Z42" i="2"/>
  <c r="Z82" i="2"/>
  <c r="Z83" i="2"/>
  <c r="E107" i="2"/>
  <c r="C107" i="2" s="1"/>
  <c r="E106" i="2"/>
  <c r="C106" i="2" s="1"/>
  <c r="E105" i="2"/>
  <c r="C105" i="2" s="1"/>
  <c r="E104" i="2"/>
  <c r="C104" i="2" s="1"/>
  <c r="E103" i="2"/>
  <c r="C103" i="2" s="1"/>
  <c r="E102" i="2"/>
  <c r="C102" i="2" s="1"/>
  <c r="E101" i="2"/>
  <c r="C101" i="2" s="1"/>
  <c r="E100" i="2"/>
  <c r="C100" i="2" s="1"/>
  <c r="E99" i="2"/>
  <c r="C99" i="2" s="1"/>
  <c r="E98" i="2"/>
  <c r="C98" i="2" s="1"/>
  <c r="E97" i="2"/>
  <c r="C97" i="2" s="1"/>
  <c r="E96" i="2"/>
  <c r="C96" i="2" s="1"/>
  <c r="E95" i="2"/>
  <c r="C95" i="2" s="1"/>
  <c r="E94" i="2"/>
  <c r="C94" i="2" s="1"/>
  <c r="E93" i="2"/>
  <c r="C93" i="2" s="1"/>
  <c r="E92" i="2"/>
  <c r="C92" i="2" s="1"/>
  <c r="E91" i="2"/>
  <c r="C91" i="2" s="1"/>
  <c r="E90" i="2"/>
  <c r="C90" i="2" s="1"/>
  <c r="E89" i="2"/>
  <c r="C89" i="2" s="1"/>
  <c r="E88" i="2"/>
  <c r="C88" i="2" s="1"/>
  <c r="E87" i="2"/>
  <c r="C87" i="2" s="1"/>
  <c r="E86" i="2"/>
  <c r="C86" i="2" s="1"/>
  <c r="E85" i="2"/>
  <c r="C85" i="2" s="1"/>
  <c r="E84" i="2"/>
  <c r="C84" i="2" s="1"/>
  <c r="E83" i="2"/>
  <c r="C83" i="2" s="1"/>
  <c r="E82" i="2"/>
  <c r="C82" i="2" s="1"/>
  <c r="E81" i="2"/>
  <c r="C81" i="2" s="1"/>
  <c r="E80" i="2"/>
  <c r="C80" i="2" s="1"/>
  <c r="E79" i="2"/>
  <c r="C79" i="2" s="1"/>
  <c r="E78" i="2"/>
  <c r="C78" i="2" s="1"/>
  <c r="E77" i="2"/>
  <c r="C77" i="2" s="1"/>
  <c r="E76" i="2"/>
  <c r="C76" i="2" s="1"/>
  <c r="E75" i="2"/>
  <c r="C75" i="2" s="1"/>
  <c r="E74" i="2"/>
  <c r="C74" i="2" s="1"/>
  <c r="E73" i="2"/>
  <c r="C73" i="2" s="1"/>
  <c r="E72" i="2"/>
  <c r="C72" i="2" s="1"/>
  <c r="E71" i="2"/>
  <c r="C71" i="2" s="1"/>
  <c r="E70" i="2"/>
  <c r="C70" i="2" s="1"/>
  <c r="E69" i="2"/>
  <c r="C69" i="2" s="1"/>
  <c r="E68" i="2"/>
  <c r="C68" i="2" s="1"/>
  <c r="E67" i="2"/>
  <c r="C67" i="2" s="1"/>
  <c r="E66" i="2"/>
  <c r="C66" i="2" s="1"/>
  <c r="E65" i="2"/>
  <c r="C65" i="2" s="1"/>
  <c r="E64" i="2"/>
  <c r="C64" i="2" s="1"/>
  <c r="E63" i="2"/>
  <c r="C63" i="2" s="1"/>
  <c r="E62" i="2"/>
  <c r="C62" i="2" s="1"/>
  <c r="E61" i="2"/>
  <c r="C61" i="2" s="1"/>
  <c r="E60" i="2"/>
  <c r="C60" i="2" s="1"/>
  <c r="E59" i="2"/>
  <c r="C59" i="2" s="1"/>
  <c r="E58" i="2"/>
  <c r="C58" i="2" s="1"/>
  <c r="E57" i="2"/>
  <c r="C57" i="2" s="1"/>
  <c r="E56" i="2"/>
  <c r="C56" i="2" s="1"/>
  <c r="E55" i="2"/>
  <c r="C55" i="2" s="1"/>
  <c r="E54" i="2"/>
  <c r="C54" i="2" s="1"/>
  <c r="E53" i="2"/>
  <c r="C53" i="2" s="1"/>
  <c r="E52" i="2"/>
  <c r="C52" i="2" s="1"/>
  <c r="E51" i="2"/>
  <c r="C51" i="2" s="1"/>
  <c r="E50" i="2"/>
  <c r="C50" i="2" s="1"/>
  <c r="E49" i="2"/>
  <c r="C49" i="2" s="1"/>
  <c r="E48" i="2"/>
  <c r="C48" i="2" s="1"/>
  <c r="E47" i="2"/>
  <c r="C47" i="2" s="1"/>
  <c r="E46" i="2"/>
  <c r="C46" i="2" s="1"/>
  <c r="E45" i="2"/>
  <c r="C45" i="2" s="1"/>
  <c r="E44" i="2"/>
  <c r="C44" i="2" s="1"/>
  <c r="E43" i="2"/>
  <c r="C43" i="2" s="1"/>
  <c r="E42" i="2"/>
  <c r="C42" i="2" s="1"/>
  <c r="E41" i="2"/>
  <c r="C41" i="2" s="1"/>
  <c r="E40" i="2"/>
  <c r="C40" i="2" s="1"/>
  <c r="E39" i="2"/>
  <c r="C39" i="2" s="1"/>
  <c r="E38" i="2"/>
  <c r="C38" i="2" s="1"/>
  <c r="E37" i="2"/>
  <c r="C37" i="2" s="1"/>
  <c r="E36" i="2"/>
  <c r="C36" i="2" s="1"/>
  <c r="E35" i="2"/>
  <c r="C35" i="2" s="1"/>
  <c r="E34" i="2"/>
  <c r="C34" i="2" s="1"/>
  <c r="E33" i="2"/>
  <c r="C33" i="2" s="1"/>
  <c r="E32" i="2"/>
  <c r="C32" i="2" s="1"/>
  <c r="E31" i="2"/>
  <c r="C31" i="2" s="1"/>
  <c r="E30" i="2"/>
  <c r="C30" i="2" s="1"/>
  <c r="E29" i="2"/>
  <c r="C29" i="2" s="1"/>
  <c r="E28" i="2"/>
  <c r="C28" i="2" s="1"/>
  <c r="E27" i="2"/>
  <c r="C27" i="2" s="1"/>
  <c r="E26" i="2"/>
  <c r="C26" i="2" s="1"/>
  <c r="E25" i="2"/>
  <c r="C25" i="2" s="1"/>
  <c r="E24" i="2"/>
  <c r="C24" i="2" s="1"/>
  <c r="E23" i="2"/>
  <c r="C23" i="2" s="1"/>
  <c r="E22" i="2"/>
  <c r="C22" i="2" s="1"/>
  <c r="E21" i="2"/>
  <c r="C21" i="2" s="1"/>
  <c r="E20" i="2"/>
  <c r="C20" i="2" s="1"/>
  <c r="E19" i="2"/>
  <c r="C19" i="2" s="1"/>
  <c r="E18" i="2"/>
  <c r="C18" i="2" s="1"/>
  <c r="E17" i="2"/>
  <c r="C17" i="2" s="1"/>
  <c r="E16" i="2"/>
  <c r="C16" i="2" s="1"/>
  <c r="E15" i="2"/>
  <c r="C15" i="2" s="1"/>
  <c r="E14" i="2"/>
  <c r="C14" i="2" s="1"/>
  <c r="E13" i="2"/>
  <c r="C13" i="2" s="1"/>
  <c r="E12" i="2"/>
  <c r="C12" i="2" s="1"/>
  <c r="E11" i="2"/>
  <c r="C11" i="2" s="1"/>
  <c r="E10" i="2"/>
  <c r="C10" i="2" s="1"/>
  <c r="E9" i="2"/>
  <c r="C9" i="2" s="1"/>
  <c r="E8" i="2"/>
  <c r="C8" i="2" s="1"/>
  <c r="E7" i="2"/>
  <c r="C7" i="2" s="1"/>
  <c r="E6" i="2"/>
  <c r="C6" i="2" s="1"/>
  <c r="E5" i="2"/>
  <c r="C5" i="2" s="1"/>
  <c r="E4" i="2"/>
  <c r="C4" i="2" s="1"/>
  <c r="E3" i="2"/>
  <c r="C3" i="2" s="1"/>
  <c r="E2" i="2"/>
  <c r="C2" i="2" s="1"/>
  <c r="AV107" i="2" l="1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I32" i="8"/>
  <c r="Q16" i="2" s="1"/>
  <c r="I31" i="8"/>
  <c r="Q15" i="2" s="1"/>
  <c r="I30" i="8"/>
  <c r="Q14" i="2" s="1"/>
  <c r="I29" i="8"/>
  <c r="Q13" i="2" s="1"/>
  <c r="I28" i="8"/>
  <c r="Q12" i="2" s="1"/>
  <c r="I27" i="8"/>
  <c r="Q11" i="2" s="1"/>
  <c r="I26" i="8"/>
  <c r="Q10" i="2" s="1"/>
  <c r="I25" i="8"/>
  <c r="Q9" i="2" s="1"/>
  <c r="I24" i="8"/>
  <c r="Q8" i="2" s="1"/>
  <c r="I23" i="8"/>
  <c r="Q7" i="2" s="1"/>
  <c r="I22" i="8"/>
  <c r="Q6" i="2" s="1"/>
  <c r="I21" i="8"/>
  <c r="Q5" i="2" s="1"/>
  <c r="I20" i="8"/>
  <c r="Q4" i="2" s="1"/>
  <c r="I19" i="8"/>
  <c r="Q3" i="2" s="1"/>
  <c r="AC42" i="2" l="1"/>
  <c r="G42" i="2"/>
  <c r="AC82" i="2"/>
  <c r="G82" i="2"/>
  <c r="AC43" i="2"/>
  <c r="G43" i="2"/>
  <c r="AC91" i="2"/>
  <c r="G91" i="2"/>
  <c r="AC45" i="2"/>
  <c r="G45" i="2"/>
  <c r="AC77" i="2"/>
  <c r="G77" i="2"/>
  <c r="AC93" i="2"/>
  <c r="G93" i="2"/>
  <c r="AC22" i="2"/>
  <c r="G22" i="2"/>
  <c r="AC30" i="2"/>
  <c r="G30" i="2"/>
  <c r="AC38" i="2"/>
  <c r="G38" i="2"/>
  <c r="AC46" i="2"/>
  <c r="G46" i="2"/>
  <c r="AC54" i="2"/>
  <c r="G54" i="2"/>
  <c r="AC62" i="2"/>
  <c r="G62" i="2"/>
  <c r="AC70" i="2"/>
  <c r="G70" i="2"/>
  <c r="AC78" i="2"/>
  <c r="G78" i="2"/>
  <c r="AC86" i="2"/>
  <c r="G86" i="2"/>
  <c r="AC94" i="2"/>
  <c r="G94" i="2"/>
  <c r="AC102" i="2"/>
  <c r="G102" i="2"/>
  <c r="AC26" i="2"/>
  <c r="G26" i="2"/>
  <c r="AC66" i="2"/>
  <c r="G66" i="2"/>
  <c r="AC98" i="2"/>
  <c r="G98" i="2"/>
  <c r="AC59" i="2"/>
  <c r="G59" i="2"/>
  <c r="AC99" i="2"/>
  <c r="G99" i="2"/>
  <c r="AC37" i="2"/>
  <c r="G37" i="2"/>
  <c r="AC61" i="2"/>
  <c r="G61" i="2"/>
  <c r="AC101" i="2"/>
  <c r="G101" i="2"/>
  <c r="AC39" i="2"/>
  <c r="G39" i="2"/>
  <c r="AC63" i="2"/>
  <c r="G63" i="2"/>
  <c r="AC71" i="2"/>
  <c r="G71" i="2"/>
  <c r="AC79" i="2"/>
  <c r="G79" i="2"/>
  <c r="AC87" i="2"/>
  <c r="G87" i="2"/>
  <c r="AC95" i="2"/>
  <c r="G95" i="2"/>
  <c r="AC103" i="2"/>
  <c r="G103" i="2"/>
  <c r="AC58" i="2"/>
  <c r="G58" i="2"/>
  <c r="AC19" i="2"/>
  <c r="G19" i="2"/>
  <c r="AC51" i="2"/>
  <c r="G51" i="2"/>
  <c r="AC83" i="2"/>
  <c r="G83" i="2"/>
  <c r="AC21" i="2"/>
  <c r="G21" i="2"/>
  <c r="AC69" i="2"/>
  <c r="G69" i="2"/>
  <c r="AC23" i="2"/>
  <c r="G23" i="2"/>
  <c r="AC47" i="2"/>
  <c r="G47" i="2"/>
  <c r="AC24" i="2"/>
  <c r="G24" i="2"/>
  <c r="AC32" i="2"/>
  <c r="G32" i="2"/>
  <c r="AC40" i="2"/>
  <c r="G40" i="2"/>
  <c r="AC48" i="2"/>
  <c r="G48" i="2"/>
  <c r="AC56" i="2"/>
  <c r="G56" i="2"/>
  <c r="AC64" i="2"/>
  <c r="G64" i="2"/>
  <c r="AC72" i="2"/>
  <c r="G72" i="2"/>
  <c r="AC80" i="2"/>
  <c r="G80" i="2"/>
  <c r="AC88" i="2"/>
  <c r="G88" i="2"/>
  <c r="AC96" i="2"/>
  <c r="G96" i="2"/>
  <c r="AC104" i="2"/>
  <c r="G104" i="2"/>
  <c r="AC34" i="2"/>
  <c r="G34" i="2"/>
  <c r="AC74" i="2"/>
  <c r="G74" i="2"/>
  <c r="AC35" i="2"/>
  <c r="G35" i="2"/>
  <c r="AC75" i="2"/>
  <c r="G75" i="2"/>
  <c r="AC29" i="2"/>
  <c r="G29" i="2"/>
  <c r="AC53" i="2"/>
  <c r="G53" i="2"/>
  <c r="AC85" i="2"/>
  <c r="G85" i="2"/>
  <c r="AC31" i="2"/>
  <c r="G31" i="2"/>
  <c r="AC55" i="2"/>
  <c r="G55" i="2"/>
  <c r="AC25" i="2"/>
  <c r="G25" i="2"/>
  <c r="AC33" i="2"/>
  <c r="G33" i="2"/>
  <c r="AC41" i="2"/>
  <c r="G41" i="2"/>
  <c r="AC49" i="2"/>
  <c r="G49" i="2"/>
  <c r="AC57" i="2"/>
  <c r="G57" i="2"/>
  <c r="AC65" i="2"/>
  <c r="G65" i="2"/>
  <c r="AC73" i="2"/>
  <c r="G73" i="2"/>
  <c r="AC81" i="2"/>
  <c r="G81" i="2"/>
  <c r="AC89" i="2"/>
  <c r="G89" i="2"/>
  <c r="AC97" i="2"/>
  <c r="G97" i="2"/>
  <c r="AC105" i="2"/>
  <c r="G105" i="2"/>
  <c r="AC90" i="2"/>
  <c r="G90" i="2"/>
  <c r="AC50" i="2"/>
  <c r="G50" i="2"/>
  <c r="AC106" i="2"/>
  <c r="G106" i="2"/>
  <c r="AC27" i="2"/>
  <c r="G27" i="2"/>
  <c r="AC67" i="2"/>
  <c r="G67" i="2"/>
  <c r="AC107" i="2"/>
  <c r="G107" i="2"/>
  <c r="AC20" i="2"/>
  <c r="G20" i="2"/>
  <c r="AC28" i="2"/>
  <c r="G28" i="2"/>
  <c r="AC36" i="2"/>
  <c r="G36" i="2"/>
  <c r="AC44" i="2"/>
  <c r="G44" i="2"/>
  <c r="AC52" i="2"/>
  <c r="G52" i="2"/>
  <c r="AC60" i="2"/>
  <c r="G60" i="2"/>
  <c r="AC68" i="2"/>
  <c r="G68" i="2"/>
  <c r="AC76" i="2"/>
  <c r="G76" i="2"/>
  <c r="AC84" i="2"/>
  <c r="G84" i="2"/>
  <c r="AC92" i="2"/>
  <c r="G92" i="2"/>
  <c r="AC100" i="2"/>
  <c r="G100" i="2"/>
  <c r="I36" i="8"/>
  <c r="Q20" i="2" s="1"/>
  <c r="I35" i="8"/>
  <c r="Q19" i="2" s="1"/>
  <c r="I34" i="8"/>
  <c r="Q18" i="2" s="1"/>
  <c r="I33" i="8"/>
  <c r="Q17" i="2" s="1"/>
  <c r="I121" i="8"/>
  <c r="Q105" i="2" s="1"/>
  <c r="I120" i="8"/>
  <c r="Q104" i="2" s="1"/>
  <c r="I119" i="8"/>
  <c r="Q103" i="2" s="1"/>
  <c r="I118" i="8"/>
  <c r="Q102" i="2" s="1"/>
  <c r="I117" i="8"/>
  <c r="Q101" i="2" s="1"/>
  <c r="I116" i="8"/>
  <c r="Q100" i="2" s="1"/>
  <c r="I115" i="8"/>
  <c r="Q99" i="2" s="1"/>
  <c r="I114" i="8"/>
  <c r="Q98" i="2" s="1"/>
  <c r="I113" i="8"/>
  <c r="Q97" i="2" s="1"/>
  <c r="I112" i="8"/>
  <c r="Q96" i="2" s="1"/>
  <c r="I111" i="8"/>
  <c r="Q95" i="2" s="1"/>
  <c r="I110" i="8"/>
  <c r="Q94" i="2" s="1"/>
  <c r="I109" i="8"/>
  <c r="Q93" i="2" s="1"/>
  <c r="I108" i="8"/>
  <c r="Q92" i="2" s="1"/>
  <c r="I107" i="8"/>
  <c r="Q91" i="2" s="1"/>
  <c r="I106" i="8"/>
  <c r="Q90" i="2" s="1"/>
  <c r="I105" i="8"/>
  <c r="Q89" i="2" s="1"/>
  <c r="I104" i="8"/>
  <c r="Q88" i="2" s="1"/>
  <c r="I103" i="8"/>
  <c r="Q87" i="2" s="1"/>
  <c r="I102" i="8"/>
  <c r="Q86" i="2" s="1"/>
  <c r="I101" i="8"/>
  <c r="Q85" i="2" s="1"/>
  <c r="I100" i="8"/>
  <c r="Q84" i="2" s="1"/>
  <c r="I99" i="8"/>
  <c r="Q83" i="2" s="1"/>
  <c r="I98" i="8"/>
  <c r="Q82" i="2" s="1"/>
  <c r="I97" i="8"/>
  <c r="Q81" i="2" s="1"/>
  <c r="I96" i="8"/>
  <c r="Q80" i="2" s="1"/>
  <c r="I95" i="8"/>
  <c r="Q79" i="2" s="1"/>
  <c r="I94" i="8"/>
  <c r="Q78" i="2" s="1"/>
  <c r="I93" i="8"/>
  <c r="Q77" i="2" s="1"/>
  <c r="I92" i="8"/>
  <c r="Q76" i="2" s="1"/>
  <c r="I91" i="8"/>
  <c r="Q75" i="2" s="1"/>
  <c r="I90" i="8"/>
  <c r="Q74" i="2" s="1"/>
  <c r="I89" i="8"/>
  <c r="Q73" i="2" s="1"/>
  <c r="I88" i="8"/>
  <c r="Q72" i="2" s="1"/>
  <c r="I87" i="8"/>
  <c r="Q71" i="2" s="1"/>
  <c r="I86" i="8"/>
  <c r="Q70" i="2" s="1"/>
  <c r="I85" i="8"/>
  <c r="Q69" i="2" s="1"/>
  <c r="I84" i="8"/>
  <c r="Q68" i="2" s="1"/>
  <c r="I83" i="8"/>
  <c r="Q67" i="2" s="1"/>
  <c r="I82" i="8"/>
  <c r="Q66" i="2" s="1"/>
  <c r="I81" i="8"/>
  <c r="Q65" i="2" s="1"/>
  <c r="I80" i="8"/>
  <c r="Q64" i="2" s="1"/>
  <c r="I79" i="8"/>
  <c r="Q63" i="2" s="1"/>
  <c r="I78" i="8"/>
  <c r="Q62" i="2" s="1"/>
  <c r="I77" i="8"/>
  <c r="Q61" i="2" s="1"/>
  <c r="I76" i="8"/>
  <c r="Q60" i="2" s="1"/>
  <c r="I75" i="8"/>
  <c r="Q59" i="2" s="1"/>
  <c r="I74" i="8"/>
  <c r="Q58" i="2" s="1"/>
  <c r="I73" i="8"/>
  <c r="Q57" i="2" s="1"/>
  <c r="I72" i="8"/>
  <c r="Q56" i="2" s="1"/>
  <c r="I71" i="8"/>
  <c r="Q55" i="2" s="1"/>
  <c r="I70" i="8"/>
  <c r="Q54" i="2" s="1"/>
  <c r="I69" i="8"/>
  <c r="Q53" i="2" s="1"/>
  <c r="I68" i="8"/>
  <c r="Q52" i="2" s="1"/>
  <c r="I67" i="8"/>
  <c r="Q51" i="2" s="1"/>
  <c r="I66" i="8"/>
  <c r="Q50" i="2" s="1"/>
  <c r="I65" i="8"/>
  <c r="Q49" i="2" s="1"/>
  <c r="I64" i="8"/>
  <c r="Q48" i="2" s="1"/>
  <c r="I63" i="8"/>
  <c r="Q47" i="2" s="1"/>
  <c r="I62" i="8"/>
  <c r="Q46" i="2" s="1"/>
  <c r="I61" i="8"/>
  <c r="Q45" i="2" s="1"/>
  <c r="I60" i="8"/>
  <c r="Q44" i="2" s="1"/>
  <c r="I59" i="8"/>
  <c r="Q43" i="2" s="1"/>
  <c r="I58" i="8"/>
  <c r="Q42" i="2" s="1"/>
  <c r="I57" i="8"/>
  <c r="Q41" i="2" s="1"/>
  <c r="I56" i="8"/>
  <c r="Q40" i="2" s="1"/>
  <c r="I55" i="8"/>
  <c r="Q39" i="2" s="1"/>
  <c r="I54" i="8"/>
  <c r="Q38" i="2" s="1"/>
  <c r="I53" i="8"/>
  <c r="Q37" i="2" s="1"/>
  <c r="I52" i="8"/>
  <c r="Q36" i="2" s="1"/>
  <c r="I51" i="8"/>
  <c r="Q35" i="2" s="1"/>
  <c r="I50" i="8"/>
  <c r="Q34" i="2" s="1"/>
  <c r="I49" i="8"/>
  <c r="Q33" i="2" s="1"/>
  <c r="I48" i="8"/>
  <c r="Q32" i="2" s="1"/>
  <c r="I47" i="8"/>
  <c r="Q31" i="2" s="1"/>
  <c r="I46" i="8"/>
  <c r="Q30" i="2" s="1"/>
  <c r="I45" i="8"/>
  <c r="Q29" i="2" s="1"/>
  <c r="I44" i="8"/>
  <c r="Q28" i="2" s="1"/>
  <c r="I43" i="8"/>
  <c r="Q27" i="2" s="1"/>
  <c r="I42" i="8"/>
  <c r="Q26" i="2" s="1"/>
  <c r="I41" i="8"/>
  <c r="Q25" i="2" s="1"/>
  <c r="I40" i="8"/>
  <c r="Q24" i="2" s="1"/>
  <c r="I39" i="8"/>
  <c r="Q23" i="2" s="1"/>
  <c r="I38" i="8"/>
  <c r="Q22" i="2" s="1"/>
  <c r="I37" i="8"/>
  <c r="Q21" i="2" s="1"/>
  <c r="I122" i="8"/>
  <c r="Q106" i="2" s="1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22" i="8"/>
  <c r="O107" i="2" l="1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BR107" i="2" l="1"/>
  <c r="BR106" i="2"/>
  <c r="BR105" i="2"/>
  <c r="BR104" i="2"/>
  <c r="BR103" i="2"/>
  <c r="BR102" i="2"/>
  <c r="BR101" i="2"/>
  <c r="BR100" i="2"/>
  <c r="BR99" i="2"/>
  <c r="BR98" i="2"/>
  <c r="BR97" i="2"/>
  <c r="BR96" i="2"/>
  <c r="BR95" i="2"/>
  <c r="BR94" i="2"/>
  <c r="BR93" i="2"/>
  <c r="BR92" i="2"/>
  <c r="BR91" i="2"/>
  <c r="BR90" i="2"/>
  <c r="BR89" i="2"/>
  <c r="BR88" i="2"/>
  <c r="BR87" i="2"/>
  <c r="BR86" i="2"/>
  <c r="BR85" i="2"/>
  <c r="BR84" i="2"/>
  <c r="BR83" i="2"/>
  <c r="BR82" i="2"/>
  <c r="BR81" i="2"/>
  <c r="BR80" i="2"/>
  <c r="BR79" i="2"/>
  <c r="BR78" i="2"/>
  <c r="BR77" i="2"/>
  <c r="BR76" i="2"/>
  <c r="BR75" i="2"/>
  <c r="BR74" i="2"/>
  <c r="BR73" i="2"/>
  <c r="BR72" i="2"/>
  <c r="BR71" i="2"/>
  <c r="BR70" i="2"/>
  <c r="BR69" i="2"/>
  <c r="BR68" i="2"/>
  <c r="BR67" i="2"/>
  <c r="BR66" i="2"/>
  <c r="BR65" i="2"/>
  <c r="BR64" i="2"/>
  <c r="BR63" i="2"/>
  <c r="BR62" i="2"/>
  <c r="BR61" i="2"/>
  <c r="BR60" i="2"/>
  <c r="BR59" i="2"/>
  <c r="BR58" i="2"/>
  <c r="BR57" i="2"/>
  <c r="BR56" i="2"/>
  <c r="BR55" i="2"/>
  <c r="BR54" i="2"/>
  <c r="BR53" i="2"/>
  <c r="BR52" i="2"/>
  <c r="BR51" i="2"/>
  <c r="BR50" i="2"/>
  <c r="BR49" i="2"/>
  <c r="BR48" i="2"/>
  <c r="BR47" i="2"/>
  <c r="BR46" i="2"/>
  <c r="BR45" i="2"/>
  <c r="BR44" i="2"/>
  <c r="BR43" i="2"/>
  <c r="BR42" i="2"/>
  <c r="BR41" i="2"/>
  <c r="BR40" i="2"/>
  <c r="BR39" i="2"/>
  <c r="BR38" i="2"/>
  <c r="BR37" i="2"/>
  <c r="BR36" i="2"/>
  <c r="BR35" i="2"/>
  <c r="BR34" i="2"/>
  <c r="BR33" i="2"/>
  <c r="BR32" i="2"/>
  <c r="BR31" i="2"/>
  <c r="BR30" i="2"/>
  <c r="BR29" i="2"/>
  <c r="BR28" i="2"/>
  <c r="BR27" i="2"/>
  <c r="BR26" i="2"/>
  <c r="BR25" i="2"/>
  <c r="BR24" i="2"/>
  <c r="BR23" i="2"/>
  <c r="BR22" i="2"/>
  <c r="BR21" i="2"/>
  <c r="BR20" i="2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Q107" i="2"/>
  <c r="BQ106" i="2"/>
  <c r="BQ105" i="2"/>
  <c r="BQ104" i="2"/>
  <c r="BQ103" i="2"/>
  <c r="BQ102" i="2"/>
  <c r="BQ101" i="2"/>
  <c r="BQ100" i="2"/>
  <c r="BQ99" i="2"/>
  <c r="BQ98" i="2"/>
  <c r="BQ97" i="2"/>
  <c r="BQ96" i="2"/>
  <c r="BQ95" i="2"/>
  <c r="BQ94" i="2"/>
  <c r="BQ93" i="2"/>
  <c r="BQ92" i="2"/>
  <c r="BQ91" i="2"/>
  <c r="BQ90" i="2"/>
  <c r="BQ89" i="2"/>
  <c r="BQ88" i="2"/>
  <c r="BQ87" i="2"/>
  <c r="BQ86" i="2"/>
  <c r="BQ85" i="2"/>
  <c r="BQ84" i="2"/>
  <c r="BQ83" i="2"/>
  <c r="BQ82" i="2"/>
  <c r="BQ81" i="2"/>
  <c r="BQ80" i="2"/>
  <c r="BQ79" i="2"/>
  <c r="BQ78" i="2"/>
  <c r="BQ77" i="2"/>
  <c r="BQ76" i="2"/>
  <c r="BQ75" i="2"/>
  <c r="BQ74" i="2"/>
  <c r="BQ73" i="2"/>
  <c r="BQ72" i="2"/>
  <c r="BQ71" i="2"/>
  <c r="BQ70" i="2"/>
  <c r="BQ69" i="2"/>
  <c r="BQ68" i="2"/>
  <c r="BQ67" i="2"/>
  <c r="BQ66" i="2"/>
  <c r="BQ65" i="2"/>
  <c r="BQ64" i="2"/>
  <c r="BQ63" i="2"/>
  <c r="BQ62" i="2"/>
  <c r="BQ61" i="2"/>
  <c r="BQ60" i="2"/>
  <c r="BQ59" i="2"/>
  <c r="BQ58" i="2"/>
  <c r="BQ57" i="2"/>
  <c r="BQ56" i="2"/>
  <c r="BQ55" i="2"/>
  <c r="BQ54" i="2"/>
  <c r="BQ53" i="2"/>
  <c r="BQ52" i="2"/>
  <c r="BQ51" i="2"/>
  <c r="BQ50" i="2"/>
  <c r="BQ49" i="2"/>
  <c r="BQ48" i="2"/>
  <c r="BQ47" i="2"/>
  <c r="BQ46" i="2"/>
  <c r="BQ45" i="2"/>
  <c r="BQ44" i="2"/>
  <c r="BQ43" i="2"/>
  <c r="BQ42" i="2"/>
  <c r="BQ41" i="2"/>
  <c r="BQ40" i="2"/>
  <c r="BQ39" i="2"/>
  <c r="BQ38" i="2"/>
  <c r="BQ37" i="2"/>
  <c r="BQ36" i="2"/>
  <c r="BQ35" i="2"/>
  <c r="BQ34" i="2"/>
  <c r="BQ33" i="2"/>
  <c r="BQ32" i="2"/>
  <c r="BQ31" i="2"/>
  <c r="BQ30" i="2"/>
  <c r="BQ29" i="2"/>
  <c r="BQ28" i="2"/>
  <c r="BQ27" i="2"/>
  <c r="BQ26" i="2"/>
  <c r="BQ25" i="2"/>
  <c r="BQ24" i="2"/>
  <c r="BQ23" i="2"/>
  <c r="BQ22" i="2"/>
  <c r="BQ21" i="2"/>
  <c r="BQ20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D121" i="8" l="1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C122" i="8" l="1"/>
  <c r="D122" i="8" s="1"/>
  <c r="C123" i="8"/>
  <c r="D123" i="8" s="1"/>
  <c r="C127" i="8" l="1"/>
  <c r="C126" i="8"/>
  <c r="C125" i="8"/>
  <c r="C124" i="8"/>
  <c r="D124" i="8" s="1"/>
  <c r="C11" i="8"/>
  <c r="C17" i="8"/>
  <c r="D17" i="8" s="1"/>
  <c r="C16" i="8"/>
  <c r="D16" i="8" s="1"/>
  <c r="C15" i="8"/>
  <c r="D15" i="8" s="1"/>
  <c r="C14" i="8"/>
  <c r="D14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C12" i="8" l="1"/>
  <c r="D12" i="8" s="1"/>
  <c r="C13" i="8"/>
  <c r="D13" i="8" s="1"/>
  <c r="C7" i="8"/>
  <c r="D11" i="8"/>
  <c r="C9" i="8"/>
  <c r="C129" i="8"/>
  <c r="D125" i="8"/>
  <c r="C130" i="8"/>
  <c r="D126" i="8"/>
  <c r="C131" i="8"/>
  <c r="D127" i="8"/>
  <c r="C10" i="8"/>
  <c r="C128" i="8"/>
  <c r="IL107" i="2"/>
  <c r="IN107" i="2" s="1"/>
  <c r="IL106" i="2"/>
  <c r="IN106" i="2" s="1"/>
  <c r="IL105" i="2"/>
  <c r="IN105" i="2" s="1"/>
  <c r="IL104" i="2"/>
  <c r="IN104" i="2" s="1"/>
  <c r="IL103" i="2"/>
  <c r="IN103" i="2" s="1"/>
  <c r="IL102" i="2"/>
  <c r="IN102" i="2" s="1"/>
  <c r="IL101" i="2"/>
  <c r="IN101" i="2" s="1"/>
  <c r="IL100" i="2"/>
  <c r="IN100" i="2" s="1"/>
  <c r="IL99" i="2"/>
  <c r="IN99" i="2" s="1"/>
  <c r="IL98" i="2"/>
  <c r="IN98" i="2" s="1"/>
  <c r="IL97" i="2"/>
  <c r="IN97" i="2" s="1"/>
  <c r="IL96" i="2"/>
  <c r="IN96" i="2" s="1"/>
  <c r="IL95" i="2"/>
  <c r="IN95" i="2" s="1"/>
  <c r="IL94" i="2"/>
  <c r="IN94" i="2" s="1"/>
  <c r="IL93" i="2"/>
  <c r="IN93" i="2" s="1"/>
  <c r="IL92" i="2"/>
  <c r="IN92" i="2" s="1"/>
  <c r="IL91" i="2"/>
  <c r="IN91" i="2" s="1"/>
  <c r="IL90" i="2"/>
  <c r="IN90" i="2" s="1"/>
  <c r="IL89" i="2"/>
  <c r="IN89" i="2" s="1"/>
  <c r="IL88" i="2"/>
  <c r="IN88" i="2" s="1"/>
  <c r="IL87" i="2"/>
  <c r="IN87" i="2" s="1"/>
  <c r="IL86" i="2"/>
  <c r="IN86" i="2" s="1"/>
  <c r="IL85" i="2"/>
  <c r="IN85" i="2" s="1"/>
  <c r="IL84" i="2"/>
  <c r="IN84" i="2" s="1"/>
  <c r="IL83" i="2"/>
  <c r="IN83" i="2" s="1"/>
  <c r="IL82" i="2"/>
  <c r="IN82" i="2" s="1"/>
  <c r="IL81" i="2"/>
  <c r="IN81" i="2" s="1"/>
  <c r="IL80" i="2"/>
  <c r="IN80" i="2" s="1"/>
  <c r="IL79" i="2"/>
  <c r="IN79" i="2" s="1"/>
  <c r="IL78" i="2"/>
  <c r="IN78" i="2" s="1"/>
  <c r="IL77" i="2"/>
  <c r="IN77" i="2" s="1"/>
  <c r="IL76" i="2"/>
  <c r="IN76" i="2" s="1"/>
  <c r="IL75" i="2"/>
  <c r="IN75" i="2" s="1"/>
  <c r="IL74" i="2"/>
  <c r="IN74" i="2" s="1"/>
  <c r="IL73" i="2"/>
  <c r="IN73" i="2" s="1"/>
  <c r="IL72" i="2"/>
  <c r="IN72" i="2" s="1"/>
  <c r="IL71" i="2"/>
  <c r="IN71" i="2" s="1"/>
  <c r="IL70" i="2"/>
  <c r="IN70" i="2" s="1"/>
  <c r="IL69" i="2"/>
  <c r="IN69" i="2" s="1"/>
  <c r="IL68" i="2"/>
  <c r="IN68" i="2" s="1"/>
  <c r="IL67" i="2"/>
  <c r="IN67" i="2" s="1"/>
  <c r="IL66" i="2"/>
  <c r="IN66" i="2" s="1"/>
  <c r="IL65" i="2"/>
  <c r="IN65" i="2" s="1"/>
  <c r="IL64" i="2"/>
  <c r="IN64" i="2" s="1"/>
  <c r="IL63" i="2"/>
  <c r="IN63" i="2" s="1"/>
  <c r="IL62" i="2"/>
  <c r="IN62" i="2" s="1"/>
  <c r="IL61" i="2"/>
  <c r="IN61" i="2" s="1"/>
  <c r="IL60" i="2"/>
  <c r="IN60" i="2" s="1"/>
  <c r="IL59" i="2"/>
  <c r="IN59" i="2" s="1"/>
  <c r="IL58" i="2"/>
  <c r="IN58" i="2" s="1"/>
  <c r="IL57" i="2"/>
  <c r="IN57" i="2" s="1"/>
  <c r="IL56" i="2"/>
  <c r="IN56" i="2" s="1"/>
  <c r="IL55" i="2"/>
  <c r="IN55" i="2" s="1"/>
  <c r="IL54" i="2"/>
  <c r="IN54" i="2" s="1"/>
  <c r="IL53" i="2"/>
  <c r="IN53" i="2" s="1"/>
  <c r="IL52" i="2"/>
  <c r="IN52" i="2" s="1"/>
  <c r="IL51" i="2"/>
  <c r="IN51" i="2" s="1"/>
  <c r="IL50" i="2"/>
  <c r="IN50" i="2" s="1"/>
  <c r="IL49" i="2"/>
  <c r="IN49" i="2" s="1"/>
  <c r="IL48" i="2"/>
  <c r="IN48" i="2" s="1"/>
  <c r="IL47" i="2"/>
  <c r="IN47" i="2" s="1"/>
  <c r="IL46" i="2"/>
  <c r="IN46" i="2" s="1"/>
  <c r="IL45" i="2"/>
  <c r="IN45" i="2" s="1"/>
  <c r="IL44" i="2"/>
  <c r="IN44" i="2" s="1"/>
  <c r="IL43" i="2"/>
  <c r="IN43" i="2" s="1"/>
  <c r="IL42" i="2"/>
  <c r="IN42" i="2" s="1"/>
  <c r="IL41" i="2"/>
  <c r="IN41" i="2" s="1"/>
  <c r="IL40" i="2"/>
  <c r="IN40" i="2" s="1"/>
  <c r="IL39" i="2"/>
  <c r="IN39" i="2" s="1"/>
  <c r="IL38" i="2"/>
  <c r="IN38" i="2" s="1"/>
  <c r="IL37" i="2"/>
  <c r="IN37" i="2" s="1"/>
  <c r="IL36" i="2"/>
  <c r="IN36" i="2" s="1"/>
  <c r="IL35" i="2"/>
  <c r="IN35" i="2" s="1"/>
  <c r="IL34" i="2"/>
  <c r="IN34" i="2" s="1"/>
  <c r="IL33" i="2"/>
  <c r="IN33" i="2" s="1"/>
  <c r="IL32" i="2"/>
  <c r="IN32" i="2" s="1"/>
  <c r="IL31" i="2"/>
  <c r="IN31" i="2" s="1"/>
  <c r="IL30" i="2"/>
  <c r="IN30" i="2" s="1"/>
  <c r="IL29" i="2"/>
  <c r="IN29" i="2" s="1"/>
  <c r="IL28" i="2"/>
  <c r="IN28" i="2" s="1"/>
  <c r="IL27" i="2"/>
  <c r="IN27" i="2" s="1"/>
  <c r="IL26" i="2"/>
  <c r="IN26" i="2" s="1"/>
  <c r="IL25" i="2"/>
  <c r="IN25" i="2" s="1"/>
  <c r="IL20" i="2"/>
  <c r="IN20" i="2" s="1"/>
  <c r="IL19" i="2"/>
  <c r="IN19" i="2" s="1"/>
  <c r="IL18" i="2"/>
  <c r="IN18" i="2" s="1"/>
  <c r="IL17" i="2"/>
  <c r="IN17" i="2" s="1"/>
  <c r="IL16" i="2"/>
  <c r="IN16" i="2" s="1"/>
  <c r="IL15" i="2"/>
  <c r="IN15" i="2" s="1"/>
  <c r="IL14" i="2"/>
  <c r="IN14" i="2" s="1"/>
  <c r="IL13" i="2"/>
  <c r="IN13" i="2" s="1"/>
  <c r="IL12" i="2"/>
  <c r="IN12" i="2" s="1"/>
  <c r="IL11" i="2"/>
  <c r="IN11" i="2" s="1"/>
  <c r="IL10" i="2"/>
  <c r="IN10" i="2" s="1"/>
  <c r="IL9" i="2"/>
  <c r="IN9" i="2" s="1"/>
  <c r="IL8" i="2"/>
  <c r="IN8" i="2" s="1"/>
  <c r="IL7" i="2"/>
  <c r="IN7" i="2" s="1"/>
  <c r="IL6" i="2"/>
  <c r="IN6" i="2" s="1"/>
  <c r="IL5" i="2"/>
  <c r="IN5" i="2" s="1"/>
  <c r="IL4" i="2"/>
  <c r="IN4" i="2" s="1"/>
  <c r="IL3" i="2"/>
  <c r="IN3" i="2" s="1"/>
  <c r="IL2" i="2"/>
  <c r="IN2" i="2" s="1"/>
  <c r="C8" i="8" l="1"/>
  <c r="C4" i="8" s="1"/>
  <c r="D4" i="8" s="1"/>
  <c r="C134" i="8"/>
  <c r="D130" i="8"/>
  <c r="C135" i="8"/>
  <c r="D131" i="8"/>
  <c r="C132" i="8"/>
  <c r="D128" i="8"/>
  <c r="C133" i="8"/>
  <c r="D129" i="8"/>
  <c r="C6" i="8"/>
  <c r="D10" i="8"/>
  <c r="C5" i="8"/>
  <c r="D5" i="8" s="1"/>
  <c r="D9" i="8"/>
  <c r="C3" i="8"/>
  <c r="D3" i="8" s="1"/>
  <c r="D7" i="8"/>
  <c r="D8" i="8" l="1"/>
  <c r="C136" i="8"/>
  <c r="D132" i="8"/>
  <c r="C2" i="8"/>
  <c r="D2" i="8" s="1"/>
  <c r="D6" i="8"/>
  <c r="C139" i="8"/>
  <c r="D139" i="8" s="1"/>
  <c r="D135" i="8"/>
  <c r="C137" i="8"/>
  <c r="D133" i="8"/>
  <c r="C138" i="8"/>
  <c r="D138" i="8" s="1"/>
  <c r="D134" i="8"/>
  <c r="CE107" i="2"/>
  <c r="CE106" i="2"/>
  <c r="CE105" i="2"/>
  <c r="CE104" i="2"/>
  <c r="CE103" i="2"/>
  <c r="CE102" i="2"/>
  <c r="CE101" i="2"/>
  <c r="CE100" i="2"/>
  <c r="CE99" i="2"/>
  <c r="CE98" i="2"/>
  <c r="CE97" i="2"/>
  <c r="CE96" i="2"/>
  <c r="CE95" i="2"/>
  <c r="CE94" i="2"/>
  <c r="CE93" i="2"/>
  <c r="CE92" i="2"/>
  <c r="CE91" i="2"/>
  <c r="CE90" i="2"/>
  <c r="CE89" i="2"/>
  <c r="CE88" i="2"/>
  <c r="CE87" i="2"/>
  <c r="CE86" i="2"/>
  <c r="CE85" i="2"/>
  <c r="CE84" i="2"/>
  <c r="CE83" i="2"/>
  <c r="CE82" i="2"/>
  <c r="CE81" i="2"/>
  <c r="CE80" i="2"/>
  <c r="CE79" i="2"/>
  <c r="CE78" i="2"/>
  <c r="CE77" i="2"/>
  <c r="CE76" i="2"/>
  <c r="CE75" i="2"/>
  <c r="CE74" i="2"/>
  <c r="CE73" i="2"/>
  <c r="CE72" i="2"/>
  <c r="CE71" i="2"/>
  <c r="CE70" i="2"/>
  <c r="CE69" i="2"/>
  <c r="CE68" i="2"/>
  <c r="CE67" i="2"/>
  <c r="CE66" i="2"/>
  <c r="CE65" i="2"/>
  <c r="CE64" i="2"/>
  <c r="CE63" i="2"/>
  <c r="CE62" i="2"/>
  <c r="CE61" i="2"/>
  <c r="CE60" i="2"/>
  <c r="CE59" i="2"/>
  <c r="CE58" i="2"/>
  <c r="CE57" i="2"/>
  <c r="CE56" i="2"/>
  <c r="CE55" i="2"/>
  <c r="CE54" i="2"/>
  <c r="CE53" i="2"/>
  <c r="CE52" i="2"/>
  <c r="CE51" i="2"/>
  <c r="CE50" i="2"/>
  <c r="CE49" i="2"/>
  <c r="CE48" i="2"/>
  <c r="CE47" i="2"/>
  <c r="CE46" i="2"/>
  <c r="CE45" i="2"/>
  <c r="CE44" i="2"/>
  <c r="CE43" i="2"/>
  <c r="CE42" i="2"/>
  <c r="CE41" i="2"/>
  <c r="CE40" i="2"/>
  <c r="CE39" i="2"/>
  <c r="CE38" i="2"/>
  <c r="CE37" i="2"/>
  <c r="CE36" i="2"/>
  <c r="CE35" i="2"/>
  <c r="CE34" i="2"/>
  <c r="CE33" i="2"/>
  <c r="CE32" i="2"/>
  <c r="CE31" i="2"/>
  <c r="CE30" i="2"/>
  <c r="CE29" i="2"/>
  <c r="CE28" i="2"/>
  <c r="CE27" i="2"/>
  <c r="CE26" i="2"/>
  <c r="CE25" i="2"/>
  <c r="CE24" i="2"/>
  <c r="CE23" i="2"/>
  <c r="CE22" i="2"/>
  <c r="CE21" i="2"/>
  <c r="CE20" i="2"/>
  <c r="CE19" i="2"/>
  <c r="CE18" i="2"/>
  <c r="C140" i="8" l="1"/>
  <c r="D140" i="8" s="1"/>
  <c r="D136" i="8"/>
  <c r="C141" i="8"/>
  <c r="D141" i="8" s="1"/>
  <c r="D137" i="8"/>
  <c r="JX107" i="2"/>
  <c r="JX106" i="2"/>
  <c r="JX105" i="2"/>
  <c r="JX104" i="2"/>
  <c r="JX103" i="2"/>
  <c r="JX102" i="2"/>
  <c r="JX101" i="2"/>
  <c r="JX100" i="2"/>
  <c r="JX99" i="2"/>
  <c r="JX98" i="2"/>
  <c r="JX97" i="2"/>
  <c r="JX96" i="2"/>
  <c r="JX95" i="2"/>
  <c r="JX94" i="2"/>
  <c r="JX93" i="2"/>
  <c r="JX92" i="2"/>
  <c r="JX91" i="2"/>
  <c r="JX90" i="2"/>
  <c r="JX89" i="2"/>
  <c r="JX88" i="2"/>
  <c r="JX87" i="2"/>
  <c r="JX86" i="2"/>
  <c r="JX85" i="2"/>
  <c r="JX84" i="2"/>
  <c r="JX83" i="2"/>
  <c r="JX82" i="2"/>
  <c r="JX81" i="2"/>
  <c r="JX80" i="2"/>
  <c r="JX79" i="2"/>
  <c r="JX78" i="2"/>
  <c r="JX77" i="2"/>
  <c r="JX76" i="2"/>
  <c r="JX75" i="2"/>
  <c r="JX74" i="2"/>
  <c r="JX73" i="2"/>
  <c r="JX72" i="2"/>
  <c r="JX71" i="2"/>
  <c r="JX70" i="2"/>
  <c r="JX69" i="2"/>
  <c r="JX68" i="2"/>
  <c r="JX67" i="2"/>
  <c r="JX66" i="2"/>
  <c r="JX65" i="2"/>
  <c r="JX64" i="2"/>
  <c r="JX63" i="2"/>
  <c r="JX62" i="2"/>
  <c r="JX61" i="2"/>
  <c r="JX60" i="2"/>
  <c r="JX59" i="2"/>
  <c r="JX58" i="2"/>
  <c r="JX57" i="2"/>
  <c r="JX56" i="2"/>
  <c r="JX55" i="2"/>
  <c r="JX54" i="2"/>
  <c r="JX53" i="2"/>
  <c r="JX52" i="2"/>
  <c r="JX51" i="2"/>
  <c r="JX50" i="2"/>
  <c r="JX49" i="2"/>
  <c r="JX48" i="2"/>
  <c r="JX47" i="2"/>
  <c r="JX46" i="2"/>
  <c r="JX45" i="2"/>
  <c r="JX44" i="2"/>
  <c r="JX43" i="2"/>
  <c r="JX42" i="2"/>
  <c r="JX41" i="2"/>
  <c r="JX40" i="2"/>
  <c r="JX39" i="2"/>
  <c r="JX38" i="2"/>
  <c r="JX37" i="2"/>
  <c r="JX36" i="2"/>
  <c r="JX35" i="2"/>
  <c r="JX34" i="2"/>
  <c r="JX33" i="2"/>
  <c r="JX32" i="2"/>
  <c r="JX31" i="2"/>
  <c r="JX30" i="2"/>
  <c r="JV107" i="2" l="1"/>
  <c r="JV106" i="2"/>
  <c r="JV105" i="2"/>
  <c r="JV104" i="2"/>
  <c r="JV103" i="2"/>
  <c r="JV102" i="2"/>
  <c r="JV101" i="2"/>
  <c r="JV100" i="2"/>
  <c r="JV99" i="2"/>
  <c r="JV98" i="2"/>
  <c r="JV97" i="2"/>
  <c r="JV96" i="2"/>
  <c r="JV95" i="2"/>
  <c r="JV94" i="2"/>
  <c r="JV93" i="2"/>
  <c r="JV92" i="2"/>
  <c r="JV91" i="2"/>
  <c r="JV90" i="2"/>
  <c r="JV89" i="2"/>
  <c r="JV88" i="2"/>
  <c r="JV87" i="2"/>
  <c r="JV86" i="2"/>
  <c r="JV85" i="2"/>
  <c r="JV84" i="2"/>
  <c r="JV83" i="2"/>
  <c r="JV82" i="2"/>
  <c r="JV81" i="2"/>
  <c r="JV80" i="2"/>
  <c r="JV79" i="2"/>
  <c r="JV78" i="2"/>
  <c r="JV77" i="2"/>
  <c r="JV76" i="2"/>
  <c r="JV75" i="2"/>
  <c r="JV74" i="2"/>
  <c r="JV73" i="2"/>
  <c r="JV72" i="2"/>
  <c r="JV71" i="2"/>
  <c r="JV70" i="2"/>
  <c r="JV69" i="2"/>
  <c r="JV68" i="2"/>
  <c r="JV67" i="2"/>
  <c r="JV66" i="2"/>
  <c r="JV65" i="2"/>
  <c r="JV64" i="2"/>
  <c r="JV63" i="2"/>
  <c r="JV62" i="2"/>
  <c r="JV61" i="2"/>
  <c r="JV60" i="2"/>
  <c r="JV59" i="2"/>
  <c r="JV58" i="2"/>
  <c r="JV57" i="2"/>
  <c r="JV56" i="2"/>
  <c r="JV55" i="2"/>
  <c r="JV54" i="2"/>
  <c r="JV53" i="2"/>
  <c r="JV52" i="2"/>
  <c r="JV51" i="2"/>
  <c r="JV50" i="2"/>
  <c r="JV49" i="2"/>
  <c r="JV48" i="2"/>
  <c r="JV47" i="2"/>
  <c r="JV46" i="2"/>
  <c r="JV45" i="2"/>
  <c r="JV44" i="2"/>
  <c r="JV43" i="2"/>
  <c r="JV42" i="2"/>
  <c r="JV41" i="2"/>
  <c r="JV40" i="2"/>
  <c r="JV39" i="2"/>
  <c r="JV38" i="2"/>
  <c r="JV37" i="2"/>
  <c r="JV36" i="2"/>
  <c r="JV35" i="2"/>
  <c r="JV34" i="2"/>
  <c r="JV33" i="2"/>
  <c r="JV32" i="2"/>
  <c r="JV31" i="2"/>
  <c r="JV30" i="2"/>
  <c r="JV29" i="2"/>
  <c r="JU107" i="2"/>
  <c r="JU106" i="2"/>
  <c r="JU105" i="2"/>
  <c r="JU104" i="2"/>
  <c r="JU103" i="2"/>
  <c r="JU102" i="2"/>
  <c r="JU101" i="2"/>
  <c r="JU100" i="2"/>
  <c r="JU99" i="2"/>
  <c r="JU98" i="2"/>
  <c r="JU97" i="2"/>
  <c r="JU96" i="2"/>
  <c r="JU95" i="2"/>
  <c r="JU94" i="2"/>
  <c r="JU93" i="2"/>
  <c r="JU92" i="2"/>
  <c r="JU91" i="2"/>
  <c r="JU90" i="2"/>
  <c r="JU89" i="2"/>
  <c r="JU88" i="2"/>
  <c r="JU87" i="2"/>
  <c r="JU86" i="2"/>
  <c r="JU85" i="2"/>
  <c r="JU84" i="2"/>
  <c r="JU83" i="2"/>
  <c r="JU82" i="2"/>
  <c r="JU81" i="2"/>
  <c r="JU80" i="2"/>
  <c r="JU79" i="2"/>
  <c r="JU78" i="2"/>
  <c r="JU77" i="2"/>
  <c r="JU76" i="2"/>
  <c r="JU75" i="2"/>
  <c r="JU74" i="2"/>
  <c r="JU73" i="2"/>
  <c r="JU72" i="2"/>
  <c r="JU71" i="2"/>
  <c r="JU70" i="2"/>
  <c r="JU69" i="2"/>
  <c r="JU68" i="2"/>
  <c r="JU67" i="2"/>
  <c r="JU66" i="2"/>
  <c r="JU65" i="2"/>
  <c r="JU64" i="2"/>
  <c r="JU63" i="2"/>
  <c r="JU62" i="2"/>
  <c r="JU61" i="2"/>
  <c r="JU60" i="2"/>
  <c r="JU59" i="2"/>
  <c r="JU58" i="2"/>
  <c r="JU57" i="2"/>
  <c r="JU56" i="2"/>
  <c r="JU55" i="2"/>
  <c r="JU54" i="2"/>
  <c r="JU53" i="2"/>
  <c r="JU52" i="2"/>
  <c r="JU51" i="2"/>
  <c r="JU50" i="2"/>
  <c r="JU49" i="2"/>
  <c r="JU48" i="2"/>
  <c r="JU47" i="2"/>
  <c r="JU46" i="2"/>
  <c r="JU45" i="2"/>
  <c r="JU44" i="2"/>
  <c r="JU43" i="2"/>
  <c r="JU42" i="2"/>
  <c r="JU41" i="2"/>
  <c r="JU40" i="2"/>
  <c r="JU39" i="2"/>
  <c r="JU38" i="2"/>
  <c r="JU37" i="2"/>
  <c r="JU36" i="2"/>
  <c r="JU35" i="2"/>
  <c r="JU34" i="2"/>
  <c r="JU33" i="2"/>
  <c r="JU32" i="2"/>
  <c r="JU31" i="2"/>
  <c r="JU30" i="2"/>
  <c r="JU29" i="2"/>
  <c r="JR29" i="2"/>
  <c r="JS107" i="2"/>
  <c r="JR107" i="2"/>
  <c r="JS106" i="2"/>
  <c r="JR106" i="2"/>
  <c r="JS105" i="2"/>
  <c r="JR105" i="2"/>
  <c r="JS104" i="2"/>
  <c r="JR104" i="2"/>
  <c r="JS103" i="2"/>
  <c r="JR103" i="2"/>
  <c r="JS102" i="2"/>
  <c r="JR102" i="2"/>
  <c r="JS101" i="2"/>
  <c r="JR101" i="2"/>
  <c r="JS100" i="2"/>
  <c r="JR100" i="2"/>
  <c r="JS99" i="2"/>
  <c r="JR99" i="2"/>
  <c r="JS98" i="2"/>
  <c r="JR98" i="2"/>
  <c r="JS97" i="2"/>
  <c r="JR97" i="2"/>
  <c r="JS96" i="2"/>
  <c r="JR96" i="2"/>
  <c r="JS95" i="2"/>
  <c r="JR95" i="2"/>
  <c r="JS94" i="2"/>
  <c r="JR94" i="2"/>
  <c r="JS93" i="2"/>
  <c r="JR93" i="2"/>
  <c r="JS92" i="2"/>
  <c r="JR92" i="2"/>
  <c r="JS91" i="2"/>
  <c r="JR91" i="2"/>
  <c r="JS90" i="2"/>
  <c r="JR90" i="2"/>
  <c r="JS89" i="2"/>
  <c r="JR89" i="2"/>
  <c r="JS88" i="2"/>
  <c r="JR88" i="2"/>
  <c r="JS87" i="2"/>
  <c r="JR87" i="2"/>
  <c r="JS86" i="2"/>
  <c r="JR86" i="2"/>
  <c r="JS85" i="2"/>
  <c r="JR85" i="2"/>
  <c r="JS84" i="2"/>
  <c r="JR84" i="2"/>
  <c r="JS83" i="2"/>
  <c r="JR83" i="2"/>
  <c r="JS82" i="2"/>
  <c r="JR82" i="2"/>
  <c r="JS81" i="2"/>
  <c r="JR81" i="2"/>
  <c r="JS80" i="2"/>
  <c r="JR80" i="2"/>
  <c r="JS79" i="2"/>
  <c r="JR79" i="2"/>
  <c r="JS78" i="2"/>
  <c r="JR78" i="2"/>
  <c r="JS77" i="2"/>
  <c r="JR77" i="2"/>
  <c r="JS76" i="2"/>
  <c r="JR76" i="2"/>
  <c r="JS75" i="2"/>
  <c r="JR75" i="2"/>
  <c r="JS74" i="2"/>
  <c r="JR74" i="2"/>
  <c r="JS73" i="2"/>
  <c r="JR73" i="2"/>
  <c r="JS72" i="2"/>
  <c r="JR72" i="2"/>
  <c r="JS71" i="2"/>
  <c r="JR71" i="2"/>
  <c r="JS70" i="2"/>
  <c r="JR70" i="2"/>
  <c r="JS69" i="2"/>
  <c r="JR69" i="2"/>
  <c r="JS68" i="2"/>
  <c r="JR68" i="2"/>
  <c r="JS67" i="2"/>
  <c r="JR67" i="2"/>
  <c r="JS66" i="2"/>
  <c r="JR66" i="2"/>
  <c r="JS65" i="2"/>
  <c r="JR65" i="2"/>
  <c r="JS64" i="2"/>
  <c r="JR64" i="2"/>
  <c r="JS63" i="2"/>
  <c r="JR63" i="2"/>
  <c r="JS62" i="2"/>
  <c r="JR62" i="2"/>
  <c r="JS61" i="2"/>
  <c r="JR61" i="2"/>
  <c r="JS60" i="2"/>
  <c r="JR60" i="2"/>
  <c r="JS59" i="2"/>
  <c r="JR59" i="2"/>
  <c r="JS58" i="2"/>
  <c r="JR58" i="2"/>
  <c r="JS57" i="2"/>
  <c r="JR57" i="2"/>
  <c r="JS56" i="2"/>
  <c r="JR56" i="2"/>
  <c r="JS55" i="2"/>
  <c r="JR55" i="2"/>
  <c r="JS54" i="2"/>
  <c r="JR54" i="2"/>
  <c r="JS53" i="2"/>
  <c r="JR53" i="2"/>
  <c r="JS52" i="2"/>
  <c r="JR52" i="2"/>
  <c r="JS51" i="2"/>
  <c r="JR51" i="2"/>
  <c r="JS50" i="2"/>
  <c r="JR50" i="2"/>
  <c r="JS49" i="2"/>
  <c r="JR49" i="2"/>
  <c r="JS48" i="2"/>
  <c r="JR48" i="2"/>
  <c r="JS47" i="2"/>
  <c r="JR47" i="2"/>
  <c r="JS46" i="2"/>
  <c r="JR46" i="2"/>
  <c r="JS45" i="2"/>
  <c r="JR45" i="2"/>
  <c r="JS44" i="2"/>
  <c r="JR44" i="2"/>
  <c r="JS43" i="2"/>
  <c r="JR43" i="2"/>
  <c r="JS42" i="2"/>
  <c r="JR42" i="2"/>
  <c r="JS41" i="2"/>
  <c r="JR41" i="2"/>
  <c r="JS40" i="2"/>
  <c r="JR40" i="2"/>
  <c r="JS39" i="2"/>
  <c r="JR39" i="2"/>
  <c r="JS38" i="2"/>
  <c r="JR38" i="2"/>
  <c r="JS37" i="2"/>
  <c r="JR37" i="2"/>
  <c r="JS36" i="2"/>
  <c r="JR36" i="2"/>
  <c r="JS35" i="2"/>
  <c r="JR35" i="2"/>
  <c r="JS34" i="2"/>
  <c r="JR34" i="2"/>
  <c r="JS33" i="2"/>
  <c r="JR33" i="2"/>
  <c r="JS32" i="2"/>
  <c r="JR32" i="2"/>
  <c r="JS31" i="2"/>
  <c r="JR31" i="2"/>
  <c r="JS30" i="2"/>
  <c r="JR30" i="2"/>
  <c r="JS29" i="2"/>
  <c r="DC107" i="2" l="1"/>
  <c r="DB107" i="2"/>
  <c r="DC106" i="2"/>
  <c r="DB106" i="2"/>
  <c r="DC105" i="2"/>
  <c r="DB105" i="2"/>
  <c r="DC104" i="2"/>
  <c r="DB104" i="2"/>
  <c r="DC103" i="2"/>
  <c r="DB103" i="2"/>
  <c r="DC102" i="2"/>
  <c r="DB102" i="2"/>
  <c r="DC101" i="2"/>
  <c r="DB101" i="2"/>
  <c r="DC100" i="2"/>
  <c r="DB100" i="2"/>
  <c r="DC99" i="2"/>
  <c r="DB99" i="2"/>
  <c r="DC98" i="2"/>
  <c r="DB98" i="2"/>
  <c r="DC97" i="2"/>
  <c r="DB97" i="2"/>
  <c r="DC96" i="2"/>
  <c r="DB96" i="2"/>
  <c r="DC95" i="2"/>
  <c r="DB95" i="2"/>
  <c r="DC94" i="2"/>
  <c r="DB94" i="2"/>
  <c r="DC93" i="2"/>
  <c r="DB93" i="2"/>
  <c r="DC92" i="2"/>
  <c r="DB92" i="2"/>
  <c r="DC91" i="2"/>
  <c r="DB91" i="2"/>
  <c r="DC90" i="2"/>
  <c r="DB90" i="2"/>
  <c r="DC89" i="2"/>
  <c r="DB89" i="2"/>
  <c r="DC88" i="2"/>
  <c r="DB88" i="2"/>
  <c r="DC87" i="2"/>
  <c r="DB87" i="2"/>
  <c r="DC86" i="2"/>
  <c r="DB86" i="2"/>
  <c r="DC85" i="2"/>
  <c r="DB85" i="2"/>
  <c r="DC84" i="2"/>
  <c r="DB84" i="2"/>
  <c r="DC83" i="2"/>
  <c r="DB83" i="2"/>
  <c r="DC82" i="2"/>
  <c r="DB82" i="2"/>
  <c r="DC81" i="2"/>
  <c r="DB81" i="2"/>
  <c r="DC80" i="2"/>
  <c r="DB80" i="2"/>
  <c r="DC79" i="2"/>
  <c r="DB79" i="2"/>
  <c r="DC78" i="2"/>
  <c r="DB78" i="2"/>
  <c r="DC77" i="2"/>
  <c r="DB77" i="2"/>
  <c r="DC76" i="2"/>
  <c r="DB76" i="2"/>
  <c r="DC75" i="2"/>
  <c r="DB75" i="2"/>
  <c r="DC74" i="2"/>
  <c r="DB74" i="2"/>
  <c r="DC73" i="2"/>
  <c r="DB73" i="2"/>
  <c r="DC72" i="2"/>
  <c r="DB72" i="2"/>
  <c r="DC71" i="2"/>
  <c r="DB71" i="2"/>
  <c r="DC70" i="2"/>
  <c r="DB70" i="2"/>
  <c r="DC69" i="2"/>
  <c r="DB69" i="2"/>
  <c r="DC68" i="2"/>
  <c r="DB68" i="2"/>
  <c r="DC67" i="2"/>
  <c r="DB67" i="2"/>
  <c r="DC66" i="2"/>
  <c r="DB66" i="2"/>
  <c r="DC65" i="2"/>
  <c r="DB65" i="2"/>
  <c r="DC64" i="2"/>
  <c r="DB64" i="2"/>
  <c r="DC63" i="2"/>
  <c r="DB63" i="2"/>
  <c r="DC62" i="2"/>
  <c r="DB62" i="2"/>
  <c r="DC61" i="2"/>
  <c r="DB61" i="2"/>
  <c r="DC60" i="2"/>
  <c r="DB60" i="2"/>
  <c r="DC59" i="2"/>
  <c r="DB59" i="2"/>
  <c r="DC58" i="2"/>
  <c r="DB58" i="2"/>
  <c r="DC57" i="2"/>
  <c r="DB57" i="2"/>
  <c r="DC56" i="2"/>
  <c r="DB56" i="2"/>
  <c r="DC55" i="2"/>
  <c r="DB55" i="2"/>
  <c r="DC54" i="2"/>
  <c r="DB54" i="2"/>
  <c r="DC53" i="2"/>
  <c r="DB53" i="2"/>
  <c r="DC52" i="2"/>
  <c r="DB52" i="2"/>
  <c r="DC51" i="2"/>
  <c r="DB51" i="2"/>
  <c r="DC50" i="2"/>
  <c r="DB50" i="2"/>
  <c r="DC49" i="2"/>
  <c r="DB49" i="2"/>
  <c r="DC48" i="2"/>
  <c r="DB48" i="2"/>
  <c r="DC47" i="2"/>
  <c r="DB47" i="2"/>
  <c r="DC46" i="2"/>
  <c r="DB46" i="2"/>
  <c r="DC45" i="2"/>
  <c r="DB45" i="2"/>
  <c r="DC44" i="2"/>
  <c r="DB44" i="2"/>
  <c r="DC43" i="2"/>
  <c r="DB43" i="2"/>
  <c r="DC42" i="2"/>
  <c r="DB42" i="2"/>
  <c r="DC41" i="2"/>
  <c r="DB41" i="2"/>
  <c r="DC40" i="2"/>
  <c r="DB40" i="2"/>
  <c r="DC39" i="2"/>
  <c r="DB39" i="2"/>
  <c r="DC38" i="2"/>
  <c r="DB38" i="2"/>
  <c r="DC37" i="2"/>
  <c r="DB37" i="2"/>
  <c r="DC36" i="2"/>
  <c r="DB36" i="2"/>
  <c r="DC35" i="2"/>
  <c r="DB35" i="2"/>
  <c r="DC34" i="2"/>
  <c r="DB34" i="2"/>
  <c r="DC33" i="2"/>
  <c r="DB33" i="2"/>
  <c r="DC32" i="2"/>
  <c r="DB32" i="2"/>
  <c r="DC31" i="2"/>
  <c r="DB31" i="2"/>
  <c r="DC30" i="2"/>
  <c r="DB30" i="2"/>
  <c r="HS107" i="2" l="1"/>
  <c r="HS106" i="2"/>
  <c r="HS105" i="2"/>
  <c r="HS104" i="2"/>
  <c r="HS103" i="2"/>
  <c r="HS102" i="2"/>
  <c r="HS101" i="2"/>
  <c r="HS100" i="2"/>
  <c r="HS99" i="2"/>
  <c r="HS98" i="2"/>
  <c r="HS97" i="2"/>
  <c r="HS96" i="2"/>
  <c r="HS95" i="2"/>
  <c r="HS94" i="2"/>
  <c r="HS93" i="2"/>
  <c r="HS92" i="2"/>
  <c r="HS91" i="2"/>
  <c r="HS90" i="2"/>
  <c r="HS89" i="2"/>
  <c r="HS88" i="2"/>
  <c r="HS87" i="2"/>
  <c r="HS86" i="2"/>
  <c r="HS85" i="2"/>
  <c r="HS84" i="2"/>
  <c r="HS83" i="2"/>
  <c r="HS82" i="2"/>
  <c r="HS81" i="2"/>
  <c r="HS80" i="2"/>
  <c r="HS79" i="2"/>
  <c r="HS78" i="2"/>
  <c r="HS77" i="2"/>
  <c r="HS76" i="2"/>
  <c r="HS75" i="2"/>
  <c r="HS74" i="2"/>
  <c r="HS73" i="2"/>
  <c r="HS72" i="2"/>
  <c r="HS71" i="2"/>
  <c r="HS70" i="2"/>
  <c r="HS69" i="2"/>
  <c r="HS68" i="2"/>
  <c r="HS67" i="2"/>
  <c r="HS66" i="2"/>
  <c r="HS65" i="2"/>
  <c r="HS64" i="2"/>
  <c r="HS63" i="2"/>
  <c r="HS62" i="2"/>
  <c r="HS61" i="2"/>
  <c r="HS60" i="2"/>
  <c r="HS59" i="2"/>
  <c r="HS58" i="2"/>
  <c r="HS57" i="2"/>
  <c r="HS56" i="2"/>
  <c r="HS55" i="2"/>
  <c r="HS54" i="2"/>
  <c r="HS53" i="2"/>
  <c r="HS52" i="2"/>
  <c r="HS51" i="2"/>
  <c r="HS50" i="2"/>
  <c r="HS49" i="2"/>
  <c r="HS48" i="2"/>
  <c r="HS47" i="2"/>
  <c r="HS46" i="2"/>
  <c r="HS45" i="2"/>
  <c r="HS44" i="2"/>
  <c r="HS43" i="2"/>
  <c r="HS42" i="2"/>
  <c r="HS41" i="2"/>
  <c r="HS40" i="2"/>
  <c r="HS39" i="2"/>
  <c r="HS38" i="2"/>
  <c r="HY107" i="2" l="1"/>
  <c r="HY106" i="2"/>
  <c r="HY105" i="2"/>
  <c r="HY104" i="2"/>
  <c r="HY103" i="2"/>
  <c r="HY102" i="2"/>
  <c r="HY101" i="2"/>
  <c r="HY100" i="2"/>
  <c r="HY99" i="2"/>
  <c r="HY98" i="2"/>
  <c r="HY97" i="2"/>
  <c r="HY96" i="2"/>
  <c r="HY95" i="2"/>
  <c r="HY94" i="2"/>
  <c r="HY93" i="2"/>
  <c r="HY92" i="2"/>
  <c r="HY91" i="2"/>
  <c r="HY90" i="2"/>
  <c r="HY89" i="2"/>
  <c r="HY88" i="2"/>
  <c r="HY87" i="2"/>
  <c r="HY86" i="2"/>
  <c r="HY85" i="2"/>
  <c r="HY84" i="2"/>
  <c r="HY83" i="2"/>
  <c r="HY82" i="2"/>
  <c r="HY81" i="2"/>
  <c r="HY80" i="2"/>
  <c r="HY79" i="2"/>
  <c r="HY78" i="2"/>
  <c r="HY77" i="2"/>
  <c r="HY76" i="2"/>
  <c r="HY75" i="2"/>
  <c r="HY74" i="2"/>
  <c r="HY73" i="2"/>
  <c r="HY72" i="2"/>
  <c r="HY71" i="2"/>
  <c r="HY70" i="2"/>
  <c r="HY69" i="2"/>
  <c r="HY68" i="2"/>
  <c r="HY67" i="2"/>
  <c r="HY66" i="2"/>
  <c r="HY65" i="2"/>
  <c r="HY64" i="2"/>
  <c r="HY63" i="2"/>
  <c r="HY62" i="2"/>
  <c r="HY61" i="2"/>
  <c r="HY60" i="2"/>
  <c r="HY59" i="2"/>
  <c r="HY58" i="2"/>
  <c r="HY57" i="2"/>
  <c r="HY56" i="2"/>
  <c r="HY55" i="2"/>
  <c r="HY54" i="2"/>
  <c r="HY53" i="2"/>
  <c r="HY52" i="2"/>
  <c r="HY51" i="2"/>
  <c r="HY50" i="2"/>
  <c r="HY49" i="2"/>
  <c r="HY48" i="2"/>
  <c r="HY47" i="2"/>
  <c r="HY46" i="2"/>
  <c r="HY45" i="2"/>
  <c r="HY44" i="2"/>
  <c r="HY43" i="2"/>
  <c r="HY42" i="2"/>
  <c r="HY41" i="2"/>
  <c r="HY40" i="2"/>
  <c r="HY39" i="2"/>
  <c r="HY38" i="2"/>
  <c r="HY37" i="2"/>
  <c r="HY36" i="2"/>
  <c r="HY35" i="2"/>
  <c r="HY34" i="2"/>
  <c r="HY33" i="2"/>
  <c r="HY32" i="2"/>
  <c r="HY31" i="2"/>
  <c r="HY30" i="2"/>
  <c r="HY29" i="2"/>
  <c r="HU107" i="2"/>
  <c r="HU106" i="2"/>
  <c r="HU105" i="2"/>
  <c r="HU104" i="2"/>
  <c r="HU103" i="2"/>
  <c r="HU102" i="2"/>
  <c r="HU101" i="2"/>
  <c r="HU100" i="2"/>
  <c r="HU99" i="2"/>
  <c r="HU98" i="2"/>
  <c r="HU97" i="2"/>
  <c r="HU96" i="2"/>
  <c r="HU95" i="2"/>
  <c r="HU94" i="2"/>
  <c r="HU93" i="2"/>
  <c r="HU92" i="2"/>
  <c r="HU91" i="2"/>
  <c r="HU90" i="2"/>
  <c r="HU89" i="2"/>
  <c r="HU88" i="2"/>
  <c r="HU87" i="2"/>
  <c r="HU86" i="2"/>
  <c r="HU85" i="2"/>
  <c r="HU84" i="2"/>
  <c r="HU83" i="2"/>
  <c r="HU82" i="2"/>
  <c r="HU81" i="2"/>
  <c r="HU80" i="2"/>
  <c r="HU79" i="2"/>
  <c r="HU78" i="2"/>
  <c r="HU77" i="2"/>
  <c r="HU76" i="2"/>
  <c r="HU75" i="2"/>
  <c r="HU74" i="2"/>
  <c r="HU73" i="2"/>
  <c r="HU72" i="2"/>
  <c r="HU71" i="2"/>
  <c r="HU70" i="2"/>
  <c r="HU69" i="2"/>
  <c r="HU68" i="2"/>
  <c r="HU67" i="2"/>
  <c r="HU66" i="2"/>
  <c r="HU65" i="2"/>
  <c r="HU64" i="2"/>
  <c r="HU63" i="2"/>
  <c r="HU62" i="2"/>
  <c r="HU61" i="2"/>
  <c r="HU60" i="2"/>
  <c r="HU59" i="2"/>
  <c r="HU58" i="2"/>
  <c r="HU57" i="2"/>
  <c r="HU56" i="2"/>
  <c r="HU55" i="2"/>
  <c r="HU54" i="2"/>
  <c r="HU53" i="2"/>
  <c r="HU52" i="2"/>
  <c r="HU51" i="2"/>
  <c r="HU50" i="2"/>
  <c r="HU49" i="2"/>
  <c r="HU48" i="2"/>
  <c r="HU47" i="2"/>
  <c r="HU46" i="2"/>
  <c r="HU45" i="2"/>
  <c r="HU44" i="2"/>
  <c r="HU43" i="2"/>
  <c r="HU42" i="2"/>
  <c r="HU41" i="2"/>
  <c r="HU40" i="2"/>
  <c r="HU39" i="2"/>
  <c r="HU38" i="2"/>
  <c r="HU37" i="2"/>
  <c r="HU36" i="2"/>
  <c r="HU35" i="2"/>
  <c r="HU34" i="2"/>
  <c r="HU33" i="2"/>
  <c r="HU32" i="2"/>
  <c r="HU31" i="2"/>
  <c r="HU30" i="2"/>
  <c r="HU29" i="2"/>
  <c r="DO9" i="2"/>
  <c r="DO106" i="2"/>
  <c r="DP106" i="2" s="1"/>
  <c r="DO105" i="2"/>
  <c r="DP105" i="2" s="1"/>
  <c r="DO104" i="2"/>
  <c r="DP104" i="2" s="1"/>
  <c r="DO103" i="2"/>
  <c r="DP103" i="2" s="1"/>
  <c r="DO102" i="2"/>
  <c r="DP102" i="2" s="1"/>
  <c r="DO101" i="2"/>
  <c r="DP101" i="2" s="1"/>
  <c r="DO100" i="2"/>
  <c r="DP100" i="2" s="1"/>
  <c r="DO99" i="2"/>
  <c r="DP99" i="2" s="1"/>
  <c r="DO98" i="2"/>
  <c r="DP98" i="2" s="1"/>
  <c r="DO97" i="2"/>
  <c r="DP97" i="2" s="1"/>
  <c r="DO96" i="2"/>
  <c r="DP96" i="2" s="1"/>
  <c r="DO95" i="2"/>
  <c r="DP95" i="2" s="1"/>
  <c r="DO94" i="2"/>
  <c r="DP94" i="2" s="1"/>
  <c r="DO93" i="2"/>
  <c r="DP93" i="2" s="1"/>
  <c r="DO92" i="2"/>
  <c r="DP92" i="2" s="1"/>
  <c r="DO91" i="2"/>
  <c r="DP91" i="2" s="1"/>
  <c r="DO90" i="2"/>
  <c r="DP90" i="2" s="1"/>
  <c r="DO89" i="2"/>
  <c r="DP89" i="2" s="1"/>
  <c r="DO88" i="2"/>
  <c r="DP88" i="2" s="1"/>
  <c r="DO87" i="2"/>
  <c r="DP87" i="2" s="1"/>
  <c r="DO86" i="2"/>
  <c r="DP86" i="2" s="1"/>
  <c r="DO85" i="2"/>
  <c r="DP85" i="2" s="1"/>
  <c r="DO84" i="2"/>
  <c r="DP84" i="2" s="1"/>
  <c r="DO83" i="2"/>
  <c r="DP83" i="2" s="1"/>
  <c r="DO82" i="2"/>
  <c r="DP82" i="2" s="1"/>
  <c r="DO81" i="2"/>
  <c r="DP81" i="2" s="1"/>
  <c r="DO80" i="2"/>
  <c r="DP80" i="2" s="1"/>
  <c r="DO79" i="2"/>
  <c r="DP79" i="2" s="1"/>
  <c r="DO78" i="2"/>
  <c r="DP78" i="2" s="1"/>
  <c r="DO77" i="2"/>
  <c r="DP77" i="2" s="1"/>
  <c r="DO76" i="2"/>
  <c r="DP76" i="2" s="1"/>
  <c r="DO75" i="2"/>
  <c r="DP75" i="2" s="1"/>
  <c r="DO74" i="2"/>
  <c r="DP74" i="2" s="1"/>
  <c r="DO73" i="2"/>
  <c r="DP73" i="2" s="1"/>
  <c r="DO72" i="2"/>
  <c r="DP72" i="2" s="1"/>
  <c r="DO71" i="2"/>
  <c r="DP71" i="2" s="1"/>
  <c r="DO70" i="2"/>
  <c r="DP70" i="2" s="1"/>
  <c r="DO69" i="2"/>
  <c r="DP69" i="2" s="1"/>
  <c r="DO68" i="2"/>
  <c r="DP68" i="2" s="1"/>
  <c r="DO67" i="2"/>
  <c r="DP67" i="2" s="1"/>
  <c r="DO66" i="2"/>
  <c r="DP66" i="2" s="1"/>
  <c r="DO65" i="2"/>
  <c r="DP65" i="2" s="1"/>
  <c r="DO64" i="2"/>
  <c r="DP64" i="2" s="1"/>
  <c r="DO63" i="2"/>
  <c r="DP63" i="2" s="1"/>
  <c r="DO62" i="2"/>
  <c r="DP62" i="2" s="1"/>
  <c r="DO61" i="2"/>
  <c r="DP61" i="2" s="1"/>
  <c r="DO60" i="2"/>
  <c r="DP60" i="2" s="1"/>
  <c r="DO59" i="2"/>
  <c r="DP59" i="2" s="1"/>
  <c r="DO58" i="2"/>
  <c r="DP58" i="2" s="1"/>
  <c r="DO57" i="2"/>
  <c r="DP57" i="2" s="1"/>
  <c r="DO56" i="2"/>
  <c r="DP56" i="2" s="1"/>
  <c r="DO55" i="2"/>
  <c r="DP55" i="2" s="1"/>
  <c r="DO54" i="2"/>
  <c r="DP54" i="2" s="1"/>
  <c r="DO53" i="2"/>
  <c r="DP53" i="2" s="1"/>
  <c r="DO52" i="2"/>
  <c r="DP52" i="2" s="1"/>
  <c r="DO51" i="2"/>
  <c r="DP51" i="2" s="1"/>
  <c r="DO50" i="2"/>
  <c r="DP50" i="2" s="1"/>
  <c r="DO49" i="2"/>
  <c r="DP49" i="2" s="1"/>
  <c r="DO48" i="2"/>
  <c r="DO47" i="2"/>
  <c r="DO46" i="2"/>
  <c r="DO45" i="2"/>
  <c r="DO44" i="2"/>
  <c r="DO43" i="2"/>
  <c r="DO42" i="2"/>
  <c r="DO41" i="2"/>
  <c r="DO40" i="2"/>
  <c r="DO39" i="2"/>
  <c r="DO38" i="2"/>
  <c r="DO37" i="2"/>
  <c r="DO36" i="2"/>
  <c r="DO35" i="2"/>
  <c r="DO34" i="2"/>
  <c r="DO33" i="2"/>
  <c r="DO32" i="2"/>
  <c r="DO31" i="2"/>
  <c r="DO30" i="2"/>
  <c r="DO29" i="2"/>
  <c r="DO28" i="2"/>
  <c r="DO27" i="2"/>
  <c r="DO26" i="2"/>
  <c r="DO25" i="2"/>
  <c r="DO20" i="2"/>
  <c r="DO19" i="2"/>
  <c r="DO18" i="2"/>
  <c r="DO17" i="2"/>
  <c r="DO16" i="2"/>
  <c r="DO15" i="2"/>
  <c r="DO14" i="2"/>
  <c r="DO13" i="2"/>
  <c r="DO12" i="2"/>
  <c r="DO11" i="2"/>
  <c r="DO10" i="2"/>
  <c r="IK107" i="2"/>
  <c r="HV107" i="2" s="1"/>
  <c r="IK106" i="2"/>
  <c r="HZ106" i="2" s="1"/>
  <c r="IK105" i="2"/>
  <c r="HZ105" i="2" s="1"/>
  <c r="IK104" i="2"/>
  <c r="HZ104" i="2" s="1"/>
  <c r="IK103" i="2"/>
  <c r="HV103" i="2" s="1"/>
  <c r="IK102" i="2"/>
  <c r="HV102" i="2" s="1"/>
  <c r="IK101" i="2"/>
  <c r="HV101" i="2" s="1"/>
  <c r="IK100" i="2"/>
  <c r="HZ100" i="2" s="1"/>
  <c r="IK99" i="2"/>
  <c r="HV99" i="2" s="1"/>
  <c r="IK98" i="2"/>
  <c r="HZ98" i="2" s="1"/>
  <c r="IK97" i="2"/>
  <c r="HZ97" i="2" s="1"/>
  <c r="IK96" i="2"/>
  <c r="HZ96" i="2" s="1"/>
  <c r="IK95" i="2"/>
  <c r="HV95" i="2" s="1"/>
  <c r="IK94" i="2"/>
  <c r="HV94" i="2" s="1"/>
  <c r="IK93" i="2"/>
  <c r="HV93" i="2" s="1"/>
  <c r="IK92" i="2"/>
  <c r="HZ92" i="2" s="1"/>
  <c r="IK91" i="2"/>
  <c r="HV91" i="2" s="1"/>
  <c r="IK90" i="2"/>
  <c r="HZ90" i="2" s="1"/>
  <c r="IK89" i="2"/>
  <c r="HZ89" i="2" s="1"/>
  <c r="IK88" i="2"/>
  <c r="HZ88" i="2" s="1"/>
  <c r="IK87" i="2"/>
  <c r="HV87" i="2" s="1"/>
  <c r="IK86" i="2"/>
  <c r="HV86" i="2" s="1"/>
  <c r="IK85" i="2"/>
  <c r="HV85" i="2" s="1"/>
  <c r="IK84" i="2"/>
  <c r="HZ84" i="2" s="1"/>
  <c r="IK83" i="2"/>
  <c r="HV83" i="2" s="1"/>
  <c r="IK82" i="2"/>
  <c r="HZ82" i="2" s="1"/>
  <c r="IK81" i="2"/>
  <c r="HZ81" i="2" s="1"/>
  <c r="IK80" i="2"/>
  <c r="HZ80" i="2" s="1"/>
  <c r="IK79" i="2"/>
  <c r="HV79" i="2" s="1"/>
  <c r="IK78" i="2"/>
  <c r="HV78" i="2" s="1"/>
  <c r="IK77" i="2"/>
  <c r="HV77" i="2" s="1"/>
  <c r="IK76" i="2"/>
  <c r="HV76" i="2" s="1"/>
  <c r="IK75" i="2"/>
  <c r="HV75" i="2" s="1"/>
  <c r="IK74" i="2"/>
  <c r="HZ74" i="2" s="1"/>
  <c r="IK73" i="2"/>
  <c r="HZ73" i="2" s="1"/>
  <c r="IK72" i="2"/>
  <c r="HZ72" i="2" s="1"/>
  <c r="IK71" i="2"/>
  <c r="HV71" i="2" s="1"/>
  <c r="IK70" i="2"/>
  <c r="HV70" i="2" s="1"/>
  <c r="IK69" i="2"/>
  <c r="HV69" i="2" s="1"/>
  <c r="IK68" i="2"/>
  <c r="HZ68" i="2" s="1"/>
  <c r="IK67" i="2"/>
  <c r="HV67" i="2" s="1"/>
  <c r="IK66" i="2"/>
  <c r="HZ66" i="2" s="1"/>
  <c r="IK65" i="2"/>
  <c r="HZ65" i="2" s="1"/>
  <c r="IK64" i="2"/>
  <c r="HZ64" i="2" s="1"/>
  <c r="IK63" i="2"/>
  <c r="HV63" i="2" s="1"/>
  <c r="IK62" i="2"/>
  <c r="HV62" i="2" s="1"/>
  <c r="IK61" i="2"/>
  <c r="HV61" i="2" s="1"/>
  <c r="IK60" i="2"/>
  <c r="HZ60" i="2" s="1"/>
  <c r="IK59" i="2"/>
  <c r="HV59" i="2" s="1"/>
  <c r="IK58" i="2"/>
  <c r="HZ58" i="2" s="1"/>
  <c r="IK57" i="2"/>
  <c r="HZ57" i="2" s="1"/>
  <c r="IK56" i="2"/>
  <c r="HZ56" i="2" s="1"/>
  <c r="IK55" i="2"/>
  <c r="HV55" i="2" s="1"/>
  <c r="IK54" i="2"/>
  <c r="HV54" i="2" s="1"/>
  <c r="IK53" i="2"/>
  <c r="HV53" i="2" s="1"/>
  <c r="IK52" i="2"/>
  <c r="HZ52" i="2" s="1"/>
  <c r="IK51" i="2"/>
  <c r="HV51" i="2" s="1"/>
  <c r="IK50" i="2"/>
  <c r="HZ50" i="2" s="1"/>
  <c r="IK49" i="2"/>
  <c r="HZ49" i="2" s="1"/>
  <c r="IK48" i="2"/>
  <c r="HZ48" i="2" s="1"/>
  <c r="IK47" i="2"/>
  <c r="HV47" i="2" s="1"/>
  <c r="IK46" i="2"/>
  <c r="HV46" i="2" s="1"/>
  <c r="DN106" i="2"/>
  <c r="DN105" i="2"/>
  <c r="DN104" i="2"/>
  <c r="DN103" i="2"/>
  <c r="DN102" i="2"/>
  <c r="DN101" i="2"/>
  <c r="DN100" i="2"/>
  <c r="DN99" i="2"/>
  <c r="DN98" i="2"/>
  <c r="DN97" i="2"/>
  <c r="DN96" i="2"/>
  <c r="DN95" i="2"/>
  <c r="DN94" i="2"/>
  <c r="DN93" i="2"/>
  <c r="DN92" i="2"/>
  <c r="DN91" i="2"/>
  <c r="DN90" i="2"/>
  <c r="DN89" i="2"/>
  <c r="DN88" i="2"/>
  <c r="DN87" i="2"/>
  <c r="DN86" i="2"/>
  <c r="DN85" i="2"/>
  <c r="DN84" i="2"/>
  <c r="DN83" i="2"/>
  <c r="DN82" i="2"/>
  <c r="DN81" i="2"/>
  <c r="DN80" i="2"/>
  <c r="DN79" i="2"/>
  <c r="DN78" i="2"/>
  <c r="DN77" i="2"/>
  <c r="DN76" i="2"/>
  <c r="DN75" i="2"/>
  <c r="DN74" i="2"/>
  <c r="DN73" i="2"/>
  <c r="DN72" i="2"/>
  <c r="DN71" i="2"/>
  <c r="DN70" i="2"/>
  <c r="DN69" i="2"/>
  <c r="DN68" i="2"/>
  <c r="DN67" i="2"/>
  <c r="DN66" i="2"/>
  <c r="DN65" i="2"/>
  <c r="DN64" i="2"/>
  <c r="DN63" i="2"/>
  <c r="DN62" i="2"/>
  <c r="DN61" i="2"/>
  <c r="DN60" i="2"/>
  <c r="DN59" i="2"/>
  <c r="DN58" i="2"/>
  <c r="DN57" i="2"/>
  <c r="DN56" i="2"/>
  <c r="DN55" i="2"/>
  <c r="DN54" i="2"/>
  <c r="DN53" i="2"/>
  <c r="DN52" i="2"/>
  <c r="DN51" i="2"/>
  <c r="DN50" i="2"/>
  <c r="DN49" i="2"/>
  <c r="DN48" i="2"/>
  <c r="DN47" i="2"/>
  <c r="DN46" i="2"/>
  <c r="II45" i="2"/>
  <c r="DN45" i="2" s="1"/>
  <c r="HV60" i="2" l="1"/>
  <c r="HV72" i="2"/>
  <c r="HV92" i="2"/>
  <c r="HV96" i="2"/>
  <c r="HV100" i="2"/>
  <c r="HZ76" i="2"/>
  <c r="HZ107" i="2"/>
  <c r="IA52" i="2"/>
  <c r="IA92" i="2"/>
  <c r="HV104" i="2"/>
  <c r="IA84" i="2"/>
  <c r="HV52" i="2"/>
  <c r="HZ67" i="2"/>
  <c r="IA60" i="2"/>
  <c r="IA76" i="2"/>
  <c r="HV73" i="2"/>
  <c r="HZ99" i="2"/>
  <c r="IA51" i="2"/>
  <c r="IA59" i="2"/>
  <c r="IA67" i="2"/>
  <c r="IA75" i="2"/>
  <c r="IA83" i="2"/>
  <c r="IA91" i="2"/>
  <c r="IA99" i="2"/>
  <c r="IA107" i="2"/>
  <c r="HV56" i="2"/>
  <c r="HV97" i="2"/>
  <c r="HW51" i="2"/>
  <c r="HW59" i="2"/>
  <c r="HW67" i="2"/>
  <c r="HW75" i="2"/>
  <c r="HW83" i="2"/>
  <c r="HW91" i="2"/>
  <c r="HW99" i="2"/>
  <c r="HW107" i="2"/>
  <c r="HV57" i="2"/>
  <c r="HV80" i="2"/>
  <c r="HZ75" i="2"/>
  <c r="HW52" i="2"/>
  <c r="HW60" i="2"/>
  <c r="HW68" i="2"/>
  <c r="HW76" i="2"/>
  <c r="HW84" i="2"/>
  <c r="HW92" i="2"/>
  <c r="HW100" i="2"/>
  <c r="IA53" i="2"/>
  <c r="IA61" i="2"/>
  <c r="IA69" i="2"/>
  <c r="IA77" i="2"/>
  <c r="IA85" i="2"/>
  <c r="IA93" i="2"/>
  <c r="IA101" i="2"/>
  <c r="HV81" i="2"/>
  <c r="IA54" i="2"/>
  <c r="IA62" i="2"/>
  <c r="IA70" i="2"/>
  <c r="IA78" i="2"/>
  <c r="IA86" i="2"/>
  <c r="IA94" i="2"/>
  <c r="IA102" i="2"/>
  <c r="IA68" i="2"/>
  <c r="HV64" i="2"/>
  <c r="HV84" i="2"/>
  <c r="HV105" i="2"/>
  <c r="HZ51" i="2"/>
  <c r="HZ83" i="2"/>
  <c r="HW54" i="2"/>
  <c r="HW62" i="2"/>
  <c r="HW70" i="2"/>
  <c r="HW78" i="2"/>
  <c r="HW86" i="2"/>
  <c r="HW94" i="2"/>
  <c r="HW102" i="2"/>
  <c r="HV65" i="2"/>
  <c r="HV88" i="2"/>
  <c r="HW55" i="2"/>
  <c r="HW63" i="2"/>
  <c r="HW71" i="2"/>
  <c r="HW79" i="2"/>
  <c r="HW87" i="2"/>
  <c r="HW95" i="2"/>
  <c r="HW103" i="2"/>
  <c r="IA56" i="2"/>
  <c r="IA64" i="2"/>
  <c r="IA72" i="2"/>
  <c r="IA80" i="2"/>
  <c r="IA88" i="2"/>
  <c r="IA96" i="2"/>
  <c r="IA104" i="2"/>
  <c r="IA55" i="2"/>
  <c r="IA63" i="2"/>
  <c r="IA71" i="2"/>
  <c r="IA79" i="2"/>
  <c r="IA87" i="2"/>
  <c r="IA95" i="2"/>
  <c r="IA103" i="2"/>
  <c r="HV48" i="2"/>
  <c r="HV68" i="2"/>
  <c r="HV89" i="2"/>
  <c r="HZ59" i="2"/>
  <c r="HZ91" i="2"/>
  <c r="HW56" i="2"/>
  <c r="HW64" i="2"/>
  <c r="HW72" i="2"/>
  <c r="HW80" i="2"/>
  <c r="HW88" i="2"/>
  <c r="HW96" i="2"/>
  <c r="HW104" i="2"/>
  <c r="IA49" i="2"/>
  <c r="IA57" i="2"/>
  <c r="IA65" i="2"/>
  <c r="IA73" i="2"/>
  <c r="IA81" i="2"/>
  <c r="IA89" i="2"/>
  <c r="IA97" i="2"/>
  <c r="IA105" i="2"/>
  <c r="HV49" i="2"/>
  <c r="HW49" i="2"/>
  <c r="HW57" i="2"/>
  <c r="HW65" i="2"/>
  <c r="HW73" i="2"/>
  <c r="HW81" i="2"/>
  <c r="HW89" i="2"/>
  <c r="HW97" i="2"/>
  <c r="HW105" i="2"/>
  <c r="IA50" i="2"/>
  <c r="IA58" i="2"/>
  <c r="IA66" i="2"/>
  <c r="IA74" i="2"/>
  <c r="IA82" i="2"/>
  <c r="IA90" i="2"/>
  <c r="IA98" i="2"/>
  <c r="IA106" i="2"/>
  <c r="IA100" i="2"/>
  <c r="DP48" i="2"/>
  <c r="HW50" i="2"/>
  <c r="HW66" i="2"/>
  <c r="HW90" i="2"/>
  <c r="HW106" i="2"/>
  <c r="HV50" i="2"/>
  <c r="HV58" i="2"/>
  <c r="HV66" i="2"/>
  <c r="HV74" i="2"/>
  <c r="HV82" i="2"/>
  <c r="HV90" i="2"/>
  <c r="HV98" i="2"/>
  <c r="HV106" i="2"/>
  <c r="HZ53" i="2"/>
  <c r="HZ61" i="2"/>
  <c r="HZ69" i="2"/>
  <c r="HZ77" i="2"/>
  <c r="HZ85" i="2"/>
  <c r="HZ93" i="2"/>
  <c r="HZ101" i="2"/>
  <c r="HW58" i="2"/>
  <c r="HW82" i="2"/>
  <c r="HW98" i="2"/>
  <c r="HZ46" i="2"/>
  <c r="HZ54" i="2"/>
  <c r="HZ62" i="2"/>
  <c r="HZ70" i="2"/>
  <c r="HZ78" i="2"/>
  <c r="HZ86" i="2"/>
  <c r="HZ94" i="2"/>
  <c r="HZ102" i="2"/>
  <c r="HZ47" i="2"/>
  <c r="HZ55" i="2"/>
  <c r="HZ63" i="2"/>
  <c r="HZ71" i="2"/>
  <c r="HZ79" i="2"/>
  <c r="HZ87" i="2"/>
  <c r="HZ95" i="2"/>
  <c r="HZ103" i="2"/>
  <c r="HW53" i="2"/>
  <c r="HW61" i="2"/>
  <c r="HW69" i="2"/>
  <c r="HW77" i="2"/>
  <c r="HW85" i="2"/>
  <c r="HW93" i="2"/>
  <c r="HW101" i="2"/>
  <c r="HW74" i="2"/>
  <c r="IK45" i="2"/>
  <c r="IA48" i="2" s="1"/>
  <c r="II44" i="2"/>
  <c r="HW48" i="2" l="1"/>
  <c r="IK44" i="2"/>
  <c r="HV44" i="2" s="1"/>
  <c r="DP47" i="2"/>
  <c r="DN44" i="2"/>
  <c r="HZ45" i="2"/>
  <c r="HV45" i="2"/>
  <c r="II43" i="2"/>
  <c r="HZ44" i="2" l="1"/>
  <c r="IK43" i="2"/>
  <c r="HZ43" i="2" s="1"/>
  <c r="DP46" i="2"/>
  <c r="IA47" i="2"/>
  <c r="HW47" i="2"/>
  <c r="II42" i="2"/>
  <c r="DN43" i="2"/>
  <c r="HV43" i="2" l="1"/>
  <c r="IK42" i="2"/>
  <c r="HZ42" i="2" s="1"/>
  <c r="DP45" i="2"/>
  <c r="IA46" i="2"/>
  <c r="HW46" i="2"/>
  <c r="DN42" i="2"/>
  <c r="II41" i="2"/>
  <c r="IK41" i="2" l="1"/>
  <c r="DP44" i="2"/>
  <c r="HV42" i="2"/>
  <c r="HW45" i="2"/>
  <c r="IA45" i="2"/>
  <c r="DN41" i="2"/>
  <c r="II40" i="2"/>
  <c r="IA44" i="2" l="1"/>
  <c r="HW44" i="2"/>
  <c r="HZ41" i="2"/>
  <c r="IK40" i="2"/>
  <c r="HZ40" i="2" s="1"/>
  <c r="DP43" i="2"/>
  <c r="HV41" i="2"/>
  <c r="II39" i="2"/>
  <c r="DN40" i="2"/>
  <c r="HV40" i="2" l="1"/>
  <c r="IK39" i="2"/>
  <c r="HV39" i="2" s="1"/>
  <c r="DP42" i="2"/>
  <c r="IA43" i="2"/>
  <c r="HW43" i="2"/>
  <c r="DN39" i="2"/>
  <c r="II38" i="2"/>
  <c r="HZ39" i="2" l="1"/>
  <c r="IK38" i="2"/>
  <c r="HZ38" i="2" s="1"/>
  <c r="DP41" i="2"/>
  <c r="HW42" i="2"/>
  <c r="IA42" i="2"/>
  <c r="II37" i="2"/>
  <c r="DN38" i="2"/>
  <c r="HV38" i="2" l="1"/>
  <c r="IK37" i="2"/>
  <c r="DP40" i="2"/>
  <c r="IA41" i="2"/>
  <c r="HW41" i="2"/>
  <c r="II36" i="2"/>
  <c r="DN37" i="2"/>
  <c r="IA40" i="2" l="1"/>
  <c r="HW40" i="2"/>
  <c r="HV37" i="2"/>
  <c r="IK36" i="2"/>
  <c r="HV36" i="2" s="1"/>
  <c r="DP39" i="2"/>
  <c r="HZ37" i="2"/>
  <c r="II35" i="2"/>
  <c r="DN36" i="2"/>
  <c r="HZ36" i="2" l="1"/>
  <c r="IK35" i="2"/>
  <c r="HZ35" i="2" s="1"/>
  <c r="DP38" i="2"/>
  <c r="IA39" i="2"/>
  <c r="HW39" i="2"/>
  <c r="II34" i="2"/>
  <c r="DN35" i="2"/>
  <c r="HV35" i="2" l="1"/>
  <c r="IK34" i="2"/>
  <c r="HZ34" i="2" s="1"/>
  <c r="DP37" i="2"/>
  <c r="IA38" i="2"/>
  <c r="HW38" i="2"/>
  <c r="II33" i="2"/>
  <c r="DN34" i="2"/>
  <c r="IK33" i="2" l="1"/>
  <c r="DP36" i="2"/>
  <c r="HV34" i="2"/>
  <c r="HW37" i="2"/>
  <c r="IA37" i="2"/>
  <c r="II32" i="2"/>
  <c r="DN33" i="2"/>
  <c r="IA36" i="2" l="1"/>
  <c r="HW36" i="2"/>
  <c r="HV33" i="2"/>
  <c r="HZ33" i="2"/>
  <c r="IK32" i="2"/>
  <c r="HZ32" i="2" s="1"/>
  <c r="DP35" i="2"/>
  <c r="II31" i="2"/>
  <c r="DN32" i="2"/>
  <c r="HV32" i="2" l="1"/>
  <c r="IK31" i="2"/>
  <c r="HZ31" i="2" s="1"/>
  <c r="DP34" i="2"/>
  <c r="HW35" i="2"/>
  <c r="IA35" i="2"/>
  <c r="II30" i="2"/>
  <c r="DN31" i="2"/>
  <c r="HV31" i="2" l="1"/>
  <c r="IK30" i="2"/>
  <c r="HZ30" i="2" s="1"/>
  <c r="DP33" i="2"/>
  <c r="HW34" i="2"/>
  <c r="IA34" i="2"/>
  <c r="II29" i="2"/>
  <c r="DN30" i="2"/>
  <c r="HV30" i="2" l="1"/>
  <c r="IK29" i="2"/>
  <c r="HZ29" i="2" s="1"/>
  <c r="DP32" i="2"/>
  <c r="IA33" i="2"/>
  <c r="HW33" i="2"/>
  <c r="II28" i="2"/>
  <c r="DN29" i="2"/>
  <c r="HV29" i="2" l="1"/>
  <c r="IK28" i="2"/>
  <c r="HV28" i="2" s="1"/>
  <c r="DP31" i="2"/>
  <c r="IA32" i="2"/>
  <c r="HW32" i="2"/>
  <c r="II27" i="2"/>
  <c r="DN28" i="2"/>
  <c r="HZ28" i="2" l="1"/>
  <c r="IK27" i="2"/>
  <c r="DP30" i="2"/>
  <c r="IA31" i="2"/>
  <c r="HW31" i="2"/>
  <c r="II26" i="2"/>
  <c r="DN27" i="2"/>
  <c r="IK26" i="2" l="1"/>
  <c r="DP29" i="2"/>
  <c r="IA30" i="2"/>
  <c r="HW30" i="2"/>
  <c r="HV27" i="2"/>
  <c r="HZ27" i="2"/>
  <c r="II25" i="2"/>
  <c r="II24" i="2" s="1"/>
  <c r="DN26" i="2"/>
  <c r="II23" i="2" l="1"/>
  <c r="DN24" i="2"/>
  <c r="IK24" i="2"/>
  <c r="IK25" i="2"/>
  <c r="DP28" i="2"/>
  <c r="HW29" i="2"/>
  <c r="IA29" i="2"/>
  <c r="HZ26" i="2"/>
  <c r="HV26" i="2"/>
  <c r="DN25" i="2"/>
  <c r="HZ24" i="2" l="1"/>
  <c r="IA27" i="2"/>
  <c r="HZ25" i="2"/>
  <c r="IA28" i="2"/>
  <c r="DN23" i="2"/>
  <c r="IK23" i="2"/>
  <c r="II22" i="2"/>
  <c r="DP27" i="2"/>
  <c r="HZ23" i="2" l="1"/>
  <c r="IA26" i="2"/>
  <c r="II21" i="2"/>
  <c r="IK22" i="2"/>
  <c r="DN22" i="2"/>
  <c r="DP26" i="2"/>
  <c r="HZ22" i="2" l="1"/>
  <c r="IA25" i="2"/>
  <c r="IK21" i="2"/>
  <c r="DP24" i="2"/>
  <c r="DN21" i="2"/>
  <c r="DP25" i="2"/>
  <c r="HZ21" i="2" l="1"/>
  <c r="IA24" i="2"/>
  <c r="II20" i="2"/>
  <c r="DP23" i="2" s="1"/>
  <c r="IK20" i="2" l="1"/>
  <c r="II19" i="2"/>
  <c r="DP22" i="2" s="1"/>
  <c r="DN20" i="2"/>
  <c r="HZ20" i="2" l="1"/>
  <c r="IA23" i="2"/>
  <c r="IK19" i="2"/>
  <c r="DN19" i="2"/>
  <c r="II18" i="2"/>
  <c r="DP21" i="2" s="1"/>
  <c r="HZ19" i="2" l="1"/>
  <c r="IA22" i="2"/>
  <c r="IK18" i="2"/>
  <c r="II17" i="2"/>
  <c r="DN18" i="2"/>
  <c r="HZ18" i="2" l="1"/>
  <c r="IA21" i="2"/>
  <c r="IK17" i="2"/>
  <c r="DP20" i="2"/>
  <c r="DN17" i="2"/>
  <c r="II16" i="2"/>
  <c r="HZ17" i="2" l="1"/>
  <c r="IA20" i="2"/>
  <c r="IK16" i="2"/>
  <c r="DP19" i="2"/>
  <c r="II15" i="2"/>
  <c r="DN16" i="2"/>
  <c r="HZ16" i="2" l="1"/>
  <c r="IA19" i="2"/>
  <c r="IK15" i="2"/>
  <c r="DP18" i="2"/>
  <c r="II14" i="2"/>
  <c r="DN15" i="2"/>
  <c r="HZ15" i="2" l="1"/>
  <c r="IA18" i="2"/>
  <c r="IK14" i="2"/>
  <c r="DP17" i="2"/>
  <c r="II13" i="2"/>
  <c r="DN14" i="2"/>
  <c r="HZ14" i="2" l="1"/>
  <c r="IA17" i="2"/>
  <c r="IK13" i="2"/>
  <c r="DP16" i="2"/>
  <c r="DN13" i="2"/>
  <c r="II12" i="2"/>
  <c r="HZ13" i="2" l="1"/>
  <c r="IA16" i="2"/>
  <c r="IK12" i="2"/>
  <c r="DP15" i="2"/>
  <c r="II11" i="2"/>
  <c r="DN12" i="2"/>
  <c r="HZ12" i="2" l="1"/>
  <c r="IA15" i="2"/>
  <c r="IK11" i="2"/>
  <c r="DP14" i="2"/>
  <c r="II10" i="2"/>
  <c r="DN11" i="2"/>
  <c r="HZ11" i="2" l="1"/>
  <c r="IA14" i="2"/>
  <c r="IK10" i="2"/>
  <c r="DP13" i="2"/>
  <c r="II9" i="2"/>
  <c r="DN10" i="2"/>
  <c r="HZ10" i="2" l="1"/>
  <c r="IA13" i="2"/>
  <c r="IK9" i="2"/>
  <c r="DP12" i="2"/>
  <c r="II8" i="2"/>
  <c r="DN9" i="2"/>
  <c r="IK8" i="2" l="1"/>
  <c r="DP11" i="2"/>
  <c r="II7" i="2"/>
  <c r="DN8" i="2"/>
  <c r="IK7" i="2" l="1"/>
  <c r="DP10" i="2"/>
  <c r="II6" i="2"/>
  <c r="DN7" i="2"/>
  <c r="IK6" i="2" l="1"/>
  <c r="DP9" i="2"/>
  <c r="DN6" i="2"/>
  <c r="II5" i="2"/>
  <c r="IK5" i="2" s="1"/>
  <c r="II4" i="2" l="1"/>
  <c r="IK4" i="2" s="1"/>
  <c r="II3" i="2" l="1"/>
  <c r="IK3" i="2" s="1"/>
  <c r="II2" i="2" l="1"/>
  <c r="IK2" i="2" s="1"/>
  <c r="P107" i="2" l="1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8" i="2"/>
  <c r="P17" i="2"/>
  <c r="P16" i="2"/>
  <c r="P15" i="2"/>
  <c r="P14" i="2"/>
  <c r="P13" i="2"/>
  <c r="P12" i="2"/>
  <c r="P11" i="2"/>
  <c r="P10" i="2"/>
  <c r="P19" i="2"/>
  <c r="CF107" i="2" l="1"/>
  <c r="CF106" i="2"/>
  <c r="CF105" i="2"/>
  <c r="CF104" i="2"/>
  <c r="CF103" i="2"/>
  <c r="CF102" i="2"/>
  <c r="CF101" i="2"/>
  <c r="CF100" i="2"/>
  <c r="CF99" i="2"/>
  <c r="CF98" i="2"/>
  <c r="CF97" i="2"/>
  <c r="CF96" i="2"/>
  <c r="CF95" i="2"/>
  <c r="CF94" i="2"/>
  <c r="CF93" i="2"/>
  <c r="CF92" i="2"/>
  <c r="CF91" i="2"/>
  <c r="CF90" i="2"/>
  <c r="CF89" i="2"/>
  <c r="CF88" i="2"/>
  <c r="CF87" i="2"/>
  <c r="CF86" i="2"/>
  <c r="CF85" i="2"/>
  <c r="CF84" i="2"/>
  <c r="CF83" i="2"/>
  <c r="CF82" i="2"/>
  <c r="CF81" i="2"/>
  <c r="CF80" i="2"/>
  <c r="CF79" i="2"/>
  <c r="CF78" i="2"/>
  <c r="CF77" i="2"/>
  <c r="CF76" i="2"/>
  <c r="CF75" i="2"/>
  <c r="CF74" i="2"/>
  <c r="CF73" i="2"/>
  <c r="CF72" i="2"/>
  <c r="CF71" i="2"/>
  <c r="CF70" i="2"/>
  <c r="CF69" i="2"/>
  <c r="CF68" i="2"/>
  <c r="CF67" i="2"/>
  <c r="CF66" i="2"/>
  <c r="CF65" i="2"/>
  <c r="CF64" i="2"/>
  <c r="CF63" i="2"/>
  <c r="CF62" i="2"/>
  <c r="CF61" i="2"/>
  <c r="CF60" i="2"/>
  <c r="CF59" i="2"/>
  <c r="CF58" i="2"/>
  <c r="CF57" i="2"/>
  <c r="CF56" i="2"/>
  <c r="CF55" i="2"/>
  <c r="CF54" i="2"/>
  <c r="CF53" i="2"/>
  <c r="CF52" i="2"/>
  <c r="CF51" i="2"/>
  <c r="CF50" i="2"/>
  <c r="CF49" i="2"/>
  <c r="CF48" i="2"/>
  <c r="CF47" i="2"/>
  <c r="CF46" i="2"/>
  <c r="CF45" i="2"/>
  <c r="CF44" i="2"/>
  <c r="CF43" i="2"/>
  <c r="CF42" i="2"/>
  <c r="CF41" i="2"/>
  <c r="CF40" i="2"/>
  <c r="CF39" i="2"/>
  <c r="CF38" i="2"/>
  <c r="CF37" i="2"/>
  <c r="CF36" i="2"/>
  <c r="CF35" i="2"/>
  <c r="CF34" i="2"/>
  <c r="CF33" i="2"/>
  <c r="CF32" i="2"/>
  <c r="CF31" i="2"/>
  <c r="CF30" i="2"/>
  <c r="CF29" i="2"/>
  <c r="CF28" i="2"/>
  <c r="CF27" i="2"/>
  <c r="CF26" i="2"/>
  <c r="CF25" i="2"/>
  <c r="CF24" i="2"/>
  <c r="CF23" i="2"/>
  <c r="CF22" i="2"/>
  <c r="CF21" i="2"/>
  <c r="CF20" i="2"/>
  <c r="CF19" i="2"/>
  <c r="CF18" i="2"/>
  <c r="CG92" i="2" l="1"/>
  <c r="CI98" i="2" s="1"/>
  <c r="CG91" i="2"/>
  <c r="CI97" i="2" s="1"/>
  <c r="CG90" i="2"/>
  <c r="CI96" i="2" s="1"/>
  <c r="CG89" i="2"/>
  <c r="CI95" i="2" s="1"/>
  <c r="CG88" i="2"/>
  <c r="CI94" i="2" s="1"/>
  <c r="CG87" i="2"/>
  <c r="CI93" i="2" s="1"/>
  <c r="CG86" i="2"/>
  <c r="CI92" i="2" s="1"/>
  <c r="CG85" i="2"/>
  <c r="CI91" i="2" s="1"/>
  <c r="CG84" i="2"/>
  <c r="CI90" i="2" s="1"/>
  <c r="CG83" i="2"/>
  <c r="CI89" i="2" s="1"/>
  <c r="CG82" i="2"/>
  <c r="CI88" i="2" s="1"/>
  <c r="CG81" i="2"/>
  <c r="CI87" i="2" s="1"/>
  <c r="CG79" i="2"/>
  <c r="CI85" i="2" s="1"/>
  <c r="CG78" i="2"/>
  <c r="CI84" i="2" s="1"/>
  <c r="CG77" i="2"/>
  <c r="CI83" i="2" s="1"/>
  <c r="CG76" i="2"/>
  <c r="CI82" i="2" s="1"/>
  <c r="CG75" i="2"/>
  <c r="CI81" i="2" s="1"/>
  <c r="CG74" i="2"/>
  <c r="CI80" i="2" s="1"/>
  <c r="CG71" i="2"/>
  <c r="CI77" i="2" s="1"/>
  <c r="CG70" i="2"/>
  <c r="CI76" i="2" s="1"/>
  <c r="CG69" i="2"/>
  <c r="CI75" i="2" s="1"/>
  <c r="CG68" i="2"/>
  <c r="CI74" i="2" s="1"/>
  <c r="CG67" i="2"/>
  <c r="CI73" i="2" s="1"/>
  <c r="CG66" i="2"/>
  <c r="CI72" i="2" s="1"/>
  <c r="CG65" i="2"/>
  <c r="CI71" i="2" s="1"/>
  <c r="CG64" i="2"/>
  <c r="CI70" i="2" s="1"/>
  <c r="CG63" i="2"/>
  <c r="CI69" i="2" s="1"/>
  <c r="CG62" i="2"/>
  <c r="CI68" i="2" s="1"/>
  <c r="CG61" i="2"/>
  <c r="CI67" i="2" s="1"/>
  <c r="CG60" i="2"/>
  <c r="CI66" i="2" s="1"/>
  <c r="CG59" i="2"/>
  <c r="CI65" i="2" s="1"/>
  <c r="CG58" i="2"/>
  <c r="CI64" i="2" s="1"/>
  <c r="CG56" i="2"/>
  <c r="CI62" i="2" s="1"/>
  <c r="CG55" i="2"/>
  <c r="CI61" i="2" s="1"/>
  <c r="CG54" i="2"/>
  <c r="CI60" i="2" s="1"/>
  <c r="CG53" i="2"/>
  <c r="CI59" i="2" s="1"/>
  <c r="CG52" i="2"/>
  <c r="CI58" i="2" s="1"/>
  <c r="CG51" i="2"/>
  <c r="CI57" i="2" s="1"/>
  <c r="CG50" i="2"/>
  <c r="CI56" i="2" s="1"/>
  <c r="CG49" i="2"/>
  <c r="CI55" i="2" s="1"/>
  <c r="CG48" i="2"/>
  <c r="CI54" i="2" s="1"/>
  <c r="CG47" i="2"/>
  <c r="CI53" i="2" s="1"/>
  <c r="CG46" i="2"/>
  <c r="CI52" i="2" s="1"/>
  <c r="CG45" i="2"/>
  <c r="CI51" i="2" s="1"/>
  <c r="CG44" i="2"/>
  <c r="CI50" i="2" s="1"/>
  <c r="CG43" i="2"/>
  <c r="CI49" i="2" s="1"/>
  <c r="CG42" i="2"/>
  <c r="CI48" i="2" s="1"/>
  <c r="CG40" i="2"/>
  <c r="CI46" i="2" s="1"/>
  <c r="CG39" i="2"/>
  <c r="CI45" i="2" s="1"/>
  <c r="CG38" i="2"/>
  <c r="CI44" i="2" s="1"/>
  <c r="CG37" i="2"/>
  <c r="CI43" i="2" s="1"/>
  <c r="CG36" i="2"/>
  <c r="CI42" i="2" s="1"/>
  <c r="CG35" i="2"/>
  <c r="CI41" i="2" s="1"/>
  <c r="CG34" i="2"/>
  <c r="CI40" i="2" s="1"/>
  <c r="CG33" i="2"/>
  <c r="CI39" i="2" s="1"/>
  <c r="CG32" i="2"/>
  <c r="CI38" i="2" s="1"/>
  <c r="CG31" i="2"/>
  <c r="CI37" i="2" s="1"/>
  <c r="CG30" i="2"/>
  <c r="CI36" i="2" s="1"/>
  <c r="CG29" i="2"/>
  <c r="CI35" i="2" s="1"/>
  <c r="CG28" i="2"/>
  <c r="CI34" i="2" s="1"/>
  <c r="CG27" i="2"/>
  <c r="CI33" i="2" s="1"/>
  <c r="CG26" i="2"/>
  <c r="CI32" i="2" s="1"/>
  <c r="CG25" i="2"/>
  <c r="CI31" i="2" s="1"/>
  <c r="CG24" i="2"/>
  <c r="CI30" i="2" s="1"/>
  <c r="CG23" i="2"/>
  <c r="CI29" i="2" s="1"/>
  <c r="CG107" i="2"/>
  <c r="CG106" i="2"/>
  <c r="CG105" i="2"/>
  <c r="CG104" i="2"/>
  <c r="CG103" i="2"/>
  <c r="CG102" i="2"/>
  <c r="CG101" i="2"/>
  <c r="CI107" i="2" s="1"/>
  <c r="CG99" i="2"/>
  <c r="CI105" i="2" s="1"/>
  <c r="CG98" i="2"/>
  <c r="CI104" i="2" s="1"/>
  <c r="CG97" i="2"/>
  <c r="CI103" i="2" s="1"/>
  <c r="CG96" i="2"/>
  <c r="CI102" i="2" s="1"/>
  <c r="CG95" i="2"/>
  <c r="CI101" i="2" s="1"/>
  <c r="CG94" i="2"/>
  <c r="CI100" i="2" s="1"/>
  <c r="CG93" i="2"/>
  <c r="CI99" i="2" s="1"/>
  <c r="CG80" i="2"/>
  <c r="CI86" i="2" s="1"/>
  <c r="CG73" i="2"/>
  <c r="CI79" i="2" s="1"/>
  <c r="CG72" i="2"/>
  <c r="CI78" i="2" s="1"/>
  <c r="CG57" i="2"/>
  <c r="CI63" i="2" s="1"/>
  <c r="CG41" i="2"/>
  <c r="CI47" i="2" s="1"/>
  <c r="CG100" i="2" l="1"/>
  <c r="CI106" i="2" s="1"/>
  <c r="BB107" i="2" l="1"/>
  <c r="BA107" i="2"/>
  <c r="BB106" i="2"/>
  <c r="BA106" i="2"/>
  <c r="BB105" i="2"/>
  <c r="BA105" i="2"/>
  <c r="BB104" i="2"/>
  <c r="BA104" i="2"/>
  <c r="BB103" i="2"/>
  <c r="BA103" i="2"/>
  <c r="BB102" i="2"/>
  <c r="BA102" i="2"/>
  <c r="BB101" i="2"/>
  <c r="BA101" i="2"/>
  <c r="BB100" i="2"/>
  <c r="BA100" i="2"/>
  <c r="BB99" i="2"/>
  <c r="BA99" i="2"/>
  <c r="BB98" i="2"/>
  <c r="BA98" i="2"/>
  <c r="BB97" i="2"/>
  <c r="BA97" i="2"/>
  <c r="BB96" i="2"/>
  <c r="BA96" i="2"/>
  <c r="BB95" i="2"/>
  <c r="BA95" i="2"/>
  <c r="BB94" i="2"/>
  <c r="BA94" i="2"/>
  <c r="BB93" i="2"/>
  <c r="BA93" i="2"/>
  <c r="BB92" i="2"/>
  <c r="BA92" i="2"/>
  <c r="BB91" i="2"/>
  <c r="BA91" i="2"/>
  <c r="BB90" i="2"/>
  <c r="BA90" i="2"/>
  <c r="BB89" i="2"/>
  <c r="BA89" i="2"/>
  <c r="BB88" i="2"/>
  <c r="BA88" i="2"/>
  <c r="BB87" i="2"/>
  <c r="BA87" i="2"/>
  <c r="BB86" i="2"/>
  <c r="BA86" i="2"/>
  <c r="BB85" i="2"/>
  <c r="BA85" i="2"/>
  <c r="BB84" i="2"/>
  <c r="BA84" i="2"/>
  <c r="BB83" i="2"/>
  <c r="BA83" i="2"/>
  <c r="BB82" i="2"/>
  <c r="BA82" i="2"/>
  <c r="BB81" i="2"/>
  <c r="BA81" i="2"/>
  <c r="BB80" i="2"/>
  <c r="BA80" i="2"/>
  <c r="BB79" i="2"/>
  <c r="BA79" i="2"/>
  <c r="BB78" i="2"/>
  <c r="BA78" i="2"/>
  <c r="BB77" i="2"/>
  <c r="BA77" i="2"/>
  <c r="BB76" i="2"/>
  <c r="BA76" i="2"/>
  <c r="BB75" i="2"/>
  <c r="BA75" i="2"/>
  <c r="BB74" i="2"/>
  <c r="BA74" i="2"/>
  <c r="BB73" i="2"/>
  <c r="BA73" i="2"/>
  <c r="BB72" i="2"/>
  <c r="BA72" i="2"/>
  <c r="BB71" i="2"/>
  <c r="BA71" i="2"/>
  <c r="BB70" i="2"/>
  <c r="BA70" i="2"/>
  <c r="BB69" i="2"/>
  <c r="BA69" i="2"/>
  <c r="BB68" i="2"/>
  <c r="BA68" i="2"/>
  <c r="BB67" i="2"/>
  <c r="BA67" i="2"/>
  <c r="BB66" i="2"/>
  <c r="BA66" i="2"/>
  <c r="BB65" i="2"/>
  <c r="BA65" i="2"/>
  <c r="BB64" i="2"/>
  <c r="BA64" i="2"/>
  <c r="BB63" i="2"/>
  <c r="BA63" i="2"/>
  <c r="BB62" i="2"/>
  <c r="BA62" i="2"/>
  <c r="BB61" i="2"/>
  <c r="BA61" i="2"/>
  <c r="BB60" i="2"/>
  <c r="BA60" i="2"/>
  <c r="BB59" i="2"/>
  <c r="BA59" i="2"/>
  <c r="BB58" i="2"/>
  <c r="BA58" i="2"/>
  <c r="BB57" i="2"/>
  <c r="BA57" i="2"/>
  <c r="BB56" i="2"/>
  <c r="BA56" i="2"/>
  <c r="BB55" i="2"/>
  <c r="BA55" i="2"/>
  <c r="BB54" i="2"/>
  <c r="BA54" i="2"/>
  <c r="BB53" i="2"/>
  <c r="BA53" i="2"/>
  <c r="BB52" i="2"/>
  <c r="BA52" i="2"/>
  <c r="BB51" i="2"/>
  <c r="BA51" i="2"/>
  <c r="BB50" i="2"/>
  <c r="BA50" i="2"/>
  <c r="BB49" i="2"/>
  <c r="BA49" i="2"/>
  <c r="BB48" i="2"/>
  <c r="BA48" i="2"/>
  <c r="BB47" i="2"/>
  <c r="BA47" i="2"/>
  <c r="BB46" i="2"/>
  <c r="BA46" i="2"/>
  <c r="BB45" i="2"/>
  <c r="BA45" i="2"/>
  <c r="BB44" i="2"/>
  <c r="BA44" i="2"/>
  <c r="BB43" i="2"/>
  <c r="BA43" i="2"/>
  <c r="BB42" i="2"/>
  <c r="BA42" i="2"/>
  <c r="BB41" i="2"/>
  <c r="BA41" i="2"/>
  <c r="BB40" i="2"/>
  <c r="BA40" i="2"/>
  <c r="BB39" i="2"/>
  <c r="BA39" i="2"/>
  <c r="BB38" i="2"/>
  <c r="BA38" i="2"/>
  <c r="BB37" i="2"/>
  <c r="BA37" i="2"/>
  <c r="BB36" i="2"/>
  <c r="BA36" i="2"/>
  <c r="BB35" i="2"/>
  <c r="BA35" i="2"/>
  <c r="BB34" i="2"/>
  <c r="BA34" i="2"/>
  <c r="BB33" i="2"/>
  <c r="BA33" i="2"/>
  <c r="BB32" i="2"/>
  <c r="BA32" i="2"/>
  <c r="BB31" i="2"/>
  <c r="BA31" i="2"/>
  <c r="BB30" i="2"/>
  <c r="BA30" i="2"/>
  <c r="BB29" i="2"/>
  <c r="BA29" i="2"/>
  <c r="BB28" i="2"/>
  <c r="BA28" i="2"/>
  <c r="BB27" i="2"/>
  <c r="BA27" i="2"/>
  <c r="BB26" i="2"/>
  <c r="BA26" i="2"/>
  <c r="BB25" i="2"/>
  <c r="BA25" i="2"/>
  <c r="BB24" i="2"/>
  <c r="BA24" i="2"/>
  <c r="BB23" i="2"/>
  <c r="BA23" i="2"/>
  <c r="BB22" i="2"/>
  <c r="BA22" i="2"/>
  <c r="BB21" i="2"/>
  <c r="BA21" i="2"/>
  <c r="BB20" i="2"/>
  <c r="BA20" i="2"/>
  <c r="BB19" i="2"/>
  <c r="BA19" i="2"/>
  <c r="BB18" i="2"/>
  <c r="BA18" i="2"/>
  <c r="BB17" i="2"/>
  <c r="BA17" i="2"/>
  <c r="BB16" i="2"/>
  <c r="BA16" i="2"/>
  <c r="BB15" i="2"/>
  <c r="BA15" i="2"/>
  <c r="BB14" i="2"/>
  <c r="BA14" i="2"/>
  <c r="BB13" i="2"/>
  <c r="BA13" i="2"/>
  <c r="BB12" i="2"/>
  <c r="BA12" i="2"/>
  <c r="BB11" i="2"/>
  <c r="BA11" i="2"/>
  <c r="BB10" i="2"/>
  <c r="BA10" i="2"/>
  <c r="BB9" i="2"/>
  <c r="BA9" i="2"/>
  <c r="BB8" i="2"/>
  <c r="BA8" i="2"/>
  <c r="BB7" i="2"/>
  <c r="BA7" i="2"/>
  <c r="BB6" i="2"/>
  <c r="BA6" i="2"/>
  <c r="CH41" i="2" l="1"/>
  <c r="CH73" i="2"/>
  <c r="CH89" i="2"/>
  <c r="CH58" i="2"/>
  <c r="CH82" i="2"/>
  <c r="CH27" i="2"/>
  <c r="CH51" i="2"/>
  <c r="CH67" i="2"/>
  <c r="CH75" i="2"/>
  <c r="CH83" i="2"/>
  <c r="CH91" i="2"/>
  <c r="CH99" i="2"/>
  <c r="CH107" i="2"/>
  <c r="CH49" i="2"/>
  <c r="CH97" i="2"/>
  <c r="CH34" i="2"/>
  <c r="CH90" i="2"/>
  <c r="CH44" i="2"/>
  <c r="CH84" i="2"/>
  <c r="CH57" i="2"/>
  <c r="CH105" i="2"/>
  <c r="CH50" i="2"/>
  <c r="CH74" i="2"/>
  <c r="CH43" i="2"/>
  <c r="CH28" i="2"/>
  <c r="CH52" i="2"/>
  <c r="CH68" i="2"/>
  <c r="CH92" i="2"/>
  <c r="CH37" i="2"/>
  <c r="CH45" i="2"/>
  <c r="CH61" i="2"/>
  <c r="CH69" i="2"/>
  <c r="CH77" i="2"/>
  <c r="CH85" i="2"/>
  <c r="CH93" i="2"/>
  <c r="CH101" i="2"/>
  <c r="CH33" i="2"/>
  <c r="CH65" i="2"/>
  <c r="CH81" i="2"/>
  <c r="CH42" i="2"/>
  <c r="CH66" i="2"/>
  <c r="CH35" i="2"/>
  <c r="CH59" i="2"/>
  <c r="CH36" i="2"/>
  <c r="CH60" i="2"/>
  <c r="CH76" i="2"/>
  <c r="CH100" i="2"/>
  <c r="CH29" i="2"/>
  <c r="CH53" i="2"/>
  <c r="CH38" i="2"/>
  <c r="CH62" i="2"/>
  <c r="CH78" i="2"/>
  <c r="CH102" i="2"/>
  <c r="CH31" i="2"/>
  <c r="CH47" i="2"/>
  <c r="CH63" i="2"/>
  <c r="CH87" i="2"/>
  <c r="CH103" i="2"/>
  <c r="CH32" i="2"/>
  <c r="CH40" i="2"/>
  <c r="CH48" i="2"/>
  <c r="CH56" i="2"/>
  <c r="CH64" i="2"/>
  <c r="CH72" i="2"/>
  <c r="CH80" i="2"/>
  <c r="CH88" i="2"/>
  <c r="CH96" i="2"/>
  <c r="CH104" i="2"/>
  <c r="CH98" i="2"/>
  <c r="CH30" i="2"/>
  <c r="CH54" i="2"/>
  <c r="CH70" i="2"/>
  <c r="CH94" i="2"/>
  <c r="CH39" i="2"/>
  <c r="CH55" i="2"/>
  <c r="CH79" i="2"/>
  <c r="CH95" i="2"/>
  <c r="CH106" i="2"/>
  <c r="CH46" i="2"/>
  <c r="CH86" i="2"/>
  <c r="CH71" i="2"/>
  <c r="CB107" i="2"/>
  <c r="CB106" i="2"/>
  <c r="CB105" i="2"/>
  <c r="CB104" i="2"/>
  <c r="CB103" i="2"/>
  <c r="CB102" i="2"/>
  <c r="CB101" i="2"/>
  <c r="CB100" i="2"/>
  <c r="CB99" i="2"/>
  <c r="CB98" i="2"/>
  <c r="CB97" i="2"/>
  <c r="CB96" i="2"/>
  <c r="CB95" i="2"/>
  <c r="CB94" i="2"/>
  <c r="CB93" i="2"/>
  <c r="CB92" i="2"/>
  <c r="CB91" i="2"/>
  <c r="CB90" i="2"/>
  <c r="CB89" i="2"/>
  <c r="CB88" i="2"/>
  <c r="CB87" i="2"/>
  <c r="CB86" i="2"/>
  <c r="CB85" i="2"/>
  <c r="CB84" i="2"/>
  <c r="CB83" i="2"/>
  <c r="CB82" i="2"/>
  <c r="CB81" i="2"/>
  <c r="CB80" i="2"/>
  <c r="CB79" i="2"/>
  <c r="CB78" i="2"/>
  <c r="CB77" i="2"/>
  <c r="CB76" i="2"/>
  <c r="CB75" i="2"/>
  <c r="CB74" i="2"/>
  <c r="CB73" i="2"/>
  <c r="CB72" i="2"/>
  <c r="CB71" i="2"/>
  <c r="CB70" i="2"/>
  <c r="CB69" i="2"/>
  <c r="CB68" i="2"/>
  <c r="CB67" i="2"/>
  <c r="CB66" i="2"/>
  <c r="CB65" i="2"/>
  <c r="CB64" i="2"/>
  <c r="CB63" i="2"/>
  <c r="CB62" i="2"/>
  <c r="CB61" i="2"/>
  <c r="CB60" i="2"/>
  <c r="CB59" i="2"/>
  <c r="CB58" i="2"/>
  <c r="CB57" i="2"/>
  <c r="CB56" i="2"/>
  <c r="CB55" i="2"/>
  <c r="CB54" i="2"/>
  <c r="CB53" i="2"/>
  <c r="CB52" i="2"/>
  <c r="CB51" i="2"/>
  <c r="CB50" i="2"/>
  <c r="BZ44" i="2" l="1"/>
  <c r="BZ18" i="2"/>
  <c r="BZ34" i="2"/>
  <c r="BZ27" i="2"/>
  <c r="BZ29" i="2"/>
  <c r="BZ35" i="2"/>
  <c r="BZ21" i="2"/>
  <c r="BZ37" i="2"/>
  <c r="BZ45" i="2"/>
  <c r="BZ22" i="2"/>
  <c r="BZ30" i="2"/>
  <c r="BZ38" i="2"/>
  <c r="BZ46" i="2"/>
  <c r="BZ26" i="2"/>
  <c r="BZ23" i="2"/>
  <c r="BZ31" i="2"/>
  <c r="BZ39" i="2"/>
  <c r="BZ47" i="2"/>
  <c r="BZ24" i="2"/>
  <c r="BZ32" i="2"/>
  <c r="BZ40" i="2"/>
  <c r="BZ48" i="2"/>
  <c r="BZ49" i="2"/>
  <c r="BZ25" i="2"/>
  <c r="BZ33" i="2"/>
  <c r="BZ41" i="2"/>
  <c r="BZ42" i="2"/>
  <c r="BZ19" i="2"/>
  <c r="BZ43" i="2"/>
  <c r="BZ20" i="2"/>
  <c r="BZ28" i="2"/>
  <c r="BZ36" i="2"/>
  <c r="BV107" i="2" l="1"/>
  <c r="BV106" i="2"/>
  <c r="BV105" i="2"/>
  <c r="BV104" i="2"/>
  <c r="BV103" i="2"/>
  <c r="BV102" i="2"/>
  <c r="BV101" i="2"/>
  <c r="BV100" i="2"/>
  <c r="BV99" i="2"/>
  <c r="BV98" i="2"/>
  <c r="BV97" i="2"/>
  <c r="BV96" i="2"/>
  <c r="BV95" i="2"/>
  <c r="BV94" i="2"/>
  <c r="BV93" i="2"/>
  <c r="BV92" i="2"/>
  <c r="BV91" i="2"/>
  <c r="BV90" i="2"/>
  <c r="BV89" i="2"/>
  <c r="BV88" i="2"/>
  <c r="BV87" i="2"/>
  <c r="BV86" i="2"/>
  <c r="BV85" i="2"/>
  <c r="BV84" i="2"/>
  <c r="BV83" i="2"/>
  <c r="BV82" i="2"/>
  <c r="BV81" i="2"/>
  <c r="BV80" i="2"/>
  <c r="BV79" i="2"/>
  <c r="BV78" i="2"/>
  <c r="BV77" i="2"/>
  <c r="BV76" i="2"/>
  <c r="BV75" i="2"/>
  <c r="BV74" i="2"/>
  <c r="BV73" i="2"/>
  <c r="BV72" i="2"/>
  <c r="BV71" i="2"/>
  <c r="BV70" i="2"/>
  <c r="BV69" i="2"/>
  <c r="BV68" i="2"/>
  <c r="BV67" i="2"/>
  <c r="BV66" i="2"/>
  <c r="BV65" i="2"/>
  <c r="BV64" i="2"/>
  <c r="BV63" i="2"/>
  <c r="BV62" i="2"/>
  <c r="BV61" i="2"/>
  <c r="BV60" i="2"/>
  <c r="BV59" i="2"/>
  <c r="BV58" i="2"/>
  <c r="BV57" i="2"/>
  <c r="BV56" i="2"/>
  <c r="BV55" i="2"/>
  <c r="BV54" i="2"/>
  <c r="BV53" i="2"/>
  <c r="BV52" i="2"/>
  <c r="BV51" i="2"/>
  <c r="BV50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M84" i="3" l="1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I5" i="3" l="1"/>
  <c r="I4" i="3"/>
  <c r="I3" i="3"/>
  <c r="I24" i="3"/>
  <c r="I25" i="3" s="1"/>
  <c r="I23" i="3"/>
  <c r="I22" i="3"/>
  <c r="I21" i="3"/>
  <c r="I20" i="3"/>
  <c r="I19" i="3"/>
  <c r="I18" i="3"/>
  <c r="J18" i="3" s="1"/>
  <c r="I17" i="3"/>
  <c r="J17" i="3" s="1"/>
  <c r="I16" i="3"/>
  <c r="J16" i="3" s="1"/>
  <c r="I15" i="3"/>
  <c r="J15" i="3" s="1"/>
  <c r="I14" i="3"/>
  <c r="I13" i="3"/>
  <c r="I12" i="3"/>
  <c r="I11" i="3"/>
  <c r="I10" i="3"/>
  <c r="J10" i="3" s="1"/>
  <c r="I9" i="3"/>
  <c r="J9" i="3" s="1"/>
  <c r="I8" i="3"/>
  <c r="J8" i="3" s="1"/>
  <c r="I7" i="3"/>
  <c r="J7" i="3" s="1"/>
  <c r="I6" i="3"/>
  <c r="J24" i="3"/>
  <c r="J23" i="3"/>
  <c r="J22" i="3"/>
  <c r="J14" i="3"/>
  <c r="I26" i="3" l="1"/>
  <c r="J25" i="3"/>
  <c r="J12" i="3"/>
  <c r="J11" i="3"/>
  <c r="J19" i="3"/>
  <c r="J20" i="3"/>
  <c r="J13" i="3"/>
  <c r="J21" i="3"/>
  <c r="I27" i="3" l="1"/>
  <c r="J26" i="3"/>
  <c r="I28" i="3" l="1"/>
  <c r="J27" i="3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29" i="3" l="1"/>
  <c r="J28" i="3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H107" i="2"/>
  <c r="H103" i="2"/>
  <c r="H102" i="2"/>
  <c r="H101" i="2"/>
  <c r="H100" i="2"/>
  <c r="H99" i="2"/>
  <c r="H95" i="2"/>
  <c r="H92" i="2"/>
  <c r="H91" i="2"/>
  <c r="H87" i="2"/>
  <c r="H85" i="2"/>
  <c r="H84" i="2"/>
  <c r="H83" i="2"/>
  <c r="H76" i="2"/>
  <c r="H75" i="2"/>
  <c r="H71" i="2"/>
  <c r="H70" i="2"/>
  <c r="H69" i="2"/>
  <c r="H68" i="2"/>
  <c r="H63" i="2"/>
  <c r="H60" i="2"/>
  <c r="H59" i="2"/>
  <c r="H55" i="2"/>
  <c r="H53" i="2"/>
  <c r="H52" i="2"/>
  <c r="H51" i="2"/>
  <c r="H47" i="2"/>
  <c r="H46" i="2"/>
  <c r="H44" i="2"/>
  <c r="H43" i="2"/>
  <c r="H39" i="2"/>
  <c r="H36" i="2"/>
  <c r="H31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H104" i="2"/>
  <c r="H96" i="2"/>
  <c r="H88" i="2"/>
  <c r="H80" i="2"/>
  <c r="H77" i="2"/>
  <c r="H72" i="2"/>
  <c r="H67" i="2"/>
  <c r="H64" i="2"/>
  <c r="H56" i="2"/>
  <c r="H48" i="2"/>
  <c r="H40" i="2"/>
  <c r="H35" i="2"/>
  <c r="H32" i="2"/>
  <c r="AD105" i="2"/>
  <c r="AD104" i="2"/>
  <c r="AD102" i="2"/>
  <c r="AD97" i="2"/>
  <c r="AD96" i="2"/>
  <c r="AD94" i="2"/>
  <c r="AD89" i="2"/>
  <c r="AD88" i="2"/>
  <c r="AD86" i="2"/>
  <c r="AD81" i="2"/>
  <c r="AD80" i="2"/>
  <c r="AD78" i="2"/>
  <c r="AD73" i="2"/>
  <c r="AD72" i="2"/>
  <c r="AD70" i="2"/>
  <c r="AD65" i="2"/>
  <c r="AD64" i="2"/>
  <c r="AD62" i="2"/>
  <c r="AD57" i="2"/>
  <c r="AD56" i="2"/>
  <c r="AD54" i="2"/>
  <c r="AD49" i="2"/>
  <c r="AD48" i="2"/>
  <c r="AD46" i="2"/>
  <c r="AD41" i="2"/>
  <c r="AD40" i="2"/>
  <c r="AD38" i="2"/>
  <c r="AD33" i="2"/>
  <c r="AD32" i="2"/>
  <c r="AD30" i="2"/>
  <c r="AD25" i="2"/>
  <c r="AD24" i="2"/>
  <c r="AD22" i="2"/>
  <c r="AD19" i="2"/>
  <c r="AD107" i="2"/>
  <c r="AD106" i="2"/>
  <c r="AD103" i="2"/>
  <c r="AD101" i="2"/>
  <c r="AD100" i="2"/>
  <c r="AD99" i="2"/>
  <c r="AD98" i="2"/>
  <c r="AD95" i="2"/>
  <c r="AD93" i="2"/>
  <c r="AD92" i="2"/>
  <c r="AD91" i="2"/>
  <c r="AD90" i="2"/>
  <c r="AD87" i="2"/>
  <c r="AD85" i="2"/>
  <c r="AD84" i="2"/>
  <c r="AD83" i="2"/>
  <c r="AD82" i="2"/>
  <c r="AD79" i="2"/>
  <c r="AD77" i="2"/>
  <c r="AD76" i="2"/>
  <c r="AD75" i="2"/>
  <c r="AD74" i="2"/>
  <c r="AD71" i="2"/>
  <c r="AD69" i="2"/>
  <c r="AD68" i="2"/>
  <c r="AD67" i="2"/>
  <c r="AD66" i="2"/>
  <c r="AD63" i="2"/>
  <c r="AD61" i="2"/>
  <c r="AD60" i="2"/>
  <c r="AD59" i="2"/>
  <c r="AD58" i="2"/>
  <c r="AD55" i="2"/>
  <c r="AD53" i="2"/>
  <c r="AD52" i="2"/>
  <c r="AD51" i="2"/>
  <c r="AD50" i="2"/>
  <c r="AD47" i="2"/>
  <c r="AD45" i="2"/>
  <c r="AD44" i="2"/>
  <c r="AD43" i="2"/>
  <c r="AD42" i="2"/>
  <c r="AD39" i="2"/>
  <c r="AD37" i="2"/>
  <c r="AD36" i="2"/>
  <c r="AD35" i="2"/>
  <c r="AD34" i="2"/>
  <c r="AD31" i="2"/>
  <c r="AD29" i="2"/>
  <c r="AD28" i="2"/>
  <c r="AD27" i="2"/>
  <c r="AD26" i="2"/>
  <c r="AD23" i="2"/>
  <c r="AD21" i="2"/>
  <c r="AD20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0" i="2"/>
  <c r="AA52" i="2"/>
  <c r="AA44" i="2"/>
  <c r="AA36" i="2"/>
  <c r="AA66" i="2"/>
  <c r="AA65" i="2"/>
  <c r="AA64" i="2"/>
  <c r="AA63" i="2"/>
  <c r="AA62" i="2"/>
  <c r="AA61" i="2"/>
  <c r="AA59" i="2"/>
  <c r="AA58" i="2"/>
  <c r="AA57" i="2"/>
  <c r="AA56" i="2"/>
  <c r="AA55" i="2"/>
  <c r="AA54" i="2"/>
  <c r="AA53" i="2"/>
  <c r="AA51" i="2"/>
  <c r="AA50" i="2"/>
  <c r="AA49" i="2"/>
  <c r="AA48" i="2"/>
  <c r="AA47" i="2"/>
  <c r="AA46" i="2"/>
  <c r="AA45" i="2"/>
  <c r="AA43" i="2"/>
  <c r="AA42" i="2"/>
  <c r="AA41" i="2"/>
  <c r="AA40" i="2"/>
  <c r="AA39" i="2"/>
  <c r="AA38" i="2"/>
  <c r="AA37" i="2"/>
  <c r="AA35" i="2"/>
  <c r="AA34" i="2"/>
  <c r="AA33" i="2"/>
  <c r="AA32" i="2"/>
  <c r="AA31" i="2"/>
  <c r="AA30" i="2"/>
  <c r="M60" i="2" l="1"/>
  <c r="T60" i="2" s="1"/>
  <c r="DQ60" i="2"/>
  <c r="M100" i="2"/>
  <c r="T100" i="2" s="1"/>
  <c r="DQ100" i="2"/>
  <c r="M32" i="2"/>
  <c r="T32" i="2" s="1"/>
  <c r="M77" i="2"/>
  <c r="T77" i="2" s="1"/>
  <c r="M46" i="2"/>
  <c r="T46" i="2" s="1"/>
  <c r="M63" i="2"/>
  <c r="T63" i="2" s="1"/>
  <c r="DQ63" i="2"/>
  <c r="M84" i="2"/>
  <c r="T84" i="2" s="1"/>
  <c r="DQ84" i="2"/>
  <c r="M101" i="2"/>
  <c r="T101" i="2" s="1"/>
  <c r="M72" i="2"/>
  <c r="T72" i="2" s="1"/>
  <c r="DQ72" i="2"/>
  <c r="M44" i="2"/>
  <c r="T44" i="2" s="1"/>
  <c r="DQ44" i="2"/>
  <c r="M83" i="2"/>
  <c r="T83" i="2" s="1"/>
  <c r="M35" i="2"/>
  <c r="T35" i="2" s="1"/>
  <c r="DQ35" i="2"/>
  <c r="M80" i="2"/>
  <c r="T80" i="2" s="1"/>
  <c r="DQ80" i="2"/>
  <c r="M47" i="2"/>
  <c r="T47" i="2" s="1"/>
  <c r="DQ47" i="2"/>
  <c r="M68" i="2"/>
  <c r="T68" i="2" s="1"/>
  <c r="DQ68" i="2"/>
  <c r="M85" i="2"/>
  <c r="T85" i="2" s="1"/>
  <c r="M102" i="2"/>
  <c r="T102" i="2" s="1"/>
  <c r="M40" i="2"/>
  <c r="T40" i="2" s="1"/>
  <c r="DQ40" i="2"/>
  <c r="M103" i="2"/>
  <c r="T103" i="2" s="1"/>
  <c r="DQ103" i="2"/>
  <c r="M48" i="2"/>
  <c r="T48" i="2" s="1"/>
  <c r="DQ48" i="2"/>
  <c r="M96" i="2"/>
  <c r="T96" i="2" s="1"/>
  <c r="DQ96" i="2"/>
  <c r="M31" i="2"/>
  <c r="T31" i="2" s="1"/>
  <c r="M52" i="2"/>
  <c r="T52" i="2" s="1"/>
  <c r="DQ52" i="2"/>
  <c r="M70" i="2"/>
  <c r="T70" i="2" s="1"/>
  <c r="M91" i="2"/>
  <c r="T91" i="2" s="1"/>
  <c r="DQ91" i="2"/>
  <c r="M107" i="2"/>
  <c r="T107" i="2" s="1"/>
  <c r="DQ107" i="2"/>
  <c r="M51" i="2"/>
  <c r="T51" i="2" s="1"/>
  <c r="DQ51" i="2"/>
  <c r="M56" i="2"/>
  <c r="T56" i="2" s="1"/>
  <c r="DQ56" i="2"/>
  <c r="M104" i="2"/>
  <c r="T104" i="2" s="1"/>
  <c r="DQ104" i="2"/>
  <c r="M36" i="2"/>
  <c r="T36" i="2" s="1"/>
  <c r="DQ36" i="2"/>
  <c r="M53" i="2"/>
  <c r="T53" i="2" s="1"/>
  <c r="M71" i="2"/>
  <c r="T71" i="2" s="1"/>
  <c r="DQ71" i="2"/>
  <c r="M92" i="2"/>
  <c r="T92" i="2" s="1"/>
  <c r="DQ92" i="2"/>
  <c r="M87" i="2"/>
  <c r="T87" i="2" s="1"/>
  <c r="DQ87" i="2"/>
  <c r="M64" i="2"/>
  <c r="T64" i="2" s="1"/>
  <c r="DQ64" i="2"/>
  <c r="M39" i="2"/>
  <c r="T39" i="2" s="1"/>
  <c r="DQ39" i="2"/>
  <c r="M55" i="2"/>
  <c r="T55" i="2" s="1"/>
  <c r="DQ55" i="2"/>
  <c r="M75" i="2"/>
  <c r="T75" i="2" s="1"/>
  <c r="DQ75" i="2"/>
  <c r="M95" i="2"/>
  <c r="T95" i="2" s="1"/>
  <c r="DQ95" i="2"/>
  <c r="M88" i="2"/>
  <c r="T88" i="2" s="1"/>
  <c r="DQ88" i="2"/>
  <c r="M69" i="2"/>
  <c r="T69" i="2" s="1"/>
  <c r="M67" i="2"/>
  <c r="T67" i="2" s="1"/>
  <c r="DQ67" i="2"/>
  <c r="M43" i="2"/>
  <c r="T43" i="2" s="1"/>
  <c r="DQ43" i="2"/>
  <c r="M59" i="2"/>
  <c r="T59" i="2" s="1"/>
  <c r="DQ59" i="2"/>
  <c r="M76" i="2"/>
  <c r="T76" i="2" s="1"/>
  <c r="DQ76" i="2"/>
  <c r="M99" i="2"/>
  <c r="T99" i="2" s="1"/>
  <c r="DQ99" i="2"/>
  <c r="I30" i="3"/>
  <c r="J29" i="3"/>
  <c r="H61" i="2"/>
  <c r="H93" i="2"/>
  <c r="H45" i="2"/>
  <c r="H79" i="2"/>
  <c r="H37" i="2"/>
  <c r="H30" i="2"/>
  <c r="H38" i="2"/>
  <c r="H54" i="2"/>
  <c r="H62" i="2"/>
  <c r="H78" i="2"/>
  <c r="H86" i="2"/>
  <c r="H94" i="2"/>
  <c r="H33" i="2"/>
  <c r="H41" i="2"/>
  <c r="H49" i="2"/>
  <c r="DQ53" i="2" s="1"/>
  <c r="H57" i="2"/>
  <c r="H65" i="2"/>
  <c r="H73" i="2"/>
  <c r="DQ77" i="2" s="1"/>
  <c r="H81" i="2"/>
  <c r="DQ85" i="2" s="1"/>
  <c r="H89" i="2"/>
  <c r="H97" i="2"/>
  <c r="DQ101" i="2" s="1"/>
  <c r="H105" i="2"/>
  <c r="H34" i="2"/>
  <c r="H42" i="2"/>
  <c r="H50" i="2"/>
  <c r="H58" i="2"/>
  <c r="H66" i="2"/>
  <c r="DQ70" i="2" s="1"/>
  <c r="H74" i="2"/>
  <c r="H82" i="2"/>
  <c r="H90" i="2"/>
  <c r="H98" i="2"/>
  <c r="DQ102" i="2" s="1"/>
  <c r="H106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JT102" i="2" l="1"/>
  <c r="JT104" i="2"/>
  <c r="JQ72" i="2"/>
  <c r="JQ102" i="2"/>
  <c r="JT71" i="2"/>
  <c r="JQ104" i="2"/>
  <c r="DQ86" i="2"/>
  <c r="JT72" i="2"/>
  <c r="JT70" i="2"/>
  <c r="M90" i="2"/>
  <c r="T90" i="2" s="1"/>
  <c r="DQ90" i="2"/>
  <c r="M41" i="2"/>
  <c r="T41" i="2" s="1"/>
  <c r="DQ41" i="2"/>
  <c r="M82" i="2"/>
  <c r="T82" i="2" s="1"/>
  <c r="JQ85" i="2" s="1"/>
  <c r="DQ82" i="2"/>
  <c r="M97" i="2"/>
  <c r="T97" i="2" s="1"/>
  <c r="DQ97" i="2"/>
  <c r="M33" i="2"/>
  <c r="T33" i="2" s="1"/>
  <c r="M37" i="2"/>
  <c r="T37" i="2" s="1"/>
  <c r="DQ37" i="2"/>
  <c r="JT103" i="2"/>
  <c r="M81" i="2"/>
  <c r="T81" i="2" s="1"/>
  <c r="DQ81" i="2"/>
  <c r="M105" i="2"/>
  <c r="T105" i="2" s="1"/>
  <c r="DQ105" i="2"/>
  <c r="M30" i="2"/>
  <c r="T30" i="2" s="1"/>
  <c r="JQ33" i="2" s="1"/>
  <c r="JQ103" i="2"/>
  <c r="M74" i="2"/>
  <c r="T74" i="2" s="1"/>
  <c r="DQ74" i="2"/>
  <c r="M89" i="2"/>
  <c r="T89" i="2" s="1"/>
  <c r="DQ89" i="2"/>
  <c r="M94" i="2"/>
  <c r="T94" i="2" s="1"/>
  <c r="JQ97" i="2" s="1"/>
  <c r="DQ94" i="2"/>
  <c r="M79" i="2"/>
  <c r="T79" i="2" s="1"/>
  <c r="DQ79" i="2"/>
  <c r="JQ71" i="2"/>
  <c r="DQ83" i="2"/>
  <c r="M66" i="2"/>
  <c r="T66" i="2" s="1"/>
  <c r="JQ69" i="2" s="1"/>
  <c r="DQ66" i="2"/>
  <c r="M78" i="2"/>
  <c r="T78" i="2" s="1"/>
  <c r="DQ78" i="2"/>
  <c r="M50" i="2"/>
  <c r="T50" i="2" s="1"/>
  <c r="JT53" i="2" s="1"/>
  <c r="DQ50" i="2"/>
  <c r="M65" i="2"/>
  <c r="T65" i="2" s="1"/>
  <c r="DQ65" i="2"/>
  <c r="DQ62" i="2"/>
  <c r="M61" i="2"/>
  <c r="T61" i="2" s="1"/>
  <c r="DQ61" i="2"/>
  <c r="M45" i="2"/>
  <c r="T45" i="2" s="1"/>
  <c r="JT46" i="2" s="1"/>
  <c r="DQ45" i="2"/>
  <c r="M73" i="2"/>
  <c r="T73" i="2" s="1"/>
  <c r="JT73" i="2" s="1"/>
  <c r="DQ73" i="2"/>
  <c r="M93" i="2"/>
  <c r="T93" i="2" s="1"/>
  <c r="DQ93" i="2"/>
  <c r="M106" i="2"/>
  <c r="T106" i="2" s="1"/>
  <c r="DQ106" i="2"/>
  <c r="M42" i="2"/>
  <c r="T42" i="2" s="1"/>
  <c r="DQ42" i="2"/>
  <c r="M57" i="2"/>
  <c r="T57" i="2" s="1"/>
  <c r="DQ57" i="2"/>
  <c r="DQ54" i="2"/>
  <c r="JQ70" i="2"/>
  <c r="DQ69" i="2"/>
  <c r="DQ46" i="2"/>
  <c r="M58" i="2"/>
  <c r="T58" i="2" s="1"/>
  <c r="DQ58" i="2"/>
  <c r="M98" i="2"/>
  <c r="T98" i="2" s="1"/>
  <c r="JT101" i="2" s="1"/>
  <c r="DQ98" i="2"/>
  <c r="M34" i="2"/>
  <c r="T34" i="2" s="1"/>
  <c r="DQ34" i="2"/>
  <c r="DQ49" i="2"/>
  <c r="M38" i="2"/>
  <c r="T38" i="2" s="1"/>
  <c r="DQ38" i="2"/>
  <c r="M62" i="2"/>
  <c r="T62" i="2" s="1"/>
  <c r="M54" i="2"/>
  <c r="T54" i="2" s="1"/>
  <c r="JQ56" i="2" s="1"/>
  <c r="M49" i="2"/>
  <c r="T49" i="2" s="1"/>
  <c r="M86" i="2"/>
  <c r="T86" i="2" s="1"/>
  <c r="I31" i="3"/>
  <c r="J30" i="3"/>
  <c r="AJ29" i="2"/>
  <c r="JQ84" i="2" l="1"/>
  <c r="JT61" i="2"/>
  <c r="JQ39" i="2"/>
  <c r="JQ75" i="2"/>
  <c r="JT74" i="2"/>
  <c r="JT45" i="2"/>
  <c r="JT92" i="2"/>
  <c r="JT33" i="2"/>
  <c r="JT107" i="2"/>
  <c r="JT55" i="2"/>
  <c r="JQ55" i="2"/>
  <c r="JQ81" i="2"/>
  <c r="JQ53" i="2"/>
  <c r="JQ93" i="2"/>
  <c r="JQ91" i="2"/>
  <c r="JQ36" i="2"/>
  <c r="JQ100" i="2"/>
  <c r="JT100" i="2"/>
  <c r="JT81" i="2"/>
  <c r="JT90" i="2"/>
  <c r="JT37" i="2"/>
  <c r="JQ92" i="2"/>
  <c r="JQ50" i="2"/>
  <c r="JT98" i="2"/>
  <c r="JQ76" i="2"/>
  <c r="JT80" i="2"/>
  <c r="JT35" i="2"/>
  <c r="JT97" i="2"/>
  <c r="JQ94" i="2"/>
  <c r="JQ80" i="2"/>
  <c r="JT54" i="2"/>
  <c r="JQ47" i="2"/>
  <c r="JQ43" i="2"/>
  <c r="JT91" i="2"/>
  <c r="JT47" i="2"/>
  <c r="JQ45" i="2"/>
  <c r="JQ90" i="2"/>
  <c r="JQ48" i="2"/>
  <c r="JQ89" i="2"/>
  <c r="JQ83" i="2"/>
  <c r="JQ78" i="2"/>
  <c r="JT67" i="2"/>
  <c r="JT43" i="2"/>
  <c r="JT48" i="2"/>
  <c r="JT42" i="2"/>
  <c r="JT78" i="2"/>
  <c r="JQ98" i="2"/>
  <c r="JT60" i="2"/>
  <c r="JT38" i="2"/>
  <c r="JQ79" i="2"/>
  <c r="JQ46" i="2"/>
  <c r="JT69" i="2"/>
  <c r="JT79" i="2"/>
  <c r="JT94" i="2"/>
  <c r="JQ37" i="2"/>
  <c r="JT96" i="2"/>
  <c r="JT75" i="2"/>
  <c r="JT95" i="2"/>
  <c r="JQ101" i="2"/>
  <c r="JQ73" i="2"/>
  <c r="JQ35" i="2"/>
  <c r="JQ40" i="2"/>
  <c r="JT44" i="2"/>
  <c r="JT58" i="2"/>
  <c r="JQ57" i="2"/>
  <c r="JT39" i="2"/>
  <c r="JT99" i="2"/>
  <c r="JQ95" i="2"/>
  <c r="JT40" i="2"/>
  <c r="JT59" i="2"/>
  <c r="JQ44" i="2"/>
  <c r="JT57" i="2"/>
  <c r="JT66" i="2"/>
  <c r="JT77" i="2"/>
  <c r="JT76" i="2"/>
  <c r="JQ34" i="2"/>
  <c r="JQ99" i="2"/>
  <c r="JQ58" i="2"/>
  <c r="JQ96" i="2"/>
  <c r="JT34" i="2"/>
  <c r="JT36" i="2"/>
  <c r="JQ74" i="2"/>
  <c r="JT93" i="2"/>
  <c r="JQ41" i="2"/>
  <c r="JQ38" i="2"/>
  <c r="JQ60" i="2"/>
  <c r="JQ61" i="2"/>
  <c r="JQ59" i="2"/>
  <c r="JQ42" i="2"/>
  <c r="JT41" i="2"/>
  <c r="JQ54" i="2"/>
  <c r="JQ67" i="2"/>
  <c r="JT84" i="2"/>
  <c r="JQ82" i="2"/>
  <c r="JT50" i="2"/>
  <c r="JT106" i="2"/>
  <c r="JQ66" i="2"/>
  <c r="JT85" i="2"/>
  <c r="JT82" i="2"/>
  <c r="JT105" i="2"/>
  <c r="JT68" i="2"/>
  <c r="JQ77" i="2"/>
  <c r="JQ52" i="2"/>
  <c r="JT52" i="2"/>
  <c r="JT51" i="2"/>
  <c r="JQ68" i="2"/>
  <c r="JT83" i="2"/>
  <c r="JT62" i="2"/>
  <c r="JQ106" i="2"/>
  <c r="JQ107" i="2"/>
  <c r="JQ105" i="2"/>
  <c r="JT49" i="2"/>
  <c r="JQ51" i="2"/>
  <c r="JT87" i="2"/>
  <c r="JT64" i="2"/>
  <c r="JT56" i="2"/>
  <c r="JQ62" i="2"/>
  <c r="JQ64" i="2"/>
  <c r="JQ65" i="2"/>
  <c r="JT65" i="2"/>
  <c r="JQ63" i="2"/>
  <c r="JT63" i="2"/>
  <c r="JQ87" i="2"/>
  <c r="JQ86" i="2"/>
  <c r="JT89" i="2"/>
  <c r="JQ88" i="2"/>
  <c r="JQ49" i="2"/>
  <c r="JT86" i="2"/>
  <c r="JT88" i="2"/>
  <c r="I32" i="3"/>
  <c r="J31" i="3"/>
  <c r="AJ28" i="2"/>
  <c r="H29" i="2"/>
  <c r="AI29" i="2"/>
  <c r="EB33" i="2" l="1"/>
  <c r="M29" i="2"/>
  <c r="T29" i="2" s="1"/>
  <c r="JQ32" i="2" s="1"/>
  <c r="DQ33" i="2"/>
  <c r="I33" i="3"/>
  <c r="J32" i="3"/>
  <c r="H28" i="2"/>
  <c r="AA29" i="2"/>
  <c r="AM29" i="2"/>
  <c r="AI28" i="2"/>
  <c r="AJ27" i="2"/>
  <c r="G17" i="6"/>
  <c r="BM30" i="6"/>
  <c r="BM29" i="6"/>
  <c r="BM28" i="6"/>
  <c r="BM27" i="6"/>
  <c r="BM26" i="6"/>
  <c r="BM25" i="6"/>
  <c r="BM24" i="6"/>
  <c r="BM23" i="6"/>
  <c r="BM22" i="6"/>
  <c r="BM21" i="6"/>
  <c r="BM20" i="6"/>
  <c r="BM19" i="6"/>
  <c r="BM18" i="6"/>
  <c r="BM17" i="6"/>
  <c r="BM16" i="6"/>
  <c r="BM15" i="6"/>
  <c r="BM14" i="6"/>
  <c r="BM13" i="6"/>
  <c r="BM12" i="6"/>
  <c r="BM11" i="6"/>
  <c r="BM10" i="6"/>
  <c r="BM9" i="6"/>
  <c r="BM8" i="6"/>
  <c r="BM7" i="6"/>
  <c r="BM6" i="6"/>
  <c r="BM5" i="6"/>
  <c r="BM4" i="6"/>
  <c r="BM3" i="6"/>
  <c r="BI4" i="6"/>
  <c r="BH4" i="6"/>
  <c r="BH5" i="6" s="1"/>
  <c r="BI3" i="6"/>
  <c r="AV3" i="6"/>
  <c r="AU4" i="6"/>
  <c r="G105" i="6"/>
  <c r="G103" i="6"/>
  <c r="G101" i="6"/>
  <c r="G99" i="6"/>
  <c r="G97" i="6"/>
  <c r="G95" i="6"/>
  <c r="G93" i="6"/>
  <c r="G91" i="6"/>
  <c r="G89" i="6"/>
  <c r="G87" i="6"/>
  <c r="G85" i="6"/>
  <c r="G83" i="6"/>
  <c r="G81" i="6"/>
  <c r="G75" i="6"/>
  <c r="G77" i="6"/>
  <c r="G79" i="6"/>
  <c r="G73" i="6"/>
  <c r="G71" i="6"/>
  <c r="G69" i="6"/>
  <c r="G67" i="6"/>
  <c r="G65" i="6"/>
  <c r="G63" i="6"/>
  <c r="G61" i="6"/>
  <c r="G59" i="6"/>
  <c r="G57" i="6"/>
  <c r="G55" i="6"/>
  <c r="G53" i="6"/>
  <c r="G51" i="6"/>
  <c r="G49" i="6"/>
  <c r="G47" i="6"/>
  <c r="G45" i="6"/>
  <c r="G43" i="6"/>
  <c r="G41" i="6"/>
  <c r="G39" i="6"/>
  <c r="G37" i="6"/>
  <c r="G35" i="6"/>
  <c r="G33" i="6"/>
  <c r="G31" i="6"/>
  <c r="G29" i="6"/>
  <c r="G27" i="6"/>
  <c r="G25" i="6"/>
  <c r="G23" i="6"/>
  <c r="G21" i="6"/>
  <c r="G19" i="6"/>
  <c r="G15" i="6"/>
  <c r="G13" i="6"/>
  <c r="G11" i="6"/>
  <c r="G9" i="6"/>
  <c r="G7" i="6"/>
  <c r="G106" i="6"/>
  <c r="G104" i="6"/>
  <c r="G102" i="6"/>
  <c r="G100" i="6"/>
  <c r="G98" i="6"/>
  <c r="G96" i="6"/>
  <c r="G94" i="6"/>
  <c r="G92" i="6"/>
  <c r="G90" i="6"/>
  <c r="G88" i="6"/>
  <c r="G86" i="6"/>
  <c r="G84" i="6"/>
  <c r="G82" i="6"/>
  <c r="G80" i="6"/>
  <c r="G78" i="6"/>
  <c r="G76" i="6"/>
  <c r="G74" i="6"/>
  <c r="G72" i="6"/>
  <c r="G70" i="6"/>
  <c r="G68" i="6"/>
  <c r="G66" i="6"/>
  <c r="G64" i="6"/>
  <c r="G62" i="6"/>
  <c r="G60" i="6"/>
  <c r="G58" i="6"/>
  <c r="G56" i="6"/>
  <c r="G54" i="6"/>
  <c r="G52" i="6"/>
  <c r="G50" i="6"/>
  <c r="G48" i="6"/>
  <c r="G46" i="6"/>
  <c r="G44" i="6"/>
  <c r="G42" i="6"/>
  <c r="G40" i="6"/>
  <c r="G38" i="6"/>
  <c r="G36" i="6"/>
  <c r="G34" i="6"/>
  <c r="G32" i="6"/>
  <c r="G30" i="6"/>
  <c r="G28" i="6"/>
  <c r="G26" i="6"/>
  <c r="G24" i="6"/>
  <c r="G22" i="6"/>
  <c r="G20" i="6"/>
  <c r="G18" i="6"/>
  <c r="G16" i="6"/>
  <c r="G14" i="6"/>
  <c r="G12" i="6"/>
  <c r="G10" i="6"/>
  <c r="G8" i="6"/>
  <c r="G6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JT32" i="2" l="1"/>
  <c r="AM28" i="2"/>
  <c r="EB32" i="2"/>
  <c r="M28" i="2"/>
  <c r="T28" i="2" s="1"/>
  <c r="JT31" i="2" s="1"/>
  <c r="DQ32" i="2"/>
  <c r="I34" i="3"/>
  <c r="J33" i="3"/>
  <c r="AJ26" i="2"/>
  <c r="AI27" i="2"/>
  <c r="AA28" i="2"/>
  <c r="H27" i="2"/>
  <c r="BH6" i="6"/>
  <c r="BI5" i="6"/>
  <c r="AV4" i="6"/>
  <c r="AU5" i="6"/>
  <c r="AV5" i="6" s="1"/>
  <c r="BF32" i="6"/>
  <c r="BE32" i="6"/>
  <c r="BD32" i="6"/>
  <c r="BC32" i="6"/>
  <c r="BB32" i="6"/>
  <c r="BA32" i="6"/>
  <c r="AZ32" i="6"/>
  <c r="AY32" i="6"/>
  <c r="AX32" i="6"/>
  <c r="AW32" i="6"/>
  <c r="BF31" i="6"/>
  <c r="BE31" i="6"/>
  <c r="BD31" i="6"/>
  <c r="BC31" i="6"/>
  <c r="BB31" i="6"/>
  <c r="BA31" i="6"/>
  <c r="AZ31" i="6"/>
  <c r="AY31" i="6"/>
  <c r="AX31" i="6"/>
  <c r="AW31" i="6"/>
  <c r="BF30" i="6"/>
  <c r="BE30" i="6"/>
  <c r="BD30" i="6"/>
  <c r="BC30" i="6"/>
  <c r="BB30" i="6"/>
  <c r="BA30" i="6"/>
  <c r="AZ30" i="6"/>
  <c r="AY30" i="6"/>
  <c r="AX30" i="6"/>
  <c r="AW30" i="6"/>
  <c r="BF29" i="6"/>
  <c r="BE29" i="6"/>
  <c r="BD29" i="6"/>
  <c r="BC29" i="6"/>
  <c r="BB29" i="6"/>
  <c r="BA29" i="6"/>
  <c r="AZ29" i="6"/>
  <c r="AY29" i="6"/>
  <c r="AX29" i="6"/>
  <c r="AW29" i="6"/>
  <c r="BF28" i="6"/>
  <c r="BE28" i="6"/>
  <c r="BD28" i="6"/>
  <c r="BC28" i="6"/>
  <c r="BB28" i="6"/>
  <c r="BA28" i="6"/>
  <c r="AZ28" i="6"/>
  <c r="AY28" i="6"/>
  <c r="AX28" i="6"/>
  <c r="AW28" i="6"/>
  <c r="BF27" i="6"/>
  <c r="BE27" i="6"/>
  <c r="BD27" i="6"/>
  <c r="BC27" i="6"/>
  <c r="BB27" i="6"/>
  <c r="BA27" i="6"/>
  <c r="AZ27" i="6"/>
  <c r="AY27" i="6"/>
  <c r="AX27" i="6"/>
  <c r="AW27" i="6"/>
  <c r="BF26" i="6"/>
  <c r="BE26" i="6"/>
  <c r="BD26" i="6"/>
  <c r="BC26" i="6"/>
  <c r="BB26" i="6"/>
  <c r="BA26" i="6"/>
  <c r="AZ26" i="6"/>
  <c r="AY26" i="6"/>
  <c r="AX26" i="6"/>
  <c r="AW26" i="6"/>
  <c r="BF25" i="6"/>
  <c r="BE25" i="6"/>
  <c r="BD25" i="6"/>
  <c r="BC25" i="6"/>
  <c r="BB25" i="6"/>
  <c r="BA25" i="6"/>
  <c r="AZ25" i="6"/>
  <c r="AY25" i="6"/>
  <c r="AX25" i="6"/>
  <c r="AW25" i="6"/>
  <c r="BF24" i="6"/>
  <c r="BE24" i="6"/>
  <c r="BD24" i="6"/>
  <c r="BC24" i="6"/>
  <c r="BB24" i="6"/>
  <c r="BA24" i="6"/>
  <c r="AZ24" i="6"/>
  <c r="AY24" i="6"/>
  <c r="AX24" i="6"/>
  <c r="AW24" i="6"/>
  <c r="BF23" i="6"/>
  <c r="BE23" i="6"/>
  <c r="BD23" i="6"/>
  <c r="BC23" i="6"/>
  <c r="BB23" i="6"/>
  <c r="BA23" i="6"/>
  <c r="AZ23" i="6"/>
  <c r="AY23" i="6"/>
  <c r="AX23" i="6"/>
  <c r="AW23" i="6"/>
  <c r="BF22" i="6"/>
  <c r="BE22" i="6"/>
  <c r="BD22" i="6"/>
  <c r="BC22" i="6"/>
  <c r="BB22" i="6"/>
  <c r="BA22" i="6"/>
  <c r="AZ22" i="6"/>
  <c r="AY22" i="6"/>
  <c r="AX22" i="6"/>
  <c r="AW22" i="6"/>
  <c r="BF21" i="6"/>
  <c r="BE21" i="6"/>
  <c r="BD21" i="6"/>
  <c r="BC21" i="6"/>
  <c r="BB21" i="6"/>
  <c r="BA21" i="6"/>
  <c r="AZ21" i="6"/>
  <c r="AY21" i="6"/>
  <c r="AX21" i="6"/>
  <c r="AW21" i="6"/>
  <c r="BF20" i="6"/>
  <c r="BE20" i="6"/>
  <c r="BD20" i="6"/>
  <c r="BC20" i="6"/>
  <c r="BB20" i="6"/>
  <c r="BA20" i="6"/>
  <c r="AZ20" i="6"/>
  <c r="AY20" i="6"/>
  <c r="AX20" i="6"/>
  <c r="AW20" i="6"/>
  <c r="BF19" i="6"/>
  <c r="BE19" i="6"/>
  <c r="BD19" i="6"/>
  <c r="BC19" i="6"/>
  <c r="BB19" i="6"/>
  <c r="BA19" i="6"/>
  <c r="AZ19" i="6"/>
  <c r="AY19" i="6"/>
  <c r="AX19" i="6"/>
  <c r="AW19" i="6"/>
  <c r="BF18" i="6"/>
  <c r="BE18" i="6"/>
  <c r="BD18" i="6"/>
  <c r="BC18" i="6"/>
  <c r="BB18" i="6"/>
  <c r="BA18" i="6"/>
  <c r="AZ18" i="6"/>
  <c r="AY18" i="6"/>
  <c r="AX18" i="6"/>
  <c r="AW18" i="6"/>
  <c r="BF17" i="6"/>
  <c r="BE17" i="6"/>
  <c r="BD17" i="6"/>
  <c r="BC17" i="6"/>
  <c r="BB17" i="6"/>
  <c r="BA17" i="6"/>
  <c r="AZ17" i="6"/>
  <c r="AY17" i="6"/>
  <c r="AX17" i="6"/>
  <c r="AW17" i="6"/>
  <c r="BF16" i="6"/>
  <c r="BE16" i="6"/>
  <c r="BD16" i="6"/>
  <c r="BC16" i="6"/>
  <c r="BB16" i="6"/>
  <c r="BA16" i="6"/>
  <c r="AZ16" i="6"/>
  <c r="AY16" i="6"/>
  <c r="AX16" i="6"/>
  <c r="AW16" i="6"/>
  <c r="BF15" i="6"/>
  <c r="BE15" i="6"/>
  <c r="BD15" i="6"/>
  <c r="BC15" i="6"/>
  <c r="BB15" i="6"/>
  <c r="BA15" i="6"/>
  <c r="AZ15" i="6"/>
  <c r="AY15" i="6"/>
  <c r="AX15" i="6"/>
  <c r="AW15" i="6"/>
  <c r="BF14" i="6"/>
  <c r="BE14" i="6"/>
  <c r="BD14" i="6"/>
  <c r="BC14" i="6"/>
  <c r="BB14" i="6"/>
  <c r="BA14" i="6"/>
  <c r="AZ14" i="6"/>
  <c r="AY14" i="6"/>
  <c r="AX14" i="6"/>
  <c r="AW14" i="6"/>
  <c r="BF13" i="6"/>
  <c r="BE13" i="6"/>
  <c r="BD13" i="6"/>
  <c r="BC13" i="6"/>
  <c r="BB13" i="6"/>
  <c r="BA13" i="6"/>
  <c r="AZ13" i="6"/>
  <c r="AY13" i="6"/>
  <c r="AX13" i="6"/>
  <c r="AW13" i="6"/>
  <c r="BF12" i="6"/>
  <c r="BE12" i="6"/>
  <c r="BD12" i="6"/>
  <c r="BC12" i="6"/>
  <c r="BB12" i="6"/>
  <c r="BA12" i="6"/>
  <c r="AZ12" i="6"/>
  <c r="AY12" i="6"/>
  <c r="AX12" i="6"/>
  <c r="AW12" i="6"/>
  <c r="BF11" i="6"/>
  <c r="BE11" i="6"/>
  <c r="BD11" i="6"/>
  <c r="BC11" i="6"/>
  <c r="BB11" i="6"/>
  <c r="BA11" i="6"/>
  <c r="AZ11" i="6"/>
  <c r="AY11" i="6"/>
  <c r="AX11" i="6"/>
  <c r="AW11" i="6"/>
  <c r="BF10" i="6"/>
  <c r="BE10" i="6"/>
  <c r="BD10" i="6"/>
  <c r="BC10" i="6"/>
  <c r="BB10" i="6"/>
  <c r="BA10" i="6"/>
  <c r="AZ10" i="6"/>
  <c r="AY10" i="6"/>
  <c r="AX10" i="6"/>
  <c r="AW10" i="6"/>
  <c r="BF9" i="6"/>
  <c r="BE9" i="6"/>
  <c r="BD9" i="6"/>
  <c r="BC9" i="6"/>
  <c r="BB9" i="6"/>
  <c r="BA9" i="6"/>
  <c r="AZ9" i="6"/>
  <c r="AY9" i="6"/>
  <c r="AX9" i="6"/>
  <c r="AW9" i="6"/>
  <c r="BF8" i="6"/>
  <c r="BE8" i="6"/>
  <c r="BD8" i="6"/>
  <c r="BC8" i="6"/>
  <c r="BB8" i="6"/>
  <c r="BA8" i="6"/>
  <c r="AZ8" i="6"/>
  <c r="AY8" i="6"/>
  <c r="AX8" i="6"/>
  <c r="AW8" i="6"/>
  <c r="BF7" i="6"/>
  <c r="BE7" i="6"/>
  <c r="BD7" i="6"/>
  <c r="BC7" i="6"/>
  <c r="BB7" i="6"/>
  <c r="BA7" i="6"/>
  <c r="AZ7" i="6"/>
  <c r="AY7" i="6"/>
  <c r="AX7" i="6"/>
  <c r="AW7" i="6"/>
  <c r="BF6" i="6"/>
  <c r="BE6" i="6"/>
  <c r="BD6" i="6"/>
  <c r="BC6" i="6"/>
  <c r="BB6" i="6"/>
  <c r="BA6" i="6"/>
  <c r="AZ6" i="6"/>
  <c r="AY6" i="6"/>
  <c r="AX6" i="6"/>
  <c r="AW6" i="6"/>
  <c r="BF5" i="6"/>
  <c r="BE5" i="6"/>
  <c r="BD5" i="6"/>
  <c r="BC5" i="6"/>
  <c r="BB5" i="6"/>
  <c r="BA5" i="6"/>
  <c r="AZ5" i="6"/>
  <c r="AY5" i="6"/>
  <c r="AX5" i="6"/>
  <c r="AW5" i="6"/>
  <c r="BF4" i="6"/>
  <c r="AD32" i="6"/>
  <c r="AC32" i="6"/>
  <c r="AB32" i="6"/>
  <c r="AA32" i="6"/>
  <c r="Z32" i="6"/>
  <c r="Y32" i="6"/>
  <c r="X32" i="6"/>
  <c r="W32" i="6"/>
  <c r="U32" i="6" s="1"/>
  <c r="AF32" i="6" s="1"/>
  <c r="V32" i="6"/>
  <c r="AD31" i="6"/>
  <c r="AC31" i="6"/>
  <c r="AB31" i="6"/>
  <c r="AA31" i="6"/>
  <c r="Z31" i="6"/>
  <c r="Y31" i="6"/>
  <c r="X31" i="6"/>
  <c r="AI31" i="6" s="1"/>
  <c r="W31" i="6"/>
  <c r="V31" i="6"/>
  <c r="AD30" i="6"/>
  <c r="AC30" i="6"/>
  <c r="AB30" i="6"/>
  <c r="AA30" i="6"/>
  <c r="Z30" i="6"/>
  <c r="Y30" i="6"/>
  <c r="AJ30" i="6" s="1"/>
  <c r="X30" i="6"/>
  <c r="W30" i="6"/>
  <c r="V30" i="6"/>
  <c r="AD29" i="6"/>
  <c r="AC29" i="6"/>
  <c r="AB29" i="6"/>
  <c r="AA29" i="6"/>
  <c r="Z29" i="6"/>
  <c r="U29" i="6" s="1"/>
  <c r="AF29" i="6" s="1"/>
  <c r="Y29" i="6"/>
  <c r="X29" i="6"/>
  <c r="W29" i="6"/>
  <c r="V29" i="6"/>
  <c r="AD28" i="6"/>
  <c r="AC28" i="6"/>
  <c r="AB28" i="6"/>
  <c r="AA28" i="6"/>
  <c r="U28" i="6" s="1"/>
  <c r="AF28" i="6" s="1"/>
  <c r="Z28" i="6"/>
  <c r="Y28" i="6"/>
  <c r="X28" i="6"/>
  <c r="W28" i="6"/>
  <c r="V28" i="6"/>
  <c r="AD27" i="6"/>
  <c r="AC27" i="6"/>
  <c r="AB27" i="6"/>
  <c r="AM27" i="6" s="1"/>
  <c r="AA27" i="6"/>
  <c r="Z27" i="6"/>
  <c r="Y27" i="6"/>
  <c r="X27" i="6"/>
  <c r="W27" i="6"/>
  <c r="V27" i="6"/>
  <c r="AD26" i="6"/>
  <c r="AC26" i="6"/>
  <c r="U26" i="6" s="1"/>
  <c r="AF26" i="6" s="1"/>
  <c r="AB26" i="6"/>
  <c r="AA26" i="6"/>
  <c r="Z26" i="6"/>
  <c r="Y26" i="6"/>
  <c r="X26" i="6"/>
  <c r="W26" i="6"/>
  <c r="V26" i="6"/>
  <c r="AD25" i="6"/>
  <c r="AO25" i="6" s="1"/>
  <c r="AC25" i="6"/>
  <c r="AB25" i="6"/>
  <c r="AA25" i="6"/>
  <c r="Z25" i="6"/>
  <c r="Y25" i="6"/>
  <c r="X25" i="6"/>
  <c r="W25" i="6"/>
  <c r="V25" i="6"/>
  <c r="U25" i="6" s="1"/>
  <c r="AF25" i="6" s="1"/>
  <c r="AD24" i="6"/>
  <c r="AC24" i="6"/>
  <c r="AB24" i="6"/>
  <c r="AA24" i="6"/>
  <c r="Z24" i="6"/>
  <c r="Y24" i="6"/>
  <c r="X24" i="6"/>
  <c r="W24" i="6"/>
  <c r="U24" i="6" s="1"/>
  <c r="AF24" i="6" s="1"/>
  <c r="V24" i="6"/>
  <c r="AD23" i="6"/>
  <c r="AC23" i="6"/>
  <c r="AB23" i="6"/>
  <c r="AA23" i="6"/>
  <c r="Z23" i="6"/>
  <c r="Y23" i="6"/>
  <c r="X23" i="6"/>
  <c r="AI23" i="6" s="1"/>
  <c r="W23" i="6"/>
  <c r="V23" i="6"/>
  <c r="AD22" i="6"/>
  <c r="AC22" i="6"/>
  <c r="AB22" i="6"/>
  <c r="AA22" i="6"/>
  <c r="Z22" i="6"/>
  <c r="Y22" i="6"/>
  <c r="AJ22" i="6" s="1"/>
  <c r="X22" i="6"/>
  <c r="W22" i="6"/>
  <c r="V22" i="6"/>
  <c r="AD21" i="6"/>
  <c r="AC21" i="6"/>
  <c r="AB21" i="6"/>
  <c r="AA21" i="6"/>
  <c r="Z21" i="6"/>
  <c r="AK21" i="6" s="1"/>
  <c r="Y21" i="6"/>
  <c r="X21" i="6"/>
  <c r="W21" i="6"/>
  <c r="V21" i="6"/>
  <c r="AD20" i="6"/>
  <c r="AC20" i="6"/>
  <c r="AB20" i="6"/>
  <c r="AA20" i="6"/>
  <c r="AL20" i="6" s="1"/>
  <c r="Z20" i="6"/>
  <c r="Y20" i="6"/>
  <c r="X20" i="6"/>
  <c r="W20" i="6"/>
  <c r="V20" i="6"/>
  <c r="AD19" i="6"/>
  <c r="AC19" i="6"/>
  <c r="AB19" i="6"/>
  <c r="U19" i="6" s="1"/>
  <c r="AF19" i="6" s="1"/>
  <c r="AA19" i="6"/>
  <c r="Z19" i="6"/>
  <c r="Y19" i="6"/>
  <c r="X19" i="6"/>
  <c r="W19" i="6"/>
  <c r="V19" i="6"/>
  <c r="AD18" i="6"/>
  <c r="AC18" i="6"/>
  <c r="U18" i="6" s="1"/>
  <c r="AF18" i="6" s="1"/>
  <c r="AB18" i="6"/>
  <c r="AA18" i="6"/>
  <c r="Z18" i="6"/>
  <c r="Y18" i="6"/>
  <c r="X18" i="6"/>
  <c r="W18" i="6"/>
  <c r="V18" i="6"/>
  <c r="AD17" i="6"/>
  <c r="AO17" i="6" s="1"/>
  <c r="AC17" i="6"/>
  <c r="AB17" i="6"/>
  <c r="AA17" i="6"/>
  <c r="Z17" i="6"/>
  <c r="Y17" i="6"/>
  <c r="X17" i="6"/>
  <c r="W17" i="6"/>
  <c r="V17" i="6"/>
  <c r="U17" i="6" s="1"/>
  <c r="AF17" i="6" s="1"/>
  <c r="AD16" i="6"/>
  <c r="AC16" i="6"/>
  <c r="AB16" i="6"/>
  <c r="AA16" i="6"/>
  <c r="Z16" i="6"/>
  <c r="Y16" i="6"/>
  <c r="X16" i="6"/>
  <c r="W16" i="6"/>
  <c r="U16" i="6" s="1"/>
  <c r="AF16" i="6" s="1"/>
  <c r="V16" i="6"/>
  <c r="AD15" i="6"/>
  <c r="AC15" i="6"/>
  <c r="AB15" i="6"/>
  <c r="AA15" i="6"/>
  <c r="Z15" i="6"/>
  <c r="Y15" i="6"/>
  <c r="X15" i="6"/>
  <c r="AI15" i="6" s="1"/>
  <c r="W15" i="6"/>
  <c r="V15" i="6"/>
  <c r="AD14" i="6"/>
  <c r="AC14" i="6"/>
  <c r="AB14" i="6"/>
  <c r="AA14" i="6"/>
  <c r="Z14" i="6"/>
  <c r="Y14" i="6"/>
  <c r="AJ14" i="6" s="1"/>
  <c r="X14" i="6"/>
  <c r="W14" i="6"/>
  <c r="V14" i="6"/>
  <c r="AD13" i="6"/>
  <c r="AC13" i="6"/>
  <c r="AB13" i="6"/>
  <c r="AA13" i="6"/>
  <c r="Z13" i="6"/>
  <c r="AK13" i="6" s="1"/>
  <c r="Y13" i="6"/>
  <c r="X13" i="6"/>
  <c r="W13" i="6"/>
  <c r="V13" i="6"/>
  <c r="AD12" i="6"/>
  <c r="AC12" i="6"/>
  <c r="AB12" i="6"/>
  <c r="AA12" i="6"/>
  <c r="AL12" i="6" s="1"/>
  <c r="Z12" i="6"/>
  <c r="Y12" i="6"/>
  <c r="X12" i="6"/>
  <c r="W12" i="6"/>
  <c r="V12" i="6"/>
  <c r="AD11" i="6"/>
  <c r="AC11" i="6"/>
  <c r="AB11" i="6"/>
  <c r="AM11" i="6" s="1"/>
  <c r="AA11" i="6"/>
  <c r="Z11" i="6"/>
  <c r="Y11" i="6"/>
  <c r="X11" i="6"/>
  <c r="W11" i="6"/>
  <c r="V11" i="6"/>
  <c r="AD10" i="6"/>
  <c r="AC10" i="6"/>
  <c r="AN10" i="6" s="1"/>
  <c r="AB10" i="6"/>
  <c r="AA10" i="6"/>
  <c r="Z10" i="6"/>
  <c r="Y10" i="6"/>
  <c r="X10" i="6"/>
  <c r="W10" i="6"/>
  <c r="V10" i="6"/>
  <c r="AD9" i="6"/>
  <c r="AO9" i="6" s="1"/>
  <c r="AC9" i="6"/>
  <c r="AB9" i="6"/>
  <c r="AA9" i="6"/>
  <c r="Z9" i="6"/>
  <c r="Y9" i="6"/>
  <c r="X9" i="6"/>
  <c r="W9" i="6"/>
  <c r="V9" i="6"/>
  <c r="AG9" i="6" s="1"/>
  <c r="AD8" i="6"/>
  <c r="AC8" i="6"/>
  <c r="AB8" i="6"/>
  <c r="AA8" i="6"/>
  <c r="Z8" i="6"/>
  <c r="Y8" i="6"/>
  <c r="X8" i="6"/>
  <c r="W8" i="6"/>
  <c r="U8" i="6" s="1"/>
  <c r="AF8" i="6" s="1"/>
  <c r="V8" i="6"/>
  <c r="AD7" i="6"/>
  <c r="AC7" i="6"/>
  <c r="AB7" i="6"/>
  <c r="AA7" i="6"/>
  <c r="Z7" i="6"/>
  <c r="Y7" i="6"/>
  <c r="X7" i="6"/>
  <c r="AI7" i="6" s="1"/>
  <c r="W7" i="6"/>
  <c r="V7" i="6"/>
  <c r="AD6" i="6"/>
  <c r="AC6" i="6"/>
  <c r="AB6" i="6"/>
  <c r="AA6" i="6"/>
  <c r="Z6" i="6"/>
  <c r="Y6" i="6"/>
  <c r="AJ6" i="6" s="1"/>
  <c r="X6" i="6"/>
  <c r="W6" i="6"/>
  <c r="V6" i="6"/>
  <c r="AD5" i="6"/>
  <c r="AC5" i="6"/>
  <c r="AB5" i="6"/>
  <c r="AA5" i="6"/>
  <c r="Z5" i="6"/>
  <c r="AK5" i="6" s="1"/>
  <c r="Y5" i="6"/>
  <c r="X5" i="6"/>
  <c r="W5" i="6"/>
  <c r="V5" i="6"/>
  <c r="AD4" i="6"/>
  <c r="AC4" i="6"/>
  <c r="AB4" i="6"/>
  <c r="AA4" i="6"/>
  <c r="BC4" i="6" s="1"/>
  <c r="Z4" i="6"/>
  <c r="Y4" i="6"/>
  <c r="X4" i="6"/>
  <c r="W4" i="6"/>
  <c r="V4" i="6"/>
  <c r="AX4" i="6" s="1"/>
  <c r="BE4" i="6"/>
  <c r="BD4" i="6"/>
  <c r="BB4" i="6"/>
  <c r="BA4" i="6"/>
  <c r="AZ4" i="6"/>
  <c r="AY4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4" i="6"/>
  <c r="AR17" i="6"/>
  <c r="AR16" i="6" s="1"/>
  <c r="AR15" i="6" s="1"/>
  <c r="AR14" i="6" s="1"/>
  <c r="AR13" i="6" s="1"/>
  <c r="AR12" i="6" s="1"/>
  <c r="AR11" i="6" s="1"/>
  <c r="AR10" i="6" s="1"/>
  <c r="AR9" i="6" s="1"/>
  <c r="AR8" i="6" s="1"/>
  <c r="AR7" i="6" s="1"/>
  <c r="AO32" i="6"/>
  <c r="AN32" i="6"/>
  <c r="AM32" i="6"/>
  <c r="AL32" i="6"/>
  <c r="AK32" i="6"/>
  <c r="AJ32" i="6"/>
  <c r="AI32" i="6"/>
  <c r="AH32" i="6"/>
  <c r="AG32" i="6"/>
  <c r="AO31" i="6"/>
  <c r="AN31" i="6"/>
  <c r="AM31" i="6"/>
  <c r="AL31" i="6"/>
  <c r="AK31" i="6"/>
  <c r="AJ31" i="6"/>
  <c r="AH31" i="6"/>
  <c r="AG31" i="6"/>
  <c r="AO30" i="6"/>
  <c r="AN30" i="6"/>
  <c r="AM30" i="6"/>
  <c r="AL30" i="6"/>
  <c r="AK30" i="6"/>
  <c r="AI30" i="6"/>
  <c r="AH30" i="6"/>
  <c r="AG30" i="6"/>
  <c r="AO29" i="6"/>
  <c r="AN29" i="6"/>
  <c r="AM29" i="6"/>
  <c r="AL29" i="6"/>
  <c r="AJ29" i="6"/>
  <c r="AI29" i="6"/>
  <c r="AH29" i="6"/>
  <c r="AG29" i="6"/>
  <c r="AO28" i="6"/>
  <c r="AN28" i="6"/>
  <c r="AM28" i="6"/>
  <c r="AK28" i="6"/>
  <c r="AJ28" i="6"/>
  <c r="AI28" i="6"/>
  <c r="AH28" i="6"/>
  <c r="AG28" i="6"/>
  <c r="AO27" i="6"/>
  <c r="AN27" i="6"/>
  <c r="AL27" i="6"/>
  <c r="AK27" i="6"/>
  <c r="AJ27" i="6"/>
  <c r="AI27" i="6"/>
  <c r="AH27" i="6"/>
  <c r="AG27" i="6"/>
  <c r="AO26" i="6"/>
  <c r="AM26" i="6"/>
  <c r="AL26" i="6"/>
  <c r="AK26" i="6"/>
  <c r="AJ26" i="6"/>
  <c r="AI26" i="6"/>
  <c r="AH26" i="6"/>
  <c r="AG26" i="6"/>
  <c r="AN25" i="6"/>
  <c r="AM25" i="6"/>
  <c r="AL25" i="6"/>
  <c r="AK25" i="6"/>
  <c r="AJ25" i="6"/>
  <c r="AI25" i="6"/>
  <c r="AH25" i="6"/>
  <c r="AO24" i="6"/>
  <c r="AN24" i="6"/>
  <c r="AM24" i="6"/>
  <c r="AL24" i="6"/>
  <c r="AK24" i="6"/>
  <c r="AJ24" i="6"/>
  <c r="AI24" i="6"/>
  <c r="AH24" i="6"/>
  <c r="AG24" i="6"/>
  <c r="AO23" i="6"/>
  <c r="AN23" i="6"/>
  <c r="AM23" i="6"/>
  <c r="AL23" i="6"/>
  <c r="AK23" i="6"/>
  <c r="AJ23" i="6"/>
  <c r="AH23" i="6"/>
  <c r="AG23" i="6"/>
  <c r="AO22" i="6"/>
  <c r="AN22" i="6"/>
  <c r="AM22" i="6"/>
  <c r="AL22" i="6"/>
  <c r="AK22" i="6"/>
  <c r="AI22" i="6"/>
  <c r="AH22" i="6"/>
  <c r="AG22" i="6"/>
  <c r="AO21" i="6"/>
  <c r="AN21" i="6"/>
  <c r="AM21" i="6"/>
  <c r="AL21" i="6"/>
  <c r="AJ21" i="6"/>
  <c r="AI21" i="6"/>
  <c r="AH21" i="6"/>
  <c r="AG21" i="6"/>
  <c r="AO20" i="6"/>
  <c r="AN20" i="6"/>
  <c r="AM20" i="6"/>
  <c r="AK20" i="6"/>
  <c r="AJ20" i="6"/>
  <c r="AI20" i="6"/>
  <c r="AH20" i="6"/>
  <c r="AG20" i="6"/>
  <c r="AO19" i="6"/>
  <c r="AN19" i="6"/>
  <c r="AL19" i="6"/>
  <c r="AK19" i="6"/>
  <c r="AJ19" i="6"/>
  <c r="AI19" i="6"/>
  <c r="AH19" i="6"/>
  <c r="AG19" i="6"/>
  <c r="AO18" i="6"/>
  <c r="AM18" i="6"/>
  <c r="AL18" i="6"/>
  <c r="AK18" i="6"/>
  <c r="AJ18" i="6"/>
  <c r="AI18" i="6"/>
  <c r="AH18" i="6"/>
  <c r="AG18" i="6"/>
  <c r="AN17" i="6"/>
  <c r="AM17" i="6"/>
  <c r="AL17" i="6"/>
  <c r="AK17" i="6"/>
  <c r="AJ17" i="6"/>
  <c r="AI17" i="6"/>
  <c r="AH17" i="6"/>
  <c r="AO16" i="6"/>
  <c r="AN16" i="6"/>
  <c r="AM16" i="6"/>
  <c r="AL16" i="6"/>
  <c r="AK16" i="6"/>
  <c r="AJ16" i="6"/>
  <c r="AI16" i="6"/>
  <c r="AH16" i="6"/>
  <c r="AG16" i="6"/>
  <c r="AO15" i="6"/>
  <c r="AN15" i="6"/>
  <c r="AM15" i="6"/>
  <c r="AL15" i="6"/>
  <c r="AK15" i="6"/>
  <c r="AJ15" i="6"/>
  <c r="AH15" i="6"/>
  <c r="AG15" i="6"/>
  <c r="AO14" i="6"/>
  <c r="AN14" i="6"/>
  <c r="AM14" i="6"/>
  <c r="AL14" i="6"/>
  <c r="AK14" i="6"/>
  <c r="AI14" i="6"/>
  <c r="AH14" i="6"/>
  <c r="AG14" i="6"/>
  <c r="AO13" i="6"/>
  <c r="AN13" i="6"/>
  <c r="AM13" i="6"/>
  <c r="AL13" i="6"/>
  <c r="AJ13" i="6"/>
  <c r="AI13" i="6"/>
  <c r="AH13" i="6"/>
  <c r="AG13" i="6"/>
  <c r="AO12" i="6"/>
  <c r="AN12" i="6"/>
  <c r="AM12" i="6"/>
  <c r="AK12" i="6"/>
  <c r="AJ12" i="6"/>
  <c r="AI12" i="6"/>
  <c r="AH12" i="6"/>
  <c r="AG12" i="6"/>
  <c r="AO11" i="6"/>
  <c r="AN11" i="6"/>
  <c r="AL11" i="6"/>
  <c r="AK11" i="6"/>
  <c r="AJ11" i="6"/>
  <c r="AI11" i="6"/>
  <c r="AH11" i="6"/>
  <c r="AG11" i="6"/>
  <c r="AO10" i="6"/>
  <c r="AM10" i="6"/>
  <c r="AL10" i="6"/>
  <c r="AK10" i="6"/>
  <c r="AJ10" i="6"/>
  <c r="AI10" i="6"/>
  <c r="AH10" i="6"/>
  <c r="AG10" i="6"/>
  <c r="AN9" i="6"/>
  <c r="AM9" i="6"/>
  <c r="AL9" i="6"/>
  <c r="AK9" i="6"/>
  <c r="AJ9" i="6"/>
  <c r="AI9" i="6"/>
  <c r="AH9" i="6"/>
  <c r="AO8" i="6"/>
  <c r="AN8" i="6"/>
  <c r="AM8" i="6"/>
  <c r="AL8" i="6"/>
  <c r="AK8" i="6"/>
  <c r="AJ8" i="6"/>
  <c r="AI8" i="6"/>
  <c r="AH8" i="6"/>
  <c r="AG8" i="6"/>
  <c r="AO7" i="6"/>
  <c r="AN7" i="6"/>
  <c r="AM7" i="6"/>
  <c r="AL7" i="6"/>
  <c r="AK7" i="6"/>
  <c r="AJ7" i="6"/>
  <c r="AH7" i="6"/>
  <c r="AG7" i="6"/>
  <c r="AO6" i="6"/>
  <c r="AN6" i="6"/>
  <c r="AM6" i="6"/>
  <c r="AL6" i="6"/>
  <c r="AK6" i="6"/>
  <c r="AI6" i="6"/>
  <c r="AH6" i="6"/>
  <c r="AG6" i="6"/>
  <c r="AO5" i="6"/>
  <c r="AN5" i="6"/>
  <c r="AM5" i="6"/>
  <c r="AL5" i="6"/>
  <c r="AJ5" i="6"/>
  <c r="AI5" i="6"/>
  <c r="AH5" i="6"/>
  <c r="AG5" i="6"/>
  <c r="AO4" i="6"/>
  <c r="AN4" i="6"/>
  <c r="AM4" i="6"/>
  <c r="AK4" i="6"/>
  <c r="AJ4" i="6"/>
  <c r="AI4" i="6"/>
  <c r="AH4" i="6"/>
  <c r="U20" i="6"/>
  <c r="AF20" i="6" s="1"/>
  <c r="U9" i="6"/>
  <c r="AF9" i="6" s="1"/>
  <c r="U22" i="6"/>
  <c r="AF22" i="6" s="1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D46" i="6"/>
  <c r="D45" i="6"/>
  <c r="D44" i="6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D28" i="6" s="1"/>
  <c r="D27" i="6" s="1"/>
  <c r="D26" i="6" s="1"/>
  <c r="D25" i="6" s="1"/>
  <c r="D24" i="6" s="1"/>
  <c r="D23" i="6" s="1"/>
  <c r="D22" i="6" s="1"/>
  <c r="D21" i="6" s="1"/>
  <c r="D20" i="6" s="1"/>
  <c r="D19" i="6" s="1"/>
  <c r="D18" i="6" s="1"/>
  <c r="D17" i="6" s="1"/>
  <c r="D16" i="6" s="1"/>
  <c r="D15" i="6" s="1"/>
  <c r="D14" i="6" s="1"/>
  <c r="D13" i="6" s="1"/>
  <c r="D12" i="6" s="1"/>
  <c r="D11" i="6" s="1"/>
  <c r="D10" i="6" s="1"/>
  <c r="D9" i="6" s="1"/>
  <c r="D8" i="6" s="1"/>
  <c r="D7" i="6" s="1"/>
  <c r="D47" i="6"/>
  <c r="D48" i="6"/>
  <c r="D106" i="6"/>
  <c r="D105" i="6" s="1"/>
  <c r="D104" i="6" s="1"/>
  <c r="D103" i="6" s="1"/>
  <c r="D102" i="6" s="1"/>
  <c r="D101" i="6" s="1"/>
  <c r="D100" i="6" s="1"/>
  <c r="D99" i="6" s="1"/>
  <c r="D98" i="6" s="1"/>
  <c r="D97" i="6" s="1"/>
  <c r="D96" i="6" s="1"/>
  <c r="D95" i="6" s="1"/>
  <c r="D94" i="6" s="1"/>
  <c r="D93" i="6" s="1"/>
  <c r="D92" i="6" s="1"/>
  <c r="D91" i="6" s="1"/>
  <c r="D90" i="6" s="1"/>
  <c r="D89" i="6" s="1"/>
  <c r="D88" i="6" s="1"/>
  <c r="D87" i="6" s="1"/>
  <c r="D86" i="6" s="1"/>
  <c r="D85" i="6" s="1"/>
  <c r="D84" i="6" s="1"/>
  <c r="D83" i="6" s="1"/>
  <c r="D82" i="6" s="1"/>
  <c r="D81" i="6" s="1"/>
  <c r="D80" i="6" s="1"/>
  <c r="D79" i="6" s="1"/>
  <c r="D78" i="6" s="1"/>
  <c r="D77" i="6" s="1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107" i="6"/>
  <c r="AH17" i="2"/>
  <c r="AH16" i="2"/>
  <c r="AH15" i="2"/>
  <c r="AH14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JQ31" i="2" l="1"/>
  <c r="EB31" i="2"/>
  <c r="M27" i="2"/>
  <c r="T27" i="2" s="1"/>
  <c r="JT30" i="2" s="1"/>
  <c r="DQ31" i="2"/>
  <c r="AJ25" i="2"/>
  <c r="I35" i="3"/>
  <c r="J34" i="3"/>
  <c r="AM27" i="2"/>
  <c r="AI26" i="2"/>
  <c r="AA27" i="2"/>
  <c r="H26" i="2"/>
  <c r="BH7" i="6"/>
  <c r="BI6" i="6"/>
  <c r="AU6" i="6"/>
  <c r="U23" i="6"/>
  <c r="AF23" i="6" s="1"/>
  <c r="U10" i="6"/>
  <c r="AF10" i="6" s="1"/>
  <c r="U21" i="6"/>
  <c r="AF21" i="6" s="1"/>
  <c r="AG17" i="6"/>
  <c r="AG25" i="6"/>
  <c r="U27" i="6"/>
  <c r="AF27" i="6" s="1"/>
  <c r="U11" i="6"/>
  <c r="AF11" i="6" s="1"/>
  <c r="AN18" i="6"/>
  <c r="AN26" i="6"/>
  <c r="U30" i="6"/>
  <c r="AF30" i="6" s="1"/>
  <c r="U12" i="6"/>
  <c r="AF12" i="6" s="1"/>
  <c r="AM19" i="6"/>
  <c r="U6" i="6"/>
  <c r="AF6" i="6" s="1"/>
  <c r="U31" i="6"/>
  <c r="AF31" i="6" s="1"/>
  <c r="U13" i="6"/>
  <c r="AF13" i="6" s="1"/>
  <c r="AL4" i="6"/>
  <c r="AL28" i="6"/>
  <c r="U14" i="6"/>
  <c r="AF14" i="6" s="1"/>
  <c r="U5" i="6"/>
  <c r="AF5" i="6" s="1"/>
  <c r="AK29" i="6"/>
  <c r="U7" i="6"/>
  <c r="AF7" i="6" s="1"/>
  <c r="U15" i="6"/>
  <c r="AF15" i="6" s="1"/>
  <c r="AG4" i="6"/>
  <c r="U4" i="6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F101" i="5"/>
  <c r="F100" i="5" s="1"/>
  <c r="F99" i="5" s="1"/>
  <c r="F98" i="5" s="1"/>
  <c r="F97" i="5" s="1"/>
  <c r="F96" i="5" s="1"/>
  <c r="F95" i="5" s="1"/>
  <c r="F94" i="5" s="1"/>
  <c r="F93" i="5" s="1"/>
  <c r="F92" i="5" s="1"/>
  <c r="F91" i="5" s="1"/>
  <c r="F90" i="5" s="1"/>
  <c r="F89" i="5" s="1"/>
  <c r="F88" i="5" s="1"/>
  <c r="F87" i="5" s="1"/>
  <c r="F86" i="5" s="1"/>
  <c r="F85" i="5" s="1"/>
  <c r="F84" i="5" s="1"/>
  <c r="F83" i="5" s="1"/>
  <c r="F82" i="5" s="1"/>
  <c r="F81" i="5" s="1"/>
  <c r="F80" i="5" s="1"/>
  <c r="F79" i="5" s="1"/>
  <c r="F78" i="5" s="1"/>
  <c r="F77" i="5" s="1"/>
  <c r="F76" i="5" s="1"/>
  <c r="F75" i="5" s="1"/>
  <c r="F74" i="5" s="1"/>
  <c r="F73" i="5" s="1"/>
  <c r="F72" i="5" s="1"/>
  <c r="F71" i="5" s="1"/>
  <c r="F70" i="5" s="1"/>
  <c r="F69" i="5" s="1"/>
  <c r="F68" i="5" s="1"/>
  <c r="F67" i="5" s="1"/>
  <c r="F66" i="5" s="1"/>
  <c r="F65" i="5" s="1"/>
  <c r="F64" i="5" s="1"/>
  <c r="F63" i="5" s="1"/>
  <c r="F62" i="5" s="1"/>
  <c r="F61" i="5" s="1"/>
  <c r="F60" i="5" s="1"/>
  <c r="F59" i="5" s="1"/>
  <c r="F58" i="5" s="1"/>
  <c r="F57" i="5" s="1"/>
  <c r="F56" i="5" s="1"/>
  <c r="F55" i="5" s="1"/>
  <c r="F54" i="5" s="1"/>
  <c r="F53" i="5" s="1"/>
  <c r="F52" i="5" s="1"/>
  <c r="F51" i="5" s="1"/>
  <c r="F50" i="5" s="1"/>
  <c r="F49" i="5" s="1"/>
  <c r="F48" i="5" s="1"/>
  <c r="F47" i="5" s="1"/>
  <c r="F46" i="5" s="1"/>
  <c r="F45" i="5" s="1"/>
  <c r="F44" i="5" s="1"/>
  <c r="F43" i="5" s="1"/>
  <c r="F42" i="5" s="1"/>
  <c r="F41" i="5" s="1"/>
  <c r="F40" i="5" s="1"/>
  <c r="F39" i="5" s="1"/>
  <c r="F38" i="5" s="1"/>
  <c r="F37" i="5" s="1"/>
  <c r="F36" i="5" s="1"/>
  <c r="F35" i="5" s="1"/>
  <c r="F34" i="5" s="1"/>
  <c r="F33" i="5" s="1"/>
  <c r="F32" i="5" s="1"/>
  <c r="F31" i="5" s="1"/>
  <c r="F30" i="5" s="1"/>
  <c r="F29" i="5" s="1"/>
  <c r="F28" i="5" s="1"/>
  <c r="F27" i="5" s="1"/>
  <c r="F26" i="5" s="1"/>
  <c r="F25" i="5" s="1"/>
  <c r="F24" i="5" s="1"/>
  <c r="F23" i="5" s="1"/>
  <c r="F22" i="5" s="1"/>
  <c r="F21" i="5" s="1"/>
  <c r="F20" i="5" s="1"/>
  <c r="F19" i="5" s="1"/>
  <c r="F18" i="5" s="1"/>
  <c r="F17" i="5" s="1"/>
  <c r="F16" i="5" s="1"/>
  <c r="F15" i="5" s="1"/>
  <c r="F14" i="5" s="1"/>
  <c r="F13" i="5" s="1"/>
  <c r="F12" i="5" s="1"/>
  <c r="F11" i="5" s="1"/>
  <c r="F10" i="5" s="1"/>
  <c r="F9" i="5" s="1"/>
  <c r="F8" i="5" s="1"/>
  <c r="F7" i="5" s="1"/>
  <c r="F6" i="5" s="1"/>
  <c r="F5" i="5" s="1"/>
  <c r="F4" i="5" s="1"/>
  <c r="F3" i="5" s="1"/>
  <c r="F102" i="5"/>
  <c r="JQ30" i="2" l="1"/>
  <c r="EB30" i="2"/>
  <c r="M26" i="2"/>
  <c r="T26" i="2" s="1"/>
  <c r="JQ29" i="2" s="1"/>
  <c r="DQ30" i="2"/>
  <c r="AJ24" i="2"/>
  <c r="I36" i="3"/>
  <c r="J35" i="3"/>
  <c r="AM26" i="2"/>
  <c r="AA26" i="2"/>
  <c r="AI25" i="2"/>
  <c r="H25" i="2"/>
  <c r="BH8" i="6"/>
  <c r="BI7" i="6"/>
  <c r="AU7" i="6"/>
  <c r="AV6" i="6"/>
  <c r="AW4" i="6"/>
  <c r="AF4" i="6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F20" i="2"/>
  <c r="BF19" i="2"/>
  <c r="BF21" i="2"/>
  <c r="BH22" i="2" s="1"/>
  <c r="EB29" i="2" l="1"/>
  <c r="JT29" i="2"/>
  <c r="M25" i="2"/>
  <c r="T25" i="2" s="1"/>
  <c r="DQ29" i="2"/>
  <c r="AJ23" i="2"/>
  <c r="I37" i="3"/>
  <c r="J36" i="3"/>
  <c r="AI24" i="2"/>
  <c r="AM25" i="2"/>
  <c r="AA25" i="2"/>
  <c r="H24" i="2"/>
  <c r="BI8" i="6"/>
  <c r="BH9" i="6"/>
  <c r="AU8" i="6"/>
  <c r="AV7" i="6"/>
  <c r="BH20" i="2"/>
  <c r="BH21" i="2"/>
  <c r="EB28" i="2" l="1"/>
  <c r="M24" i="2"/>
  <c r="T24" i="2" s="1"/>
  <c r="DQ28" i="2"/>
  <c r="AJ22" i="2"/>
  <c r="I38" i="3"/>
  <c r="J37" i="3"/>
  <c r="AI23" i="2"/>
  <c r="AA24" i="2"/>
  <c r="AM24" i="2"/>
  <c r="H23" i="2"/>
  <c r="BH10" i="6"/>
  <c r="BI9" i="6"/>
  <c r="AU9" i="6"/>
  <c r="AV8" i="6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B27" i="2" l="1"/>
  <c r="M23" i="2"/>
  <c r="T23" i="2" s="1"/>
  <c r="DQ27" i="2"/>
  <c r="AJ21" i="2"/>
  <c r="I39" i="3"/>
  <c r="J38" i="3"/>
  <c r="AI22" i="2"/>
  <c r="AM23" i="2"/>
  <c r="AA23" i="2"/>
  <c r="H22" i="2"/>
  <c r="BH11" i="6"/>
  <c r="BI10" i="6"/>
  <c r="AU10" i="6"/>
  <c r="AV9" i="6"/>
  <c r="BG20" i="2"/>
  <c r="BF17" i="2" s="1"/>
  <c r="BG19" i="2"/>
  <c r="BF16" i="2" s="1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B5" i="2" s="1"/>
  <c r="BG3" i="2"/>
  <c r="BB4" i="2" s="1"/>
  <c r="BG2" i="2"/>
  <c r="BB3" i="2" s="1"/>
  <c r="BG21" i="2"/>
  <c r="EB26" i="2" l="1"/>
  <c r="M22" i="2"/>
  <c r="T22" i="2" s="1"/>
  <c r="DQ26" i="2"/>
  <c r="BF18" i="2"/>
  <c r="BF15" i="2" s="1"/>
  <c r="CG22" i="2"/>
  <c r="CI28" i="2" s="1"/>
  <c r="AA22" i="2"/>
  <c r="AM22" i="2"/>
  <c r="AJ20" i="2"/>
  <c r="AI21" i="2"/>
  <c r="I40" i="3"/>
  <c r="J39" i="3"/>
  <c r="H21" i="2"/>
  <c r="BH12" i="6"/>
  <c r="BI11" i="6"/>
  <c r="AU11" i="6"/>
  <c r="AV10" i="6"/>
  <c r="BF13" i="2"/>
  <c r="BF14" i="2"/>
  <c r="BH17" i="2"/>
  <c r="EB25" i="2" l="1"/>
  <c r="M21" i="2"/>
  <c r="T21" i="2" s="1"/>
  <c r="DQ25" i="2"/>
  <c r="BH19" i="2"/>
  <c r="BH18" i="2"/>
  <c r="CJ21" i="2"/>
  <c r="CJ54" i="2"/>
  <c r="CJ30" i="2"/>
  <c r="CJ64" i="2"/>
  <c r="CJ55" i="2"/>
  <c r="CJ96" i="2"/>
  <c r="CJ34" i="2"/>
  <c r="CJ27" i="2"/>
  <c r="CJ99" i="2"/>
  <c r="CJ107" i="2"/>
  <c r="CJ66" i="2"/>
  <c r="CJ75" i="2"/>
  <c r="CJ82" i="2"/>
  <c r="CJ80" i="2"/>
  <c r="CJ61" i="2"/>
  <c r="CJ71" i="2"/>
  <c r="CJ103" i="2"/>
  <c r="CJ53" i="2"/>
  <c r="CJ70" i="2"/>
  <c r="CJ57" i="2"/>
  <c r="CJ89" i="2"/>
  <c r="CJ77" i="2"/>
  <c r="CJ20" i="2"/>
  <c r="CJ52" i="2"/>
  <c r="CJ84" i="2"/>
  <c r="CJ19" i="2"/>
  <c r="CJ47" i="2"/>
  <c r="CJ62" i="2"/>
  <c r="CJ36" i="2"/>
  <c r="CJ44" i="2"/>
  <c r="CJ37" i="2"/>
  <c r="CJ78" i="2"/>
  <c r="CJ86" i="2"/>
  <c r="CJ39" i="2"/>
  <c r="CJ88" i="2"/>
  <c r="CJ32" i="2"/>
  <c r="CJ58" i="2"/>
  <c r="CJ43" i="2"/>
  <c r="CJ94" i="2"/>
  <c r="CJ90" i="2"/>
  <c r="CJ91" i="2"/>
  <c r="CJ29" i="2"/>
  <c r="CJ100" i="2"/>
  <c r="CJ76" i="2"/>
  <c r="CJ23" i="2"/>
  <c r="CJ79" i="2"/>
  <c r="CJ40" i="2"/>
  <c r="CJ101" i="2"/>
  <c r="CJ65" i="2"/>
  <c r="CJ97" i="2"/>
  <c r="CJ38" i="2"/>
  <c r="CJ25" i="2"/>
  <c r="CJ28" i="2"/>
  <c r="CJ60" i="2"/>
  <c r="CJ92" i="2"/>
  <c r="CJ67" i="2"/>
  <c r="CJ87" i="2"/>
  <c r="CJ22" i="2"/>
  <c r="CJ73" i="2"/>
  <c r="CJ68" i="2"/>
  <c r="CJ69" i="2"/>
  <c r="CJ45" i="2"/>
  <c r="CH26" i="2"/>
  <c r="CJ24" i="2"/>
  <c r="CJ56" i="2"/>
  <c r="CJ74" i="2"/>
  <c r="CJ59" i="2"/>
  <c r="CJ26" i="2"/>
  <c r="CJ35" i="2"/>
  <c r="CJ102" i="2"/>
  <c r="CJ33" i="2"/>
  <c r="CJ49" i="2"/>
  <c r="CJ106" i="2"/>
  <c r="CJ85" i="2"/>
  <c r="CJ93" i="2"/>
  <c r="CJ48" i="2"/>
  <c r="CJ31" i="2"/>
  <c r="CJ72" i="2"/>
  <c r="CJ105" i="2"/>
  <c r="CJ98" i="2"/>
  <c r="CJ83" i="2"/>
  <c r="CJ18" i="2"/>
  <c r="CJ50" i="2"/>
  <c r="CJ51" i="2"/>
  <c r="CJ42" i="2"/>
  <c r="CJ63" i="2"/>
  <c r="CJ95" i="2"/>
  <c r="CJ104" i="2"/>
  <c r="CJ46" i="2"/>
  <c r="CJ41" i="2"/>
  <c r="CJ81" i="2"/>
  <c r="AJ19" i="2"/>
  <c r="H19" i="2" s="1"/>
  <c r="M19" i="2" s="1"/>
  <c r="T19" i="2" s="1"/>
  <c r="AM21" i="2"/>
  <c r="AA21" i="2"/>
  <c r="AI20" i="2"/>
  <c r="J40" i="3"/>
  <c r="I41" i="3"/>
  <c r="H20" i="2"/>
  <c r="M20" i="2" s="1"/>
  <c r="T20" i="2" s="1"/>
  <c r="BH13" i="6"/>
  <c r="BI12" i="6"/>
  <c r="AU12" i="6"/>
  <c r="AV11" i="6"/>
  <c r="BF10" i="2"/>
  <c r="BF11" i="2"/>
  <c r="BH14" i="2"/>
  <c r="BF12" i="2"/>
  <c r="BH13" i="2" s="1"/>
  <c r="BH15" i="2"/>
  <c r="BH16" i="2"/>
  <c r="EB24" i="2" l="1"/>
  <c r="AJ18" i="2"/>
  <c r="AJ17" i="2" s="1"/>
  <c r="AI19" i="2"/>
  <c r="AA20" i="2"/>
  <c r="AM20" i="2"/>
  <c r="I42" i="3"/>
  <c r="J41" i="3"/>
  <c r="BH14" i="6"/>
  <c r="BI13" i="6"/>
  <c r="AU13" i="6"/>
  <c r="AV12" i="6"/>
  <c r="BF8" i="2"/>
  <c r="BH11" i="2"/>
  <c r="BF9" i="2"/>
  <c r="BH10" i="2" s="1"/>
  <c r="BH12" i="2"/>
  <c r="BF7" i="2"/>
  <c r="D24" i="3"/>
  <c r="D25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D5" i="3"/>
  <c r="D4" i="3"/>
  <c r="D3" i="3"/>
  <c r="EB23" i="2" l="1"/>
  <c r="AI18" i="2"/>
  <c r="AM19" i="2"/>
  <c r="AA19" i="2"/>
  <c r="I43" i="3"/>
  <c r="J42" i="3"/>
  <c r="AJ16" i="2"/>
  <c r="BH15" i="6"/>
  <c r="BI14" i="6"/>
  <c r="AU14" i="6"/>
  <c r="AV13" i="6"/>
  <c r="BF5" i="2"/>
  <c r="BH8" i="2"/>
  <c r="BF4" i="2"/>
  <c r="BF6" i="2"/>
  <c r="BH7" i="2" s="1"/>
  <c r="BH9" i="2"/>
  <c r="D26" i="3"/>
  <c r="E25" i="3"/>
  <c r="E24" i="3"/>
  <c r="AM18" i="2" l="1"/>
  <c r="EB22" i="2"/>
  <c r="AI17" i="2"/>
  <c r="I44" i="3"/>
  <c r="J43" i="3"/>
  <c r="AJ15" i="2"/>
  <c r="BH16" i="6"/>
  <c r="BI15" i="6"/>
  <c r="AU15" i="6"/>
  <c r="AV14" i="6"/>
  <c r="BF2" i="2"/>
  <c r="BH5" i="2"/>
  <c r="BF3" i="2"/>
  <c r="BH4" i="2" s="1"/>
  <c r="BH6" i="2"/>
  <c r="E26" i="3"/>
  <c r="D27" i="3"/>
  <c r="AM17" i="2" l="1"/>
  <c r="EB21" i="2"/>
  <c r="AI16" i="2"/>
  <c r="I45" i="3"/>
  <c r="J44" i="3"/>
  <c r="AJ14" i="2"/>
  <c r="BH17" i="6"/>
  <c r="BI16" i="6"/>
  <c r="AU16" i="6"/>
  <c r="AV15" i="6"/>
  <c r="BH3" i="2"/>
  <c r="E27" i="3"/>
  <c r="D28" i="3"/>
  <c r="AM16" i="2" l="1"/>
  <c r="EB20" i="2"/>
  <c r="AI15" i="2"/>
  <c r="I46" i="3"/>
  <c r="J45" i="3"/>
  <c r="AJ13" i="2"/>
  <c r="BH18" i="6"/>
  <c r="BI17" i="6"/>
  <c r="AU17" i="6"/>
  <c r="AV16" i="6"/>
  <c r="E28" i="3"/>
  <c r="D29" i="3"/>
  <c r="AM15" i="2" l="1"/>
  <c r="EB19" i="2"/>
  <c r="AI14" i="2"/>
  <c r="I47" i="3"/>
  <c r="J46" i="3"/>
  <c r="AJ12" i="2"/>
  <c r="BH19" i="6"/>
  <c r="BI18" i="6"/>
  <c r="AU18" i="6"/>
  <c r="AV17" i="6"/>
  <c r="D30" i="3"/>
  <c r="E29" i="3"/>
  <c r="AM14" i="2" l="1"/>
  <c r="EB18" i="2"/>
  <c r="AI13" i="2"/>
  <c r="I48" i="3"/>
  <c r="J47" i="3"/>
  <c r="AJ11" i="2"/>
  <c r="BH20" i="6"/>
  <c r="BI19" i="6"/>
  <c r="AU19" i="6"/>
  <c r="AV18" i="6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30" i="3"/>
  <c r="D31" i="3"/>
  <c r="AM13" i="2" l="1"/>
  <c r="EB17" i="2"/>
  <c r="AI12" i="2"/>
  <c r="I49" i="3"/>
  <c r="J48" i="3"/>
  <c r="AJ10" i="2"/>
  <c r="BH21" i="6"/>
  <c r="BI20" i="6"/>
  <c r="AU20" i="6"/>
  <c r="AV19" i="6"/>
  <c r="E47" i="6" s="1"/>
  <c r="E48" i="6" s="1"/>
  <c r="E49" i="6" s="1"/>
  <c r="E50" i="6" s="1"/>
  <c r="E31" i="3"/>
  <c r="D32" i="3"/>
  <c r="AM12" i="2" l="1"/>
  <c r="EB16" i="2"/>
  <c r="AI11" i="2"/>
  <c r="I50" i="3"/>
  <c r="J49" i="3"/>
  <c r="AJ9" i="2"/>
  <c r="BH22" i="6"/>
  <c r="BI21" i="6"/>
  <c r="AU21" i="6"/>
  <c r="AV20" i="6"/>
  <c r="D33" i="3"/>
  <c r="E32" i="3"/>
  <c r="AM11" i="2" l="1"/>
  <c r="EB15" i="2"/>
  <c r="AI10" i="2"/>
  <c r="I51" i="3"/>
  <c r="J50" i="3"/>
  <c r="AJ8" i="2"/>
  <c r="BH23" i="6"/>
  <c r="BI22" i="6"/>
  <c r="AU22" i="6"/>
  <c r="AV21" i="6"/>
  <c r="D34" i="3"/>
  <c r="E33" i="3"/>
  <c r="AM10" i="2" l="1"/>
  <c r="EB14" i="2"/>
  <c r="AI9" i="2"/>
  <c r="I52" i="3"/>
  <c r="J51" i="3"/>
  <c r="AJ7" i="2"/>
  <c r="BH24" i="6"/>
  <c r="BI23" i="6"/>
  <c r="AU23" i="6"/>
  <c r="AV22" i="6"/>
  <c r="E34" i="3"/>
  <c r="D35" i="3"/>
  <c r="AM9" i="2" l="1"/>
  <c r="EB13" i="2"/>
  <c r="AI8" i="2"/>
  <c r="I53" i="3"/>
  <c r="J52" i="3"/>
  <c r="AJ6" i="2"/>
  <c r="BI24" i="6"/>
  <c r="BH25" i="6"/>
  <c r="AU24" i="6"/>
  <c r="AV23" i="6"/>
  <c r="E35" i="3"/>
  <c r="D36" i="3"/>
  <c r="AM8" i="2" l="1"/>
  <c r="EB12" i="2"/>
  <c r="AI7" i="2"/>
  <c r="I54" i="3"/>
  <c r="J53" i="3"/>
  <c r="AJ5" i="2"/>
  <c r="BH26" i="6"/>
  <c r="BI25" i="6"/>
  <c r="AU25" i="6"/>
  <c r="AV24" i="6"/>
  <c r="D37" i="3"/>
  <c r="E36" i="3"/>
  <c r="AM7" i="2" l="1"/>
  <c r="EB11" i="2"/>
  <c r="AI6" i="2"/>
  <c r="I55" i="3"/>
  <c r="J54" i="3"/>
  <c r="AJ4" i="2"/>
  <c r="BH27" i="6"/>
  <c r="BI26" i="6"/>
  <c r="AU26" i="6"/>
  <c r="AV25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D38" i="3"/>
  <c r="E37" i="3"/>
  <c r="AM6" i="2" l="1"/>
  <c r="EB10" i="2"/>
  <c r="AI5" i="2"/>
  <c r="I56" i="3"/>
  <c r="J55" i="3"/>
  <c r="AJ3" i="2"/>
  <c r="BH28" i="6"/>
  <c r="BI27" i="6"/>
  <c r="AU27" i="6"/>
  <c r="AV26" i="6"/>
  <c r="E75" i="6"/>
  <c r="E76" i="6" s="1"/>
  <c r="E77" i="6" s="1"/>
  <c r="E78" i="6" s="1"/>
  <c r="E38" i="3"/>
  <c r="D39" i="3"/>
  <c r="AM5" i="2" l="1"/>
  <c r="EB9" i="2"/>
  <c r="AI4" i="2"/>
  <c r="I57" i="3"/>
  <c r="J56" i="3"/>
  <c r="AJ2" i="2"/>
  <c r="BH29" i="6"/>
  <c r="BI28" i="6"/>
  <c r="AU28" i="6"/>
  <c r="AV27" i="6"/>
  <c r="E39" i="3"/>
  <c r="D40" i="3"/>
  <c r="AM4" i="2" l="1"/>
  <c r="EB8" i="2"/>
  <c r="AI3" i="2"/>
  <c r="I58" i="3"/>
  <c r="J57" i="3"/>
  <c r="BH30" i="6"/>
  <c r="BI29" i="6"/>
  <c r="AU29" i="6"/>
  <c r="AV28" i="6"/>
  <c r="D41" i="3"/>
  <c r="E40" i="3"/>
  <c r="AM3" i="2" l="1"/>
  <c r="EB7" i="2"/>
  <c r="AI2" i="2"/>
  <c r="I59" i="3"/>
  <c r="J58" i="3"/>
  <c r="BH31" i="6"/>
  <c r="BI30" i="6"/>
  <c r="AU30" i="6"/>
  <c r="AV29" i="6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D42" i="3"/>
  <c r="E41" i="3"/>
  <c r="AM2" i="2" l="1"/>
  <c r="EB6" i="2"/>
  <c r="I60" i="3"/>
  <c r="J59" i="3"/>
  <c r="BH32" i="6"/>
  <c r="BI32" i="6" s="1"/>
  <c r="BI31" i="6"/>
  <c r="E91" i="6"/>
  <c r="E92" i="6" s="1"/>
  <c r="E93" i="6" s="1"/>
  <c r="E94" i="6" s="1"/>
  <c r="AU31" i="6"/>
  <c r="AV30" i="6"/>
  <c r="E42" i="3"/>
  <c r="D43" i="3"/>
  <c r="I61" i="3" l="1"/>
  <c r="J60" i="3"/>
  <c r="AU32" i="6"/>
  <c r="AV32" i="6" s="1"/>
  <c r="AV31" i="6"/>
  <c r="E95" i="6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43" i="3"/>
  <c r="D44" i="3"/>
  <c r="I62" i="3" l="1"/>
  <c r="J61" i="3"/>
  <c r="D45" i="3"/>
  <c r="E44" i="3"/>
  <c r="I63" i="3" l="1"/>
  <c r="J62" i="3"/>
  <c r="D46" i="3"/>
  <c r="E45" i="3"/>
  <c r="J63" i="3" l="1"/>
  <c r="I64" i="3"/>
  <c r="D47" i="3"/>
  <c r="E46" i="3"/>
  <c r="I65" i="3" l="1"/>
  <c r="J64" i="3"/>
  <c r="E47" i="3"/>
  <c r="D48" i="3"/>
  <c r="I66" i="3" l="1"/>
  <c r="J65" i="3"/>
  <c r="D49" i="3"/>
  <c r="E48" i="3"/>
  <c r="I67" i="3" l="1"/>
  <c r="J66" i="3"/>
  <c r="D50" i="3"/>
  <c r="E49" i="3"/>
  <c r="I68" i="3" l="1"/>
  <c r="J67" i="3"/>
  <c r="E50" i="3"/>
  <c r="D51" i="3"/>
  <c r="I69" i="3" l="1"/>
  <c r="J68" i="3"/>
  <c r="E51" i="3"/>
  <c r="D52" i="3"/>
  <c r="I70" i="3" l="1"/>
  <c r="J69" i="3"/>
  <c r="D53" i="3"/>
  <c r="E52" i="3"/>
  <c r="I71" i="3" l="1"/>
  <c r="J70" i="3"/>
  <c r="D54" i="3"/>
  <c r="E53" i="3"/>
  <c r="J71" i="3" l="1"/>
  <c r="I72" i="3"/>
  <c r="E54" i="3"/>
  <c r="D55" i="3"/>
  <c r="I73" i="3" l="1"/>
  <c r="J72" i="3"/>
  <c r="E55" i="3"/>
  <c r="D56" i="3"/>
  <c r="I74" i="3" l="1"/>
  <c r="J73" i="3"/>
  <c r="D57" i="3"/>
  <c r="E56" i="3"/>
  <c r="I75" i="3" l="1"/>
  <c r="J74" i="3"/>
  <c r="D58" i="3"/>
  <c r="E57" i="3"/>
  <c r="I76" i="3" l="1"/>
  <c r="J75" i="3"/>
  <c r="E58" i="3"/>
  <c r="D59" i="3"/>
  <c r="I77" i="3" l="1"/>
  <c r="J76" i="3"/>
  <c r="E59" i="3"/>
  <c r="D60" i="3"/>
  <c r="I78" i="3" l="1"/>
  <c r="J77" i="3"/>
  <c r="D61" i="3"/>
  <c r="E60" i="3"/>
  <c r="I79" i="3" l="1"/>
  <c r="J78" i="3"/>
  <c r="D62" i="3"/>
  <c r="E61" i="3"/>
  <c r="J79" i="3" l="1"/>
  <c r="I80" i="3"/>
  <c r="E62" i="3"/>
  <c r="D63" i="3"/>
  <c r="I81" i="3" l="1"/>
  <c r="J80" i="3"/>
  <c r="E63" i="3"/>
  <c r="D64" i="3"/>
  <c r="J81" i="3" l="1"/>
  <c r="I82" i="3"/>
  <c r="D65" i="3"/>
  <c r="E64" i="3"/>
  <c r="J82" i="3" l="1"/>
  <c r="I83" i="3"/>
  <c r="D66" i="3"/>
  <c r="E65" i="3"/>
  <c r="J83" i="3" l="1"/>
  <c r="I84" i="3"/>
  <c r="J84" i="3" s="1"/>
  <c r="E66" i="3"/>
  <c r="D67" i="3"/>
  <c r="E67" i="3" l="1"/>
  <c r="D68" i="3"/>
  <c r="D69" i="3" l="1"/>
  <c r="E68" i="3"/>
  <c r="D70" i="3" l="1"/>
  <c r="E69" i="3"/>
  <c r="E70" i="3" l="1"/>
  <c r="D71" i="3"/>
  <c r="E71" i="3" l="1"/>
  <c r="D72" i="3"/>
  <c r="D73" i="3" l="1"/>
  <c r="E72" i="3"/>
  <c r="D74" i="3" l="1"/>
  <c r="E73" i="3"/>
  <c r="E74" i="3" l="1"/>
  <c r="D75" i="3"/>
  <c r="E75" i="3" l="1"/>
  <c r="D76" i="3"/>
  <c r="D77" i="3" l="1"/>
  <c r="E76" i="3"/>
  <c r="D78" i="3" l="1"/>
  <c r="E77" i="3"/>
  <c r="D79" i="3" l="1"/>
  <c r="E78" i="3"/>
  <c r="E79" i="3" l="1"/>
  <c r="D80" i="3"/>
  <c r="D81" i="3" l="1"/>
  <c r="E80" i="3"/>
  <c r="D82" i="3" l="1"/>
  <c r="E81" i="3"/>
  <c r="E82" i="3" l="1"/>
  <c r="D83" i="3"/>
  <c r="E83" i="3" l="1"/>
  <c r="D84" i="3"/>
  <c r="E84" i="3" s="1"/>
</calcChain>
</file>

<file path=xl/sharedStrings.xml><?xml version="1.0" encoding="utf-8"?>
<sst xmlns="http://schemas.openxmlformats.org/spreadsheetml/2006/main" count="1466" uniqueCount="586">
  <si>
    <t>DANE, Banco de la República</t>
  </si>
  <si>
    <t>DANE</t>
  </si>
  <si>
    <t>Tasa de política monetaria</t>
  </si>
  <si>
    <t>Banco de la República</t>
  </si>
  <si>
    <t>Confianza del consumidor</t>
  </si>
  <si>
    <t>Fedesarrollo</t>
  </si>
  <si>
    <t>Confianza empresarial - Comercial</t>
  </si>
  <si>
    <t>Confianza empresarial - Industrial</t>
  </si>
  <si>
    <t>Precios de Vivienda</t>
  </si>
  <si>
    <t>Canal de riqueza</t>
  </si>
  <si>
    <t>Precios de Acciones</t>
  </si>
  <si>
    <t>Cuánto ahorran los hogares</t>
  </si>
  <si>
    <t>Propensión marginal a consumir</t>
  </si>
  <si>
    <t>Apertura comercial</t>
  </si>
  <si>
    <t xml:space="preserve">Impacto en firmas que dependen más del acceso de crédito a bancos. </t>
  </si>
  <si>
    <t>Cartera Vencida</t>
  </si>
  <si>
    <t>Indicador de Solvencia</t>
  </si>
  <si>
    <t>Restricción del crédito</t>
  </si>
  <si>
    <t>Intención de compra de vivienda</t>
  </si>
  <si>
    <t>Intención de compra de bienes durables</t>
  </si>
  <si>
    <t>Importaciones bienes de consumo</t>
  </si>
  <si>
    <t>Restricciones en la oferta de vivienda</t>
  </si>
  <si>
    <t>Cambios estructurales en la economía puede hacer que cambien los mecanismos de transmsisión y la forma como se crean las expectativas</t>
  </si>
  <si>
    <t>Shadow banking</t>
  </si>
  <si>
    <t xml:space="preserve">Cambio tecnológicos que disminuyen la asimetría de información y la oferta de cfrédito </t>
  </si>
  <si>
    <t>Refinanciación y reestructuración de crédito puede hacer que los hogares y firmas tengan mejor acceso al crédito y que respondan menos a choques en el ingreso</t>
  </si>
  <si>
    <t>El canal de las expectativas puede ser muy importante</t>
  </si>
  <si>
    <t>Estimar un modelo empírico en submuestras</t>
  </si>
  <si>
    <t>Hacer que los parámetros cambien con el tiempo</t>
  </si>
  <si>
    <t>Estimación de cambio de régimen</t>
  </si>
  <si>
    <t>Threshold Structural VAR</t>
  </si>
  <si>
    <t>FVAR approach</t>
  </si>
  <si>
    <t>Incertidumbre Política Económica</t>
  </si>
  <si>
    <t>EPU Gil-Silva</t>
  </si>
  <si>
    <t>Fecha</t>
  </si>
  <si>
    <t>GDP</t>
  </si>
  <si>
    <t>Unemployment_u</t>
  </si>
  <si>
    <t>Source</t>
  </si>
  <si>
    <t>Notes</t>
  </si>
  <si>
    <t>Label</t>
  </si>
  <si>
    <t>Variable Name</t>
  </si>
  <si>
    <t>Output Gap</t>
  </si>
  <si>
    <t>Output_gap_*</t>
  </si>
  <si>
    <t>cpi</t>
  </si>
  <si>
    <t>annual var. (%) of consumer price index</t>
  </si>
  <si>
    <t>Inflation</t>
  </si>
  <si>
    <t>Core Inflation</t>
  </si>
  <si>
    <t>cpi_core</t>
  </si>
  <si>
    <t>Urban Unemployment</t>
  </si>
  <si>
    <t>unemployment_u</t>
  </si>
  <si>
    <t xml:space="preserve">National Unemployment </t>
  </si>
  <si>
    <t>unemployment_n</t>
  </si>
  <si>
    <t xml:space="preserve">% of labor force, 13 cities </t>
  </si>
  <si>
    <t>% of labor force, national</t>
  </si>
  <si>
    <t>Description</t>
  </si>
  <si>
    <t>Seasonally adjusted series</t>
  </si>
  <si>
    <t xml:space="preserve">* enummerates the following estimates: 1. Hodrick - Prescott Filter 2. Production Function. 3. Kalman Filter </t>
  </si>
  <si>
    <t>% of potential or trend output</t>
  </si>
  <si>
    <t xml:space="preserve">1994-2005-2015 chained series </t>
  </si>
  <si>
    <t xml:space="preserve">COP millions </t>
  </si>
  <si>
    <t>PIB05 SA</t>
  </si>
  <si>
    <t>PIB15 SA</t>
  </si>
  <si>
    <t>PIB empalmado</t>
  </si>
  <si>
    <t>PIB empalmado var. % anual</t>
  </si>
  <si>
    <t>inflation_cpi</t>
  </si>
  <si>
    <t>exchange_rate</t>
  </si>
  <si>
    <t>import_inflation_ppi</t>
  </si>
  <si>
    <t>inflation_cpi_core</t>
  </si>
  <si>
    <t>import_ppi</t>
  </si>
  <si>
    <t>inflation_cpi_core_sa</t>
  </si>
  <si>
    <t>tib</t>
  </si>
  <si>
    <t>dtf</t>
  </si>
  <si>
    <t>gdp</t>
  </si>
  <si>
    <t>nairu</t>
  </si>
  <si>
    <t>unemployment_gap</t>
  </si>
  <si>
    <t>tib_real</t>
  </si>
  <si>
    <t>dtf_real</t>
  </si>
  <si>
    <t>real_exchange_rate</t>
  </si>
  <si>
    <t>lgdp</t>
  </si>
  <si>
    <t>y_p</t>
  </si>
  <si>
    <t>y_gap</t>
  </si>
  <si>
    <t>y_obs</t>
  </si>
  <si>
    <t>output_gap</t>
  </si>
  <si>
    <t>inflation_a_cpi_core</t>
  </si>
  <si>
    <t>TD</t>
  </si>
  <si>
    <t>Base 1984</t>
  </si>
  <si>
    <t>inflation_food</t>
  </si>
  <si>
    <t>nairu_hp</t>
  </si>
  <si>
    <t>nairu_spline_u</t>
  </si>
  <si>
    <t>nairu_spline_0</t>
  </si>
  <si>
    <t>nairu_spline</t>
  </si>
  <si>
    <t>nairu_constant</t>
  </si>
  <si>
    <t>Unemployment</t>
  </si>
  <si>
    <t>NAIRU_average</t>
  </si>
  <si>
    <t>capacity_u</t>
  </si>
  <si>
    <t>naicu</t>
  </si>
  <si>
    <t>capital_stock</t>
  </si>
  <si>
    <t>fixed_investment</t>
  </si>
  <si>
    <t>fixed_investment_1994</t>
  </si>
  <si>
    <t>fixed_investment_2015</t>
  </si>
  <si>
    <t>SA QoQ</t>
  </si>
  <si>
    <t>investment</t>
  </si>
  <si>
    <t>Total</t>
  </si>
  <si>
    <t xml:space="preserve">Vivienda </t>
  </si>
  <si>
    <t>Edificaciones</t>
  </si>
  <si>
    <t xml:space="preserve">Otras Estructuras </t>
  </si>
  <si>
    <t>Equipos Transporte</t>
  </si>
  <si>
    <t>Equipos Computacionales</t>
  </si>
  <si>
    <t>Equipos Comunicaciones</t>
  </si>
  <si>
    <t>Software</t>
  </si>
  <si>
    <t>Otra maquinaria y equipo</t>
  </si>
  <si>
    <t>Otros armamento/recurso biológico</t>
  </si>
  <si>
    <t>Acervo de Capital Bruto DANE / Depreciación</t>
  </si>
  <si>
    <t>Acervo de capital neta a precios corrientes</t>
  </si>
  <si>
    <t>Inversión Estimada</t>
  </si>
  <si>
    <t>Inversión Cuentas Nacionales 1994</t>
  </si>
  <si>
    <t>Inversión Cuentas Nacionales 2018</t>
  </si>
  <si>
    <t>Anuales</t>
  </si>
  <si>
    <t>capital_stock_anual</t>
  </si>
  <si>
    <t>Tasa implícita de depreciación</t>
  </si>
  <si>
    <t>Año</t>
  </si>
  <si>
    <t>capital_stock_anual_interpol</t>
  </si>
  <si>
    <t>Penn World Table</t>
  </si>
  <si>
    <t>capital stock at current PPP US</t>
  </si>
  <si>
    <t xml:space="preserve">Exchange Rate </t>
  </si>
  <si>
    <t>capital stock at constant 2011 COP mm</t>
  </si>
  <si>
    <t>capital stock at constant 2011 prices (mil US)</t>
  </si>
  <si>
    <t>employment</t>
  </si>
  <si>
    <t>labor_supply</t>
  </si>
  <si>
    <t>Employ</t>
  </si>
  <si>
    <t>Labor Supply</t>
  </si>
  <si>
    <t>tfp_log</t>
  </si>
  <si>
    <t>tfp</t>
  </si>
  <si>
    <t>lgdp_pot</t>
  </si>
  <si>
    <t>lgdp_est</t>
  </si>
  <si>
    <t>tfp_log_trend</t>
  </si>
  <si>
    <t>l_employ</t>
  </si>
  <si>
    <t>l_natural_employ</t>
  </si>
  <si>
    <t>Capital_stock_icu</t>
  </si>
  <si>
    <t>Capital_stock_naicu</t>
  </si>
  <si>
    <t>outputtrend_cb</t>
  </si>
  <si>
    <t>employment_ls</t>
  </si>
  <si>
    <t>naicu_kf1</t>
  </si>
  <si>
    <t>PIB real (cte 2015)</t>
  </si>
  <si>
    <t>I</t>
  </si>
  <si>
    <t>II</t>
  </si>
  <si>
    <t>III</t>
  </si>
  <si>
    <t>IV</t>
  </si>
  <si>
    <t>Anual</t>
  </si>
  <si>
    <t>Date</t>
  </si>
  <si>
    <t>PIB</t>
  </si>
  <si>
    <t>PIB corrientes</t>
  </si>
  <si>
    <t>Deflactor</t>
  </si>
  <si>
    <t>Inflación Deflactor</t>
  </si>
  <si>
    <t>gdg_deflator</t>
  </si>
  <si>
    <t>inflation_deflator</t>
  </si>
  <si>
    <t>inflation_core_15</t>
  </si>
  <si>
    <t>rer_trend</t>
  </si>
  <si>
    <t>rer_gap</t>
  </si>
  <si>
    <t>tib_l6</t>
  </si>
  <si>
    <t>tfp_gap</t>
  </si>
  <si>
    <t>employment_gap</t>
  </si>
  <si>
    <t>capital_gap</t>
  </si>
  <si>
    <t>real_natural_rate_us</t>
  </si>
  <si>
    <t>output_gap_us</t>
  </si>
  <si>
    <t>rer_depreciation</t>
  </si>
  <si>
    <t>rer_depreciation_trend</t>
  </si>
  <si>
    <t>EMBI_global</t>
  </si>
  <si>
    <t>EMBI_col</t>
  </si>
  <si>
    <t>EMBI_spread_col</t>
  </si>
  <si>
    <t>EMBI_col_trend</t>
  </si>
  <si>
    <t>real_natural_rate_col</t>
  </si>
  <si>
    <t>real_interest_gap</t>
  </si>
  <si>
    <t>real_interest_gap_l4</t>
  </si>
  <si>
    <t>real_interest_gap_z</t>
  </si>
  <si>
    <t>ICC</t>
  </si>
  <si>
    <t>ICCO</t>
  </si>
  <si>
    <t>ICCI</t>
  </si>
  <si>
    <t>ICE</t>
  </si>
  <si>
    <t>IEC</t>
  </si>
  <si>
    <t>IICV</t>
  </si>
  <si>
    <t>IICB</t>
  </si>
  <si>
    <t>IICVH</t>
  </si>
  <si>
    <t>repo</t>
  </si>
  <si>
    <t>repo_real</t>
  </si>
  <si>
    <t>cds_5y_col</t>
  </si>
  <si>
    <t>output_gap_bc</t>
  </si>
  <si>
    <t>outputtrend_hp_1600</t>
  </si>
  <si>
    <t>outputtrend_hp_100</t>
  </si>
  <si>
    <t>outputtrend_nhp_1y</t>
  </si>
  <si>
    <t>outputtrend_nhp_2y</t>
  </si>
  <si>
    <t>outputgap_hp_100</t>
  </si>
  <si>
    <t>outputgap_hp_1600</t>
  </si>
  <si>
    <t>outputgap_nhp_1y</t>
  </si>
  <si>
    <t>outputgap_cd</t>
  </si>
  <si>
    <t>real_interest_gap_l6</t>
  </si>
  <si>
    <t xml:space="preserve">EPU </t>
  </si>
  <si>
    <t xml:space="preserve">EPUC </t>
  </si>
  <si>
    <t>comercial</t>
  </si>
  <si>
    <t>comercial_v</t>
  </si>
  <si>
    <t>comercial_icm</t>
  </si>
  <si>
    <t>comercial_cubm</t>
  </si>
  <si>
    <t>comercial_icr</t>
  </si>
  <si>
    <t>comercial_cubr</t>
  </si>
  <si>
    <t>consumo</t>
  </si>
  <si>
    <t>consumo_v</t>
  </si>
  <si>
    <t>consumo_icm</t>
  </si>
  <si>
    <t>consumo_cubm</t>
  </si>
  <si>
    <t>consumo_icr</t>
  </si>
  <si>
    <t>consumo_cubr</t>
  </si>
  <si>
    <t>vivienda</t>
  </si>
  <si>
    <t>vivienda_v</t>
  </si>
  <si>
    <t>vivienda_icm</t>
  </si>
  <si>
    <t>vivienda_cubm</t>
  </si>
  <si>
    <t>vivienda_icr</t>
  </si>
  <si>
    <t>vivienda_cubr</t>
  </si>
  <si>
    <t>comercial_p</t>
  </si>
  <si>
    <t>consumo_p</t>
  </si>
  <si>
    <t>vivienda_p</t>
  </si>
  <si>
    <t>total_icm</t>
  </si>
  <si>
    <t>comercial_total</t>
  </si>
  <si>
    <t>consumo_total</t>
  </si>
  <si>
    <t>vivienda_total</t>
  </si>
  <si>
    <t>cartera_total</t>
  </si>
  <si>
    <t>vencida_total</t>
  </si>
  <si>
    <t>cartera_total_a</t>
  </si>
  <si>
    <t>vencida_total_a</t>
  </si>
  <si>
    <t>tgp</t>
  </si>
  <si>
    <t>consumo_a</t>
  </si>
  <si>
    <t>comercial_a</t>
  </si>
  <si>
    <t>vivienda_a</t>
  </si>
  <si>
    <t>current_account</t>
  </si>
  <si>
    <t>fiscal_budget</t>
  </si>
  <si>
    <t>gdp_current</t>
  </si>
  <si>
    <t>gdp_current_usd</t>
  </si>
  <si>
    <t>fiscal_budget_cop</t>
  </si>
  <si>
    <t>usdcop</t>
  </si>
  <si>
    <t>current_account_usd</t>
  </si>
  <si>
    <t>ied</t>
  </si>
  <si>
    <t>ied_usd</t>
  </si>
  <si>
    <t>ied_yr</t>
  </si>
  <si>
    <t>ied_yr_usd</t>
  </si>
  <si>
    <t>current_account__yr_usd</t>
  </si>
  <si>
    <t>current_account_yr</t>
  </si>
  <si>
    <t>fiscal_budget_cop_yr</t>
  </si>
  <si>
    <t>fiscal_budget_yr</t>
  </si>
  <si>
    <t>COLCAP</t>
  </si>
  <si>
    <t>tes_1y</t>
  </si>
  <si>
    <t>tes_5y</t>
  </si>
  <si>
    <t>tes_10y</t>
  </si>
  <si>
    <t>10yv1y</t>
  </si>
  <si>
    <t>consumption</t>
  </si>
  <si>
    <t>consumption_yr</t>
  </si>
  <si>
    <t>investment_yr</t>
  </si>
  <si>
    <t>agriculture</t>
  </si>
  <si>
    <t>minning</t>
  </si>
  <si>
    <t>manufacturing</t>
  </si>
  <si>
    <t>retail</t>
  </si>
  <si>
    <t>construction</t>
  </si>
  <si>
    <t>services</t>
  </si>
  <si>
    <t>trade_gdp</t>
  </si>
  <si>
    <t>investment_gdp</t>
  </si>
  <si>
    <t>m3</t>
  </si>
  <si>
    <t>cash</t>
  </si>
  <si>
    <t>cubrimiento_total</t>
  </si>
  <si>
    <t>output_gap_sm</t>
  </si>
  <si>
    <t>inflation_sm</t>
  </si>
  <si>
    <t>interest_rate_sm</t>
  </si>
  <si>
    <t>output_gap_sv</t>
  </si>
  <si>
    <t>inflation_sv</t>
  </si>
  <si>
    <t>interest_rate_sv</t>
  </si>
  <si>
    <t>inflation_target</t>
  </si>
  <si>
    <t>inflation_gap</t>
  </si>
  <si>
    <t>EMBI_col_trend_adj</t>
  </si>
  <si>
    <t>brent_real</t>
  </si>
  <si>
    <t>brent_real_trend</t>
  </si>
  <si>
    <t>brent_real_gap</t>
  </si>
  <si>
    <t>GDP Annual Extended</t>
  </si>
  <si>
    <t xml:space="preserve">GDP </t>
  </si>
  <si>
    <t>LGDP</t>
  </si>
  <si>
    <t>LGDP_T_C</t>
  </si>
  <si>
    <t>OUTPUT_GAP_BR</t>
  </si>
  <si>
    <t>capacity_u_tc</t>
  </si>
  <si>
    <t>capacity_u_tc_hp</t>
  </si>
  <si>
    <t>rer_trend_cycle</t>
  </si>
  <si>
    <t>EMBI_col_trend_cycle</t>
  </si>
  <si>
    <t>OUTPUT_GAP_NHP</t>
  </si>
  <si>
    <t>OUTPUT_GAP_HP</t>
  </si>
  <si>
    <t>LGDP_TREND_HP</t>
  </si>
  <si>
    <t>LGDP_TREND_NHP</t>
  </si>
  <si>
    <t>Unemployment Trend Cycle</t>
  </si>
  <si>
    <t>naicu_promedio</t>
  </si>
  <si>
    <t>lgdp_tc</t>
  </si>
  <si>
    <t>capital_stock_tc</t>
  </si>
  <si>
    <t>employment_tc</t>
  </si>
  <si>
    <t>labor_supply_tc</t>
  </si>
  <si>
    <t>Unemployment_u_Tc</t>
  </si>
  <si>
    <t>gdp_tc</t>
  </si>
  <si>
    <t>outputgap_nhp_promedio</t>
  </si>
  <si>
    <t>output_gap_initial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</si>
  <si>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</si>
  <si>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</si>
  <si>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</si>
  <si>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</si>
  <si>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</si>
  <si>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</si>
  <si>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</si>
  <si>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</si>
  <si>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</si>
  <si>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</si>
  <si>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</si>
  <si>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</si>
  <si>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</si>
  <si>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</si>
  <si>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</si>
  <si>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</si>
  <si>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</si>
  <si>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</si>
  <si>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</si>
  <si>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</si>
  <si>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</si>
  <si>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</si>
  <si>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</si>
  <si>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</si>
  <si>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</si>
  <si>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Variable X 3</t>
  </si>
  <si>
    <t>output_gap_ols</t>
  </si>
  <si>
    <t>Bc_initial</t>
  </si>
  <si>
    <t>Correlation</t>
  </si>
  <si>
    <t>BC_ols</t>
  </si>
  <si>
    <t>Bc_cd</t>
  </si>
  <si>
    <t>Bc_hp</t>
  </si>
  <si>
    <t>Bc_nhp</t>
  </si>
  <si>
    <t>Year</t>
  </si>
  <si>
    <t>Pol_stability</t>
  </si>
  <si>
    <t>Voice_accuntability</t>
  </si>
  <si>
    <t>Gov_effective</t>
  </si>
  <si>
    <t>Regul_quality</t>
  </si>
  <si>
    <t>Rule_law</t>
  </si>
  <si>
    <t>Control_corruption</t>
  </si>
  <si>
    <t>Poverty_rate</t>
  </si>
  <si>
    <t>Gini</t>
  </si>
  <si>
    <t>World_GDP</t>
  </si>
  <si>
    <t>Hours_worked</t>
  </si>
  <si>
    <t>Hours_worked_g</t>
  </si>
  <si>
    <t>TFP</t>
  </si>
  <si>
    <t>TFP_g</t>
  </si>
  <si>
    <t>IRR</t>
  </si>
  <si>
    <t>Homicidio</t>
  </si>
  <si>
    <t>Homicidio_g</t>
  </si>
  <si>
    <t>Secuestro</t>
  </si>
  <si>
    <t>Secuestro_g</t>
  </si>
  <si>
    <t>Hurto</t>
  </si>
  <si>
    <t>Hurto_g</t>
  </si>
  <si>
    <t>x</t>
  </si>
  <si>
    <t>Labor Market Conditions</t>
  </si>
  <si>
    <t>ICU (ANDI)</t>
  </si>
  <si>
    <t>PM3 de observaciones mensuales</t>
  </si>
  <si>
    <t>Trimestral, autores</t>
  </si>
  <si>
    <t>Crecimiento anual, trimestral</t>
  </si>
  <si>
    <t>PIB_d_index</t>
  </si>
  <si>
    <t>Difusión, (1, 0,5, 0 por sectores), PM4</t>
  </si>
  <si>
    <t>PM3 de observaciones mensuales, urbana, SA</t>
  </si>
  <si>
    <t>Structural Changes-Composition of the economy</t>
  </si>
  <si>
    <t>NT_T</t>
  </si>
  <si>
    <t>%, SA (empalmado base 05-18). Transables: Agricultura, Industria, Comercio, minas y canteras. No transable: servicios (públicos, financiero e inmobiliario), construcción, transporte, comunicaciones</t>
  </si>
  <si>
    <t>% del PIB, SA</t>
  </si>
  <si>
    <t>var. % anual</t>
  </si>
  <si>
    <t>Structural Changes- Potential Growth</t>
  </si>
  <si>
    <t>gdp_pot_var</t>
  </si>
  <si>
    <t>% anual</t>
  </si>
  <si>
    <t>Variables</t>
  </si>
  <si>
    <t>PIB_d_dep_index</t>
  </si>
  <si>
    <t>terciary</t>
  </si>
  <si>
    <t>secondary</t>
  </si>
  <si>
    <t>primary</t>
  </si>
  <si>
    <t>rd_gdp</t>
  </si>
  <si>
    <t>H_income_gdp</t>
  </si>
  <si>
    <t>Latam_gdp</t>
  </si>
  <si>
    <t>Avg</t>
  </si>
  <si>
    <t>Sum</t>
  </si>
  <si>
    <t>TRM</t>
  </si>
  <si>
    <t>% del PIB, anual e interpolado</t>
  </si>
  <si>
    <t>% anual, interpolado</t>
  </si>
  <si>
    <t>Precios constantes de 2017, interpolado</t>
  </si>
  <si>
    <t>s_min</t>
  </si>
  <si>
    <t>s_comer</t>
  </si>
  <si>
    <t>unempleyment_s</t>
  </si>
  <si>
    <t>unemployment_s</t>
  </si>
  <si>
    <t>var. % anual de índice PM3</t>
  </si>
  <si>
    <t>var. % anual, interpolado del anual</t>
  </si>
  <si>
    <t>labor_prod</t>
  </si>
  <si>
    <t>var. % anual (ocupados/PIB)</t>
  </si>
  <si>
    <t>Financial and Monetary conditions</t>
  </si>
  <si>
    <t>m1</t>
  </si>
  <si>
    <t>monetary_base</t>
  </si>
  <si>
    <t>var. % anual del PM3, SA</t>
  </si>
  <si>
    <t>%, cartera en mora/ cartera total</t>
  </si>
  <si>
    <t>% cartera en riesgo/cartera total</t>
  </si>
  <si>
    <t>%, provisiones/cartera en mora</t>
  </si>
  <si>
    <t>sum</t>
  </si>
  <si>
    <t>offen_farc</t>
  </si>
  <si>
    <t>total_icr</t>
  </si>
  <si>
    <t>var. % anual del PM3</t>
  </si>
  <si>
    <t>% de la cartera bruta total, SA</t>
  </si>
  <si>
    <t>% de la cartera vencida, PM3</t>
  </si>
  <si>
    <t>%, cartera en riesgo/ cartera total</t>
  </si>
  <si>
    <t>% de cartera comercial, trimestral</t>
  </si>
  <si>
    <t>cartera_primaria_p</t>
  </si>
  <si>
    <t>cartera_secundaria_p</t>
  </si>
  <si>
    <t>cartera_terciaria_p</t>
  </si>
  <si>
    <t>cartera_primaria_a</t>
  </si>
  <si>
    <t>cartera_secundaria_a</t>
  </si>
  <si>
    <t>cartera_terciaria_a</t>
  </si>
  <si>
    <t>desem_c_plazo</t>
  </si>
  <si>
    <t>desem_comer_ord_plazo</t>
  </si>
  <si>
    <t>desem_comer_pf_plazo</t>
  </si>
  <si>
    <t>desem_total_plazo</t>
  </si>
  <si>
    <t>balance largo  vs corto plazo del % del total de desembolsos de la modalidad</t>
  </si>
  <si>
    <t>balance largo  vs corto plazo del % del total de desembolsos</t>
  </si>
  <si>
    <t>spread_plazo_consumo</t>
  </si>
  <si>
    <t>spread_plazo_ordinario</t>
  </si>
  <si>
    <t>spread_plazo_preferencial</t>
  </si>
  <si>
    <t>spread_plazo_total</t>
  </si>
  <si>
    <t>% tasas de desembolsos, promedio trimestral</t>
  </si>
  <si>
    <t>% tasas de desembolsos, promedio trimestral, cartera de consumo, ordinario y preferencial</t>
  </si>
  <si>
    <t>%, diferencia tasas activas y pasivas BanRep</t>
  </si>
  <si>
    <t>spread_ex_ante</t>
  </si>
  <si>
    <t>spread_e_prom_total_desv</t>
  </si>
  <si>
    <t>Tasa_e_comer_desv</t>
  </si>
  <si>
    <t>Tasa_e_cons_desv</t>
  </si>
  <si>
    <t>Tasa_dep_e_desv</t>
  </si>
  <si>
    <t>sprea_ex_post</t>
  </si>
  <si>
    <t>spread_ex_post</t>
  </si>
  <si>
    <t>% anual, diferencia ingresos por intereses</t>
  </si>
  <si>
    <t>% anual, promedio trimestral</t>
  </si>
  <si>
    <t>% activos, promedio trimestral</t>
  </si>
  <si>
    <t>Cartera_activos</t>
  </si>
  <si>
    <t>Inversiones_activos</t>
  </si>
  <si>
    <t>% de los activos, promedio trimestral</t>
  </si>
  <si>
    <t>NIM</t>
  </si>
  <si>
    <t>Cartera_pse</t>
  </si>
  <si>
    <t>% de los PSE, promedio trimestral</t>
  </si>
  <si>
    <t>M1_mult</t>
  </si>
  <si>
    <t>velocidad_m1</t>
  </si>
  <si>
    <t>activos_patrimonio</t>
  </si>
  <si>
    <t>% del patrimonio, promedio trimestral</t>
  </si>
  <si>
    <t>% de la base monetaria, promedio trimestral</t>
  </si>
  <si>
    <t>M1/PIB corriente</t>
  </si>
  <si>
    <t>IHH_Cartera</t>
  </si>
  <si>
    <t>IHH_Comercial</t>
  </si>
  <si>
    <t>IHH_Consumo</t>
  </si>
  <si>
    <t>IHH_Vivienda</t>
  </si>
  <si>
    <t>IHH_Ahorros</t>
  </si>
  <si>
    <t>IHH_CDT</t>
  </si>
  <si>
    <t>Cartera_PIB</t>
  </si>
  <si>
    <t>índice</t>
  </si>
  <si>
    <t>Lerner_promedio</t>
  </si>
  <si>
    <t>Lerner_desv</t>
  </si>
  <si>
    <t>spread/tasa activa, promedio trimestral</t>
  </si>
  <si>
    <t>spread/tasa activa, desviación, promedio trimestral</t>
  </si>
  <si>
    <t>ICR_comer_desv</t>
  </si>
  <si>
    <t>ICR_cons_desv</t>
  </si>
  <si>
    <t>ICM_total_desv</t>
  </si>
  <si>
    <t>% de la cartera bruta total, desviación</t>
  </si>
  <si>
    <t>% de la cartera comercial, desviación</t>
  </si>
  <si>
    <t>% de la cartera consumo, desviación</t>
  </si>
  <si>
    <t>CDT_pasivos</t>
  </si>
  <si>
    <t>Ahorros_pasivos</t>
  </si>
  <si>
    <t>Bonos_pasivos</t>
  </si>
  <si>
    <t>Corriente_pasivos</t>
  </si>
  <si>
    <t>% de pasivos, promedio trimestral</t>
  </si>
  <si>
    <t>Bonos_pse</t>
  </si>
  <si>
    <t>% de PSE, promedio trimestral</t>
  </si>
  <si>
    <t>posicion_encaje</t>
  </si>
  <si>
    <t>caja_activos</t>
  </si>
  <si>
    <t>deuda_ext_sr_lp</t>
  </si>
  <si>
    <t>deuda_ext_priv</t>
  </si>
  <si>
    <t>% del PIB</t>
  </si>
  <si>
    <t>tasa_fija_deuda_ext</t>
  </si>
  <si>
    <t>interes_ex_post_deuda_ext</t>
  </si>
  <si>
    <t>% anual pago intereses / promedio anual deuda</t>
  </si>
  <si>
    <t>miles de millones</t>
  </si>
  <si>
    <t>miles de millones, acumulado anual</t>
  </si>
  <si>
    <t>% del PIB acumulado anual</t>
  </si>
  <si>
    <t>ied_yr_primary</t>
  </si>
  <si>
    <t>ied_yr_secondary</t>
  </si>
  <si>
    <t>ied_yr_terciary</t>
  </si>
  <si>
    <t>% del PIB acumulado anual, por sector económico</t>
  </si>
  <si>
    <t>fwd_deuda_ext</t>
  </si>
  <si>
    <t>montos trimestrales contratos fwd/ saldo deuda externa</t>
  </si>
  <si>
    <t>% de exportaciones + importaciones / PIB</t>
  </si>
  <si>
    <t>Business cycle and climate conditions</t>
  </si>
  <si>
    <t>External sector</t>
  </si>
  <si>
    <t>world_gdp</t>
  </si>
  <si>
    <t>promedio trimestral</t>
  </si>
  <si>
    <t>promedio trimestral, COP USD</t>
  </si>
  <si>
    <t>exp_inf_desv</t>
  </si>
  <si>
    <t>exp_trm_desv</t>
  </si>
  <si>
    <t>exp_dtf_desv</t>
  </si>
  <si>
    <t>exp_pib_desv</t>
  </si>
  <si>
    <t>exp_empleo_cp</t>
  </si>
  <si>
    <t>exp_liquidez_cp</t>
  </si>
  <si>
    <t>exp_credito_cp</t>
  </si>
  <si>
    <t>exp_dtf_desv_pm4</t>
  </si>
  <si>
    <t>exp_pib_desv_pm4</t>
  </si>
  <si>
    <t>exp_empleo_cp_pm4</t>
  </si>
  <si>
    <t>exp_liquidez_cp_pm4</t>
  </si>
  <si>
    <t>exp_credito_cp_pm4</t>
  </si>
  <si>
    <t>exp_inf_desv_pm4</t>
  </si>
  <si>
    <t>exp_trm_desv_pm4</t>
  </si>
  <si>
    <t>% anual, promedio anual</t>
  </si>
  <si>
    <t>COP, promedio anual</t>
  </si>
  <si>
    <t>balance, promedio anual</t>
  </si>
  <si>
    <t xml:space="preserve">Contexto social y político </t>
  </si>
  <si>
    <t>latam_gdp</t>
  </si>
  <si>
    <t>governance_index</t>
  </si>
  <si>
    <t>hours_worked_g</t>
  </si>
  <si>
    <t xml:space="preserve">% var. anual, interpolado </t>
  </si>
  <si>
    <t>% anual promedio, interpolado</t>
  </si>
  <si>
    <t xml:space="preserve">Difusión, (1, 0,5, 0 por departamentos), anual interpolado </t>
  </si>
  <si>
    <t>índice, interpolado</t>
  </si>
  <si>
    <t>% de población, interpolado de anual</t>
  </si>
  <si>
    <t>índice, anual e interpolado</t>
  </si>
  <si>
    <t>%</t>
  </si>
  <si>
    <t>Número de ofensivas, interpolado de anual</t>
  </si>
  <si>
    <t>Fuente</t>
  </si>
  <si>
    <t>ANDI</t>
  </si>
  <si>
    <t>Banco de la República - DANE</t>
  </si>
  <si>
    <t>Cálculos propios</t>
  </si>
  <si>
    <t>Superintendencia Financiera de Colombia</t>
  </si>
  <si>
    <t>Superintendencia Financiera de Colombia - DANE</t>
  </si>
  <si>
    <t>Bloomberg</t>
  </si>
  <si>
    <t>Banco Mundial</t>
  </si>
  <si>
    <t>Reuters - FRED</t>
  </si>
  <si>
    <t>Reuters - FRED - Cálculos Propios</t>
  </si>
  <si>
    <t>Banco Mundial - WGI</t>
  </si>
  <si>
    <t>CERAC</t>
  </si>
  <si>
    <t xml:space="preserve">var. % anual, interpolado </t>
  </si>
  <si>
    <t>Ministerio de Defensa - Colombia</t>
  </si>
  <si>
    <t>ROA</t>
  </si>
  <si>
    <t>% utilidad sobre activos, promedio trimestral</t>
  </si>
  <si>
    <t>solvencia_total</t>
  </si>
  <si>
    <t>% patrimonio, promedio trimestral</t>
  </si>
  <si>
    <t xml:space="preserve">% LP, del total de la deuda del sector real </t>
  </si>
  <si>
    <t>Expectativas sector real</t>
  </si>
  <si>
    <t>comcercial_cubr</t>
  </si>
  <si>
    <t>icr_comer_dessv</t>
  </si>
  <si>
    <t>icr_comer_desv</t>
  </si>
  <si>
    <t>icm_total_desv</t>
  </si>
  <si>
    <t>spread_plazo_ord</t>
  </si>
  <si>
    <t>spread_plazop_pf</t>
  </si>
  <si>
    <t>spread_effectivo_desv</t>
  </si>
  <si>
    <t>tasa_e_comer_desv</t>
  </si>
  <si>
    <t>tasa_e_cons_desv</t>
  </si>
  <si>
    <t>tasa_e_dep_desv</t>
  </si>
  <si>
    <t>inversiones_activos</t>
  </si>
  <si>
    <t>cartera_pse</t>
  </si>
  <si>
    <t>cartera_PIB</t>
  </si>
  <si>
    <t>m1_mult</t>
  </si>
  <si>
    <t>velocidad_mult</t>
  </si>
  <si>
    <t>IHH_cartera</t>
  </si>
  <si>
    <t>IHH_comer</t>
  </si>
  <si>
    <t>IHH_cons</t>
  </si>
  <si>
    <t>IHH_vivienda</t>
  </si>
  <si>
    <t>IHH_ahorros</t>
  </si>
  <si>
    <t>lerner_promedio</t>
  </si>
  <si>
    <t>lerner_desv</t>
  </si>
  <si>
    <t>tasa_fija_deudaext</t>
  </si>
  <si>
    <t>interes_expost_deudaext</t>
  </si>
  <si>
    <t>COCLAP</t>
  </si>
  <si>
    <t>tes1y</t>
  </si>
  <si>
    <t>tes5y</t>
  </si>
  <si>
    <t>tes10y</t>
  </si>
  <si>
    <t>10YV1Y</t>
  </si>
  <si>
    <t>ied_yr_secndary</t>
  </si>
  <si>
    <t>trad_gdp</t>
  </si>
  <si>
    <t>voice_accountability</t>
  </si>
  <si>
    <t>pol_stability</t>
  </si>
  <si>
    <t>gov_effective</t>
  </si>
  <si>
    <t>regul_quality</t>
  </si>
  <si>
    <t>rule_law</t>
  </si>
  <si>
    <t>control_corruption</t>
  </si>
  <si>
    <t>poverty_rate</t>
  </si>
  <si>
    <t>informality</t>
  </si>
  <si>
    <t>Informality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</si>
</sst>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164" formatCode="0.0%"/>
    <numFmt numFmtId="165" formatCode="0.0"/>
    <numFmt numFmtId="166" formatCode="_-* #,##0.0_-;\-* #,##0.0_-;_-* &quot;-&quot;_-;_-@_-"/>
    <numFmt numFmtId="167" formatCode="0.000"/>
    <numFmt numFmtId="168" formatCode="0.000%"/>
    <numFmt numFmtId="169" formatCode="0.0000000000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2">
    <xf numFmtId="0" fontId="0" fillId="0" borderId="0" xfId="0"/>
    <xf numFmtId="17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0" xfId="0" applyFont="1"/>
    <xf numFmtId="164" fontId="5" fillId="0" borderId="0" xfId="1" applyNumberFormat="1" applyFont="1" applyAlignment="1">
      <alignment horizontal="center"/>
    </xf>
    <xf numFmtId="166" fontId="4" fillId="0" borderId="0" xfId="2" applyNumberFormat="1" applyFont="1" applyAlignment="1">
      <alignment horizontal="center"/>
    </xf>
    <xf numFmtId="42" fontId="0" fillId="0" borderId="0" xfId="3" applyFont="1"/>
    <xf numFmtId="42" fontId="4" fillId="0" borderId="0" xfId="3" applyFont="1" applyAlignment="1">
      <alignment horizontal="center"/>
    </xf>
    <xf numFmtId="42" fontId="4" fillId="0" borderId="0" xfId="3" applyFont="1"/>
    <xf numFmtId="4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1" fontId="4" fillId="0" borderId="0" xfId="0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2" applyNumberFormat="1" applyFont="1"/>
    <xf numFmtId="164" fontId="0" fillId="0" borderId="0" xfId="0" applyNumberFormat="1"/>
    <xf numFmtId="0" fontId="0" fillId="0" borderId="0" xfId="0" applyFont="1"/>
    <xf numFmtId="168" fontId="0" fillId="0" borderId="0" xfId="0" applyNumberFormat="1" applyAlignment="1">
      <alignment horizontal="center"/>
    </xf>
    <xf numFmtId="1" fontId="6" fillId="3" borderId="0" xfId="0" applyNumberFormat="1" applyFont="1" applyFill="1" applyAlignment="1">
      <alignment horizontal="center"/>
    </xf>
    <xf numFmtId="10" fontId="0" fillId="0" borderId="0" xfId="0" applyNumberFormat="1"/>
    <xf numFmtId="164" fontId="0" fillId="4" borderId="0" xfId="1" applyNumberFormat="1" applyFont="1" applyFill="1" applyAlignment="1">
      <alignment horizontal="center"/>
    </xf>
    <xf numFmtId="169" fontId="0" fillId="0" borderId="0" xfId="0" applyNumberFormat="1"/>
    <xf numFmtId="164" fontId="4" fillId="5" borderId="0" xfId="1" applyNumberFormat="1" applyFont="1" applyFill="1" applyAlignment="1">
      <alignment horizontal="center"/>
    </xf>
    <xf numFmtId="164" fontId="7" fillId="5" borderId="0" xfId="1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Continuous"/>
    </xf>
    <xf numFmtId="10" fontId="0" fillId="0" borderId="0" xfId="1" applyNumberFormat="1" applyFont="1"/>
    <xf numFmtId="0" fontId="0" fillId="6" borderId="0" xfId="0" applyFill="1" applyAlignment="1">
      <alignment horizontal="center"/>
    </xf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10" fontId="0" fillId="10" borderId="0" xfId="0" applyNumberFormat="1" applyFill="1"/>
    <xf numFmtId="0" fontId="4" fillId="5" borderId="0" xfId="0" applyFont="1" applyFill="1"/>
    <xf numFmtId="0" fontId="4" fillId="11" borderId="0" xfId="0" applyFont="1" applyFill="1"/>
    <xf numFmtId="0" fontId="0" fillId="11" borderId="0" xfId="0" applyFill="1"/>
    <xf numFmtId="165" fontId="0" fillId="0" borderId="0" xfId="1" applyNumberFormat="1" applyFont="1" applyAlignment="1">
      <alignment horizontal="center"/>
    </xf>
    <xf numFmtId="0" fontId="4" fillId="10" borderId="0" xfId="0" applyFont="1" applyFill="1"/>
    <xf numFmtId="0" fontId="4" fillId="4" borderId="0" xfId="0" applyFont="1" applyFill="1"/>
    <xf numFmtId="0" fontId="0" fillId="6" borderId="0" xfId="0" applyFill="1"/>
    <xf numFmtId="0" fontId="4" fillId="6" borderId="0" xfId="0" applyFont="1" applyFill="1"/>
    <xf numFmtId="2" fontId="0" fillId="0" borderId="0" xfId="0" applyNumberFormat="1"/>
    <xf numFmtId="0" fontId="0" fillId="7" borderId="0" xfId="0" applyFont="1" applyFill="1"/>
    <xf numFmtId="0" fontId="0" fillId="11" borderId="0" xfId="0" applyFont="1" applyFill="1"/>
    <xf numFmtId="0" fontId="0" fillId="10" borderId="0" xfId="0" applyFont="1" applyFill="1"/>
    <xf numFmtId="0" fontId="0" fillId="4" borderId="0" xfId="0" applyFont="1" applyFill="1"/>
    <xf numFmtId="0" fontId="0" fillId="0" borderId="0" xfId="0" applyAlignment="1">
      <alignment horizontal="center"/>
    </xf>
  </cellXfs>
  <cellStyles count="4">
    <cellStyle name="Millares [0]" xfId="2" builtinId="6"/>
    <cellStyle name="Moneda [0]" xfId="3" builtinId="7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outputgap_nhp_promedio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Data!$Q$2:$Q$107</c:f>
              <c:numCache>
                <c:formatCode>0.00%</c:formatCode>
                <c:ptCount val="106"/>
                <c:pt idx="1">
                  <c:v>-9.0438726310999584E-3</c:v>
                </c:pt>
                <c:pt idx="2">
                  <c:v>-7.5241399346008819E-3</c:v>
                </c:pt>
                <c:pt idx="3">
                  <c:v>-3.4401494217011219E-3</c:v>
                </c:pt>
                <c:pt idx="4">
                  <c:v>-4.347080475000098E-4</c:v>
                </c:pt>
                <c:pt idx="5">
                  <c:v>4.8117572058004043E-3</c:v>
                </c:pt>
                <c:pt idx="6">
                  <c:v>6.0706409859889732E-4</c:v>
                </c:pt>
                <c:pt idx="7">
                  <c:v>9.3350243660061949E-4</c:v>
                </c:pt>
                <c:pt idx="8">
                  <c:v>-1.2747129589918416E-4</c:v>
                </c:pt>
                <c:pt idx="9">
                  <c:v>3.9838763689914458E-4</c:v>
                </c:pt>
                <c:pt idx="10">
                  <c:v>-2.9270717641995958E-3</c:v>
                </c:pt>
                <c:pt idx="11">
                  <c:v>-5.9186436347005156E-3</c:v>
                </c:pt>
                <c:pt idx="12">
                  <c:v>1.4418452158988515E-3</c:v>
                </c:pt>
                <c:pt idx="13">
                  <c:v>6.994678768899476E-3</c:v>
                </c:pt>
                <c:pt idx="14">
                  <c:v>1.3751867382998384E-2</c:v>
                </c:pt>
                <c:pt idx="15">
                  <c:v>2.1794295712499689E-2</c:v>
                </c:pt>
                <c:pt idx="16">
                  <c:v>6.7988297626992988E-3</c:v>
                </c:pt>
                <c:pt idx="17">
                  <c:v>-4.160763136399126E-3</c:v>
                </c:pt>
                <c:pt idx="18">
                  <c:v>-1.3829206845899833E-2</c:v>
                </c:pt>
                <c:pt idx="19">
                  <c:v>-3.8595176794299135E-2</c:v>
                </c:pt>
                <c:pt idx="20">
                  <c:v>-4.279206379719902E-2</c:v>
                </c:pt>
                <c:pt idx="21">
                  <c:v>-5.1308191880799825E-2</c:v>
                </c:pt>
                <c:pt idx="22">
                  <c:v>-5.7196467885800573E-2</c:v>
                </c:pt>
                <c:pt idx="23">
                  <c:v>-5.2068506144300031E-2</c:v>
                </c:pt>
                <c:pt idx="24">
                  <c:v>-4.6773720752501191E-2</c:v>
                </c:pt>
                <c:pt idx="25">
                  <c:v>-4.1387417584701325E-2</c:v>
                </c:pt>
                <c:pt idx="26">
                  <c:v>-3.9768529585600731E-2</c:v>
                </c:pt>
                <c:pt idx="27">
                  <c:v>-3.830820913990074E-2</c:v>
                </c:pt>
                <c:pt idx="28">
                  <c:v>-3.7189900157599709E-2</c:v>
                </c:pt>
                <c:pt idx="29">
                  <c:v>-3.2213958908799967E-2</c:v>
                </c:pt>
                <c:pt idx="30">
                  <c:v>-2.8525723997399055E-2</c:v>
                </c:pt>
                <c:pt idx="31">
                  <c:v>-2.4745598867800922E-2</c:v>
                </c:pt>
                <c:pt idx="32">
                  <c:v>-2.2083141269300555E-2</c:v>
                </c:pt>
                <c:pt idx="33">
                  <c:v>-1.9921175893898635E-2</c:v>
                </c:pt>
                <c:pt idx="34">
                  <c:v>-1.829536648600083E-2</c:v>
                </c:pt>
                <c:pt idx="35">
                  <c:v>-1.4129950059400542E-2</c:v>
                </c:pt>
                <c:pt idx="36">
                  <c:v>-1.0270083173899991E-2</c:v>
                </c:pt>
                <c:pt idx="37">
                  <c:v>-7.5360642098996067E-3</c:v>
                </c:pt>
                <c:pt idx="38">
                  <c:v>-3.0494973356010036E-3</c:v>
                </c:pt>
                <c:pt idx="39">
                  <c:v>-9.6331384700221179E-5</c:v>
                </c:pt>
                <c:pt idx="40">
                  <c:v>2.4933938461000338E-3</c:v>
                </c:pt>
                <c:pt idx="41">
                  <c:v>4.4018184296010787E-3</c:v>
                </c:pt>
                <c:pt idx="42">
                  <c:v>8.2257788079012073E-3</c:v>
                </c:pt>
                <c:pt idx="43">
                  <c:v>1.151397020790057E-2</c:v>
                </c:pt>
                <c:pt idx="44">
                  <c:v>1.4292103632500996E-2</c:v>
                </c:pt>
                <c:pt idx="45">
                  <c:v>1.8549244324399083E-2</c:v>
                </c:pt>
                <c:pt idx="46">
                  <c:v>2.2362243074599775E-2</c:v>
                </c:pt>
                <c:pt idx="47">
                  <c:v>2.5771593632399004E-2</c:v>
                </c:pt>
                <c:pt idx="48">
                  <c:v>3.0988773777199441E-2</c:v>
                </c:pt>
                <c:pt idx="49">
                  <c:v>3.5897828787499364E-2</c:v>
                </c:pt>
                <c:pt idx="50">
                  <c:v>4.0116115978099387E-2</c:v>
                </c:pt>
                <c:pt idx="51">
                  <c:v>4.3830158393198815E-2</c:v>
                </c:pt>
                <c:pt idx="52">
                  <c:v>4.801735268129903E-2</c:v>
                </c:pt>
                <c:pt idx="53">
                  <c:v>4.9472240309500037E-2</c:v>
                </c:pt>
                <c:pt idx="54">
                  <c:v>4.832626494940051E-2</c:v>
                </c:pt>
                <c:pt idx="55">
                  <c:v>4.7808777715598438E-2</c:v>
                </c:pt>
                <c:pt idx="56">
                  <c:v>4.7077303513100688E-2</c:v>
                </c:pt>
                <c:pt idx="57">
                  <c:v>3.5746240229100223E-2</c:v>
                </c:pt>
                <c:pt idx="58">
                  <c:v>2.4580312654400416E-2</c:v>
                </c:pt>
                <c:pt idx="59">
                  <c:v>1.3606225205599287E-2</c:v>
                </c:pt>
                <c:pt idx="60">
                  <c:v>7.6385340429006021E-3</c:v>
                </c:pt>
                <c:pt idx="61">
                  <c:v>2.7411708398989987E-3</c:v>
                </c:pt>
                <c:pt idx="62">
                  <c:v>-3.6717369062984062E-3</c:v>
                </c:pt>
                <c:pt idx="63">
                  <c:v>-2.4586866995992551E-3</c:v>
                </c:pt>
                <c:pt idx="64">
                  <c:v>-1.0836127291007358E-3</c:v>
                </c:pt>
                <c:pt idx="65">
                  <c:v>1.7056563641997258E-3</c:v>
                </c:pt>
                <c:pt idx="66">
                  <c:v>1.3399182300002366E-3</c:v>
                </c:pt>
                <c:pt idx="67">
                  <c:v>6.3377039660004186E-3</c:v>
                </c:pt>
                <c:pt idx="68">
                  <c:v>1.1000891116299982E-2</c:v>
                </c:pt>
                <c:pt idx="69">
                  <c:v>1.5591918153599948E-2</c:v>
                </c:pt>
                <c:pt idx="70">
                  <c:v>1.8278273393999456E-2</c:v>
                </c:pt>
                <c:pt idx="71">
                  <c:v>2.0323233169198929E-2</c:v>
                </c:pt>
                <c:pt idx="72">
                  <c:v>2.4215919341900261E-2</c:v>
                </c:pt>
                <c:pt idx="73">
                  <c:v>1.8970863416699402E-2</c:v>
                </c:pt>
                <c:pt idx="74">
                  <c:v>1.3620076115101298E-2</c:v>
                </c:pt>
                <c:pt idx="75">
                  <c:v>8.2322751008003792E-3</c:v>
                </c:pt>
                <c:pt idx="76">
                  <c:v>1.1709663914299284E-2</c:v>
                </c:pt>
                <c:pt idx="77">
                  <c:v>1.5246179377800928E-2</c:v>
                </c:pt>
                <c:pt idx="78">
                  <c:v>1.887273938949896E-2</c:v>
                </c:pt>
                <c:pt idx="79">
                  <c:v>1.9245087495900037E-2</c:v>
                </c:pt>
                <c:pt idx="80">
                  <c:v>1.9301363722100007E-2</c:v>
                </c:pt>
                <c:pt idx="81">
                  <c:v>2.0482939671801148E-2</c:v>
                </c:pt>
                <c:pt idx="82">
                  <c:v>1.7811016757599774E-2</c:v>
                </c:pt>
                <c:pt idx="83">
                  <c:v>1.6184861874599221E-2</c:v>
                </c:pt>
                <c:pt idx="84">
                  <c:v>1.4635416515099919E-2</c:v>
                </c:pt>
                <c:pt idx="85">
                  <c:v>1.3459987356998937E-2</c:v>
                </c:pt>
                <c:pt idx="86">
                  <c:v>9.8730136908997679E-3</c:v>
                </c:pt>
                <c:pt idx="87">
                  <c:v>6.3514233864996328E-3</c:v>
                </c:pt>
                <c:pt idx="88">
                  <c:v>3.6820717520988921E-3</c:v>
                </c:pt>
                <c:pt idx="89">
                  <c:v>-1.0550238626017006E-3</c:v>
                </c:pt>
                <c:pt idx="90">
                  <c:v>-5.5353482099995688E-3</c:v>
                </c:pt>
                <c:pt idx="91">
                  <c:v>-9.861227960699992E-3</c:v>
                </c:pt>
                <c:pt idx="92">
                  <c:v>-1.3618083711198992E-2</c:v>
                </c:pt>
                <c:pt idx="93">
                  <c:v>-1.7439992369300938E-2</c:v>
                </c:pt>
                <c:pt idx="94">
                  <c:v>-1.908499812740061E-2</c:v>
                </c:pt>
                <c:pt idx="95">
                  <c:v>-2.0648563889800187E-2</c:v>
                </c:pt>
                <c:pt idx="96">
                  <c:v>-1.9526135834299296E-2</c:v>
                </c:pt>
                <c:pt idx="97">
                  <c:v>-1.8718376126999559E-2</c:v>
                </c:pt>
                <c:pt idx="98">
                  <c:v>-1.7517782300799922E-2</c:v>
                </c:pt>
                <c:pt idx="99">
                  <c:v>-1.7686019170300327E-2</c:v>
                </c:pt>
                <c:pt idx="100">
                  <c:v>-1.7832556883700335E-2</c:v>
                </c:pt>
                <c:pt idx="101">
                  <c:v>-1.5756036081800318E-2</c:v>
                </c:pt>
                <c:pt idx="102">
                  <c:v>-1.3717814529398353E-2</c:v>
                </c:pt>
                <c:pt idx="103">
                  <c:v>-1.1623226253000496E-2</c:v>
                </c:pt>
                <c:pt idx="104">
                  <c:v>-1.0311843164901191E-2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A-4921-8473-CB5D89D5ADDC}"/>
            </c:ext>
          </c:extLst>
        </c:ser>
        <c:ser>
          <c:idx val="1"/>
          <c:order val="1"/>
          <c:tx>
            <c:strRef>
              <c:f>Data!$AY$1</c:f>
              <c:strCache>
                <c:ptCount val="1"/>
                <c:pt idx="0">
                  <c:v>dtf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Data!$AY$2:$AY$107</c:f>
              <c:numCache>
                <c:formatCode>0.0%</c:formatCode>
                <c:ptCount val="106"/>
                <c:pt idx="0">
                  <c:v>0.25473333333333331</c:v>
                </c:pt>
                <c:pt idx="1">
                  <c:v>0.26589999999999997</c:v>
                </c:pt>
                <c:pt idx="2">
                  <c:v>0.30226666666666668</c:v>
                </c:pt>
                <c:pt idx="3">
                  <c:v>0.35373333333333329</c:v>
                </c:pt>
                <c:pt idx="4">
                  <c:v>0.33913333333333334</c:v>
                </c:pt>
                <c:pt idx="5">
                  <c:v>0.3483</c:v>
                </c:pt>
                <c:pt idx="6">
                  <c:v>0.29796666666666666</c:v>
                </c:pt>
                <c:pt idx="7">
                  <c:v>0.30813333333333337</c:v>
                </c:pt>
                <c:pt idx="8">
                  <c:v>0.33086666666666664</c:v>
                </c:pt>
                <c:pt idx="9">
                  <c:v>0.32626666666666665</c:v>
                </c:pt>
                <c:pt idx="10">
                  <c:v>0.30403333333333332</c:v>
                </c:pt>
                <c:pt idx="11">
                  <c:v>0.28436666666666666</c:v>
                </c:pt>
                <c:pt idx="12">
                  <c:v>0.25806666666666667</c:v>
                </c:pt>
                <c:pt idx="13">
                  <c:v>0.23850000000000002</c:v>
                </c:pt>
                <c:pt idx="14">
                  <c:v>0.23</c:v>
                </c:pt>
                <c:pt idx="15">
                  <c:v>0.23856666666666668</c:v>
                </c:pt>
                <c:pt idx="16">
                  <c:v>0.25866666666666666</c:v>
                </c:pt>
                <c:pt idx="17">
                  <c:v>0.32983333333333326</c:v>
                </c:pt>
                <c:pt idx="18">
                  <c:v>0.35403333333333337</c:v>
                </c:pt>
                <c:pt idx="19">
                  <c:v>0.36080000000000001</c:v>
                </c:pt>
                <c:pt idx="20">
                  <c:v>0.29599999999999999</c:v>
                </c:pt>
                <c:pt idx="21">
                  <c:v>0.19650000000000001</c:v>
                </c:pt>
                <c:pt idx="22">
                  <c:v>0.18686666666666665</c:v>
                </c:pt>
                <c:pt idx="23">
                  <c:v>0.17376666666666665</c:v>
                </c:pt>
                <c:pt idx="24">
                  <c:v>0.11233333333333334</c:v>
                </c:pt>
                <c:pt idx="25">
                  <c:v>0.1171</c:v>
                </c:pt>
                <c:pt idx="26">
                  <c:v>0.12539999999999998</c:v>
                </c:pt>
                <c:pt idx="27">
                  <c:v>0.13103333333333333</c:v>
                </c:pt>
                <c:pt idx="28">
                  <c:v>0.13286666666666666</c:v>
                </c:pt>
                <c:pt idx="29">
                  <c:v>0.12720000000000001</c:v>
                </c:pt>
                <c:pt idx="30">
                  <c:v>0.12286666666666667</c:v>
                </c:pt>
                <c:pt idx="31">
                  <c:v>0.11446666666666666</c:v>
                </c:pt>
                <c:pt idx="32">
                  <c:v>0.10853333333333333</c:v>
                </c:pt>
                <c:pt idx="33">
                  <c:v>9.1633333333333331E-2</c:v>
                </c:pt>
                <c:pt idx="34">
                  <c:v>7.8966666666666671E-2</c:v>
                </c:pt>
                <c:pt idx="35">
                  <c:v>7.8399999999999984E-2</c:v>
                </c:pt>
                <c:pt idx="36">
                  <c:v>7.7366666666666667E-2</c:v>
                </c:pt>
                <c:pt idx="37">
                  <c:v>7.7600000000000002E-2</c:v>
                </c:pt>
                <c:pt idx="38">
                  <c:v>7.8166666666666662E-2</c:v>
                </c:pt>
                <c:pt idx="39">
                  <c:v>7.9000000000000001E-2</c:v>
                </c:pt>
                <c:pt idx="40">
                  <c:v>7.8766666666666665E-2</c:v>
                </c:pt>
                <c:pt idx="41">
                  <c:v>7.8366666666666668E-2</c:v>
                </c:pt>
                <c:pt idx="42">
                  <c:v>7.7766666666666664E-2</c:v>
                </c:pt>
                <c:pt idx="43">
                  <c:v>7.7033333333333329E-2</c:v>
                </c:pt>
                <c:pt idx="44">
                  <c:v>7.4733333333333332E-2</c:v>
                </c:pt>
                <c:pt idx="45">
                  <c:v>7.2166666666666671E-2</c:v>
                </c:pt>
                <c:pt idx="46">
                  <c:v>6.9766666666666657E-2</c:v>
                </c:pt>
                <c:pt idx="47">
                  <c:v>6.3899999999999998E-2</c:v>
                </c:pt>
                <c:pt idx="48">
                  <c:v>6.0400000000000002E-2</c:v>
                </c:pt>
                <c:pt idx="49">
                  <c:v>6.0066666666666664E-2</c:v>
                </c:pt>
                <c:pt idx="50">
                  <c:v>6.433333333333334E-2</c:v>
                </c:pt>
                <c:pt idx="51">
                  <c:v>6.6166666666666665E-2</c:v>
                </c:pt>
                <c:pt idx="52">
                  <c:v>7.0433333333333334E-2</c:v>
                </c:pt>
                <c:pt idx="53">
                  <c:v>7.693333333333334E-2</c:v>
                </c:pt>
                <c:pt idx="54">
                  <c:v>8.5733333333333328E-2</c:v>
                </c:pt>
                <c:pt idx="55">
                  <c:v>8.7466666666666679E-2</c:v>
                </c:pt>
                <c:pt idx="56">
                  <c:v>9.3366666666666667E-2</c:v>
                </c:pt>
                <c:pt idx="57">
                  <c:v>9.7100000000000006E-2</c:v>
                </c:pt>
                <c:pt idx="58">
                  <c:v>9.8299999999999998E-2</c:v>
                </c:pt>
                <c:pt idx="59">
                  <c:v>0.1009</c:v>
                </c:pt>
                <c:pt idx="60">
                  <c:v>8.9466666666666653E-2</c:v>
                </c:pt>
                <c:pt idx="61">
                  <c:v>6.2799999999999995E-2</c:v>
                </c:pt>
                <c:pt idx="62">
                  <c:v>5.04E-2</c:v>
                </c:pt>
                <c:pt idx="63">
                  <c:v>4.3099999999999999E-2</c:v>
                </c:pt>
                <c:pt idx="64">
                  <c:v>3.9899999999999998E-2</c:v>
                </c:pt>
                <c:pt idx="65">
                  <c:v>3.6966666666666669E-2</c:v>
                </c:pt>
                <c:pt idx="66">
                  <c:v>3.4966666666666674E-2</c:v>
                </c:pt>
                <c:pt idx="67">
                  <c:v>3.4633333333333335E-2</c:v>
                </c:pt>
                <c:pt idx="68">
                  <c:v>3.5099999999999999E-2</c:v>
                </c:pt>
                <c:pt idx="69">
                  <c:v>3.9066666666666666E-2</c:v>
                </c:pt>
                <c:pt idx="70">
                  <c:v>4.4366666666666665E-2</c:v>
                </c:pt>
                <c:pt idx="71">
                  <c:v>4.9733333333333331E-2</c:v>
                </c:pt>
                <c:pt idx="72">
                  <c:v>5.2533333333333328E-2</c:v>
                </c:pt>
                <c:pt idx="73">
                  <c:v>5.4566666666666659E-2</c:v>
                </c:pt>
                <c:pt idx="74">
                  <c:v>5.3900000000000003E-2</c:v>
                </c:pt>
                <c:pt idx="75">
                  <c:v>5.3166666666666668E-2</c:v>
                </c:pt>
                <c:pt idx="76">
                  <c:v>4.8366666666666669E-2</c:v>
                </c:pt>
                <c:pt idx="77">
                  <c:v>4.0433333333333328E-2</c:v>
                </c:pt>
                <c:pt idx="78">
                  <c:v>4.0399999999999998E-2</c:v>
                </c:pt>
                <c:pt idx="79">
                  <c:v>4.0366666666666669E-2</c:v>
                </c:pt>
                <c:pt idx="80">
                  <c:v>3.9633333333333333E-2</c:v>
                </c:pt>
                <c:pt idx="81">
                  <c:v>3.846666666666667E-2</c:v>
                </c:pt>
                <c:pt idx="82">
                  <c:v>4.1199999999999994E-2</c:v>
                </c:pt>
                <c:pt idx="83">
                  <c:v>4.3433333333333331E-2</c:v>
                </c:pt>
                <c:pt idx="84">
                  <c:v>4.4433333333333332E-2</c:v>
                </c:pt>
                <c:pt idx="85">
                  <c:v>4.4433333333333332E-2</c:v>
                </c:pt>
                <c:pt idx="86">
                  <c:v>4.4666666666666667E-2</c:v>
                </c:pt>
                <c:pt idx="87">
                  <c:v>4.9599999999999998E-2</c:v>
                </c:pt>
                <c:pt idx="88">
                  <c:v>6.1133333333333338E-2</c:v>
                </c:pt>
                <c:pt idx="89">
                  <c:v>6.7966666666666661E-2</c:v>
                </c:pt>
                <c:pt idx="90">
                  <c:v>7.2100000000000011E-2</c:v>
                </c:pt>
                <c:pt idx="91">
                  <c:v>7.0066666666666666E-2</c:v>
                </c:pt>
                <c:pt idx="92">
                  <c:v>6.7900000000000002E-2</c:v>
                </c:pt>
                <c:pt idx="93">
                  <c:v>6.2199999999999998E-2</c:v>
                </c:pt>
                <c:pt idx="94">
                  <c:v>5.5833333333333339E-2</c:v>
                </c:pt>
                <c:pt idx="95">
                  <c:v>5.3633333333333331E-2</c:v>
                </c:pt>
                <c:pt idx="96">
                  <c:v>5.0966666666666667E-2</c:v>
                </c:pt>
                <c:pt idx="97">
                  <c:v>4.7333333333333338E-2</c:v>
                </c:pt>
                <c:pt idx="98">
                  <c:v>4.5433333333333333E-2</c:v>
                </c:pt>
                <c:pt idx="99">
                  <c:v>4.463333333333333E-2</c:v>
                </c:pt>
                <c:pt idx="100">
                  <c:v>4.5599999999999995E-2</c:v>
                </c:pt>
                <c:pt idx="101">
                  <c:v>4.5199999999999997E-2</c:v>
                </c:pt>
                <c:pt idx="102">
                  <c:v>4.4600000000000001E-2</c:v>
                </c:pt>
                <c:pt idx="103">
                  <c:v>4.4533333333333334E-2</c:v>
                </c:pt>
                <c:pt idx="104">
                  <c:v>4.5000000000000005E-2</c:v>
                </c:pt>
                <c:pt idx="105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A-4921-8473-CB5D89D5ADDC}"/>
            </c:ext>
          </c:extLst>
        </c:ser>
        <c:ser>
          <c:idx val="2"/>
          <c:order val="2"/>
          <c:tx>
            <c:strRef>
              <c:f>Data!$BI$1</c:f>
              <c:strCache>
                <c:ptCount val="1"/>
                <c:pt idx="0">
                  <c:v>inflation_cpi_core_sa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Data!$BI$2:$BI$107</c:f>
              <c:numCache>
                <c:formatCode>0.0%</c:formatCode>
                <c:ptCount val="106"/>
                <c:pt idx="1">
                  <c:v>6.8659445140574399E-2</c:v>
                </c:pt>
                <c:pt idx="2">
                  <c:v>0.120338234736387</c:v>
                </c:pt>
                <c:pt idx="3">
                  <c:v>0.155918234900221</c:v>
                </c:pt>
                <c:pt idx="4">
                  <c:v>4.2607575427500599E-2</c:v>
                </c:pt>
                <c:pt idx="5">
                  <c:v>0.14788650562446301</c:v>
                </c:pt>
                <c:pt idx="6">
                  <c:v>0.14810011091787401</c:v>
                </c:pt>
                <c:pt idx="7">
                  <c:v>1.3300244609914001E-2</c:v>
                </c:pt>
                <c:pt idx="8">
                  <c:v>0.15052066882357701</c:v>
                </c:pt>
                <c:pt idx="9">
                  <c:v>0.15505933035490299</c:v>
                </c:pt>
                <c:pt idx="10">
                  <c:v>3.03969873317179E-2</c:v>
                </c:pt>
                <c:pt idx="11">
                  <c:v>0.15273778481686701</c:v>
                </c:pt>
                <c:pt idx="12">
                  <c:v>0.11733542009183499</c:v>
                </c:pt>
                <c:pt idx="13">
                  <c:v>4.07058034677618E-2</c:v>
                </c:pt>
                <c:pt idx="14">
                  <c:v>0.12268338569259001</c:v>
                </c:pt>
                <c:pt idx="15">
                  <c:v>0.116227684771513</c:v>
                </c:pt>
                <c:pt idx="16">
                  <c:v>5.81848847820002E-2</c:v>
                </c:pt>
                <c:pt idx="17">
                  <c:v>0.16419868820722999</c:v>
                </c:pt>
                <c:pt idx="18">
                  <c:v>5.9206518084448601E-2</c:v>
                </c:pt>
                <c:pt idx="19">
                  <c:v>5.70401904586414E-2</c:v>
                </c:pt>
                <c:pt idx="20">
                  <c:v>0.102677030461304</c:v>
                </c:pt>
                <c:pt idx="21">
                  <c:v>4.5092269221942503E-2</c:v>
                </c:pt>
                <c:pt idx="22">
                  <c:v>3.4917886472168702E-2</c:v>
                </c:pt>
                <c:pt idx="23">
                  <c:v>3.5939778464922703E-2</c:v>
                </c:pt>
                <c:pt idx="24">
                  <c:v>4.2164193293275198E-2</c:v>
                </c:pt>
                <c:pt idx="25">
                  <c:v>3.4956999639622899E-2</c:v>
                </c:pt>
                <c:pt idx="26">
                  <c:v>3.6975545757426301E-2</c:v>
                </c:pt>
                <c:pt idx="27">
                  <c:v>3.2662186323779298E-2</c:v>
                </c:pt>
                <c:pt idx="28">
                  <c:v>2.9641107575244199E-2</c:v>
                </c:pt>
                <c:pt idx="29">
                  <c:v>2.8927296550494301E-2</c:v>
                </c:pt>
                <c:pt idx="30">
                  <c:v>2.4321077643925298E-2</c:v>
                </c:pt>
                <c:pt idx="31">
                  <c:v>2.2730132302991202E-2</c:v>
                </c:pt>
                <c:pt idx="32">
                  <c:v>1.82991317560828E-2</c:v>
                </c:pt>
                <c:pt idx="33">
                  <c:v>2.2281930369313099E-2</c:v>
                </c:pt>
                <c:pt idx="34">
                  <c:v>2.3595743046534799E-2</c:v>
                </c:pt>
                <c:pt idx="35">
                  <c:v>2.8839012536792899E-2</c:v>
                </c:pt>
                <c:pt idx="36">
                  <c:v>3.3481816052838002E-2</c:v>
                </c:pt>
                <c:pt idx="37">
                  <c:v>2.83586865247452E-2</c:v>
                </c:pt>
                <c:pt idx="38">
                  <c:v>2.9801151078667099E-2</c:v>
                </c:pt>
                <c:pt idx="39">
                  <c:v>2.4071911603494402E-2</c:v>
                </c:pt>
                <c:pt idx="40">
                  <c:v>2.2745489233335602E-2</c:v>
                </c:pt>
                <c:pt idx="41">
                  <c:v>2.5010944523305899E-2</c:v>
                </c:pt>
                <c:pt idx="42">
                  <c:v>1.9325579261296799E-2</c:v>
                </c:pt>
                <c:pt idx="43">
                  <c:v>2.17524841008216E-2</c:v>
                </c:pt>
                <c:pt idx="44">
                  <c:v>2.0183608496046002E-2</c:v>
                </c:pt>
                <c:pt idx="45">
                  <c:v>1.55640215622569E-2</c:v>
                </c:pt>
                <c:pt idx="46">
                  <c:v>1.7140290108017899E-2</c:v>
                </c:pt>
                <c:pt idx="47">
                  <c:v>1.6826660560518101E-2</c:v>
                </c:pt>
                <c:pt idx="48">
                  <c:v>1.3283425279807399E-2</c:v>
                </c:pt>
                <c:pt idx="49">
                  <c:v>1.8282655556210999E-2</c:v>
                </c:pt>
                <c:pt idx="50">
                  <c:v>2.03274355374371E-2</c:v>
                </c:pt>
                <c:pt idx="51">
                  <c:v>1.7692244574107001E-2</c:v>
                </c:pt>
                <c:pt idx="52">
                  <c:v>1.9929529213589502E-2</c:v>
                </c:pt>
                <c:pt idx="53">
                  <c:v>2.0131965298202201E-2</c:v>
                </c:pt>
                <c:pt idx="54">
                  <c:v>1.8916090533468401E-2</c:v>
                </c:pt>
                <c:pt idx="55">
                  <c:v>2.1921531757554399E-2</c:v>
                </c:pt>
                <c:pt idx="56">
                  <c:v>2.3995416338975999E-2</c:v>
                </c:pt>
                <c:pt idx="57">
                  <c:v>2.2087748285613901E-2</c:v>
                </c:pt>
                <c:pt idx="58">
                  <c:v>2.3071379464216699E-2</c:v>
                </c:pt>
                <c:pt idx="59">
                  <c:v>2.0498571217080298E-2</c:v>
                </c:pt>
                <c:pt idx="60">
                  <c:v>1.6940755584823702E-2</c:v>
                </c:pt>
                <c:pt idx="61">
                  <c:v>1.4047833873891699E-2</c:v>
                </c:pt>
                <c:pt idx="62">
                  <c:v>1.2133544145677E-2</c:v>
                </c:pt>
                <c:pt idx="63">
                  <c:v>1.0191506150980899E-2</c:v>
                </c:pt>
                <c:pt idx="64">
                  <c:v>1.1393554298067101E-2</c:v>
                </c:pt>
                <c:pt idx="65">
                  <c:v>1.24033903555368E-2</c:v>
                </c:pt>
                <c:pt idx="66">
                  <c:v>1.2265869831020701E-2</c:v>
                </c:pt>
                <c:pt idx="67">
                  <c:v>1.35944238005332E-2</c:v>
                </c:pt>
                <c:pt idx="68">
                  <c:v>1.3665850697381399E-2</c:v>
                </c:pt>
                <c:pt idx="69">
                  <c:v>1.4556703567035E-2</c:v>
                </c:pt>
                <c:pt idx="70">
                  <c:v>1.3361617900754699E-2</c:v>
                </c:pt>
                <c:pt idx="71">
                  <c:v>1.53154443639795E-2</c:v>
                </c:pt>
                <c:pt idx="72">
                  <c:v>1.3324446104498599E-2</c:v>
                </c:pt>
                <c:pt idx="73">
                  <c:v>1.0730662471017701E-2</c:v>
                </c:pt>
                <c:pt idx="74">
                  <c:v>1.2430634905535099E-2</c:v>
                </c:pt>
                <c:pt idx="75">
                  <c:v>1.00038823271497E-2</c:v>
                </c:pt>
                <c:pt idx="76">
                  <c:v>9.7279159120848002E-3</c:v>
                </c:pt>
                <c:pt idx="77">
                  <c:v>1.1436377930895201E-2</c:v>
                </c:pt>
                <c:pt idx="78">
                  <c:v>1.1210855217232699E-2</c:v>
                </c:pt>
                <c:pt idx="79">
                  <c:v>9.8962977839585492E-3</c:v>
                </c:pt>
                <c:pt idx="80">
                  <c:v>1.2310355779508699E-2</c:v>
                </c:pt>
                <c:pt idx="81">
                  <c:v>1.36597613338304E-2</c:v>
                </c:pt>
                <c:pt idx="82">
                  <c:v>1.2280902680526101E-2</c:v>
                </c:pt>
                <c:pt idx="83">
                  <c:v>1.7147611497434601E-2</c:v>
                </c:pt>
                <c:pt idx="84">
                  <c:v>1.5776070767796802E-2</c:v>
                </c:pt>
                <c:pt idx="85">
                  <c:v>2.1647928245528001E-2</c:v>
                </c:pt>
                <c:pt idx="86">
                  <c:v>2.5751566283137101E-2</c:v>
                </c:pt>
                <c:pt idx="87">
                  <c:v>2.7971179421790299E-2</c:v>
                </c:pt>
                <c:pt idx="88">
                  <c:v>2.8670382618673902E-2</c:v>
                </c:pt>
                <c:pt idx="89">
                  <c:v>2.3857518504008701E-2</c:v>
                </c:pt>
                <c:pt idx="90">
                  <c:v>2.5336786806689E-2</c:v>
                </c:pt>
                <c:pt idx="91">
                  <c:v>1.9036820609870098E-2</c:v>
                </c:pt>
                <c:pt idx="92">
                  <c:v>2.42445741381155E-2</c:v>
                </c:pt>
                <c:pt idx="93">
                  <c:v>2.16892373799937E-2</c:v>
                </c:pt>
                <c:pt idx="94">
                  <c:v>1.6971619532451701E-2</c:v>
                </c:pt>
                <c:pt idx="95">
                  <c:v>1.92509953378209E-2</c:v>
                </c:pt>
                <c:pt idx="96">
                  <c:v>1.4938821241130801E-2</c:v>
                </c:pt>
                <c:pt idx="97">
                  <c:v>1.38923679255333E-2</c:v>
                </c:pt>
                <c:pt idx="98">
                  <c:v>1.44145471898836E-2</c:v>
                </c:pt>
                <c:pt idx="99">
                  <c:v>1.3706445061222899E-2</c:v>
                </c:pt>
                <c:pt idx="100">
                  <c:v>1.3426532571790301E-2</c:v>
                </c:pt>
                <c:pt idx="101">
                  <c:v>1.4831572316476299E-2</c:v>
                </c:pt>
                <c:pt idx="102">
                  <c:v>1.4429431292501601E-2</c:v>
                </c:pt>
                <c:pt idx="103">
                  <c:v>1.4188825781613099E-2</c:v>
                </c:pt>
                <c:pt idx="104">
                  <c:v>1.3017312526162001E-2</c:v>
                </c:pt>
                <c:pt idx="105">
                  <c:v>-1.6770780452374599E-2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A-4921-8473-CB5D89D5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545552"/>
        <c:axId val="1902260064"/>
      </c:lineChart>
      <c:catAx>
        <c:axId val="197254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2260064"/>
        <c:crosses val="autoZero"/>
        <c:auto val="1"/>
        <c:lblAlgn val="ctr"/>
        <c:lblOffset val="100"/>
        <c:noMultiLvlLbl val="0"/>
      </c:catAx>
      <c:valAx>
        <c:axId val="19022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5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Data!$BQ$1</c:f>
              <c:strCache>
                <c:ptCount val="1"/>
                <c:pt idx="0">
                  <c:v>rer_gap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Data!$BQ$2:$BQ$107</c:f>
              <c:numCache>
                <c:formatCode>0.0%</c:formatCode>
                <c:ptCount val="106"/>
                <c:pt idx="0">
                  <c:v>6.3867840877100734E-2</c:v>
                </c:pt>
                <c:pt idx="1">
                  <c:v>5.2787455156964702E-2</c:v>
                </c:pt>
                <c:pt idx="2">
                  <c:v>4.1480177697700071E-2</c:v>
                </c:pt>
                <c:pt idx="3">
                  <c:v>3.0075711198545685E-2</c:v>
                </c:pt>
                <c:pt idx="4">
                  <c:v>1.82599260702212E-2</c:v>
                </c:pt>
                <c:pt idx="5">
                  <c:v>5.8795834452738394E-3</c:v>
                </c:pt>
                <c:pt idx="6">
                  <c:v>-7.1696019367121222E-3</c:v>
                </c:pt>
                <c:pt idx="7">
                  <c:v>-1.2279170070484291E-2</c:v>
                </c:pt>
                <c:pt idx="8">
                  <c:v>-1.8202970924698691E-2</c:v>
                </c:pt>
                <c:pt idx="9">
                  <c:v>-1.4364975349809295E-2</c:v>
                </c:pt>
                <c:pt idx="10">
                  <c:v>-1.1485230143834402E-2</c:v>
                </c:pt>
                <c:pt idx="11">
                  <c:v>-8.8482099346330889E-3</c:v>
                </c:pt>
                <c:pt idx="12">
                  <c:v>-7.4107522942050696E-3</c:v>
                </c:pt>
                <c:pt idx="13">
                  <c:v>-1.3312247157414192E-2</c:v>
                </c:pt>
                <c:pt idx="14">
                  <c:v>-2.0604046579660973E-2</c:v>
                </c:pt>
                <c:pt idx="15">
                  <c:v>-2.9850285018998002E-2</c:v>
                </c:pt>
                <c:pt idx="16">
                  <c:v>-4.0546691151298164E-2</c:v>
                </c:pt>
                <c:pt idx="17">
                  <c:v>-4.9510092812428907E-2</c:v>
                </c:pt>
                <c:pt idx="18">
                  <c:v>-5.9892131262413217E-2</c:v>
                </c:pt>
                <c:pt idx="19">
                  <c:v>-6.1276011680770126E-2</c:v>
                </c:pt>
                <c:pt idx="20">
                  <c:v>-6.4071877472795635E-2</c:v>
                </c:pt>
                <c:pt idx="21">
                  <c:v>-5.9070583667168219E-2</c:v>
                </c:pt>
                <c:pt idx="22">
                  <c:v>-5.5409578677855675E-2</c:v>
                </c:pt>
                <c:pt idx="23">
                  <c:v>-4.3834289929488346E-2</c:v>
                </c:pt>
                <c:pt idx="24">
                  <c:v>-3.3465109652574432E-2</c:v>
                </c:pt>
                <c:pt idx="25">
                  <c:v>-1.7890386835223926E-2</c:v>
                </c:pt>
                <c:pt idx="26">
                  <c:v>-3.2380186137136446E-3</c:v>
                </c:pt>
                <c:pt idx="27">
                  <c:v>1.2249551442018669E-2</c:v>
                </c:pt>
                <c:pt idx="28">
                  <c:v>2.7281038063931673E-2</c:v>
                </c:pt>
                <c:pt idx="29">
                  <c:v>3.3597730141106119E-2</c:v>
                </c:pt>
                <c:pt idx="30">
                  <c:v>4.0169387784606769E-2</c:v>
                </c:pt>
                <c:pt idx="31">
                  <c:v>3.3637989621086994E-2</c:v>
                </c:pt>
                <c:pt idx="32">
                  <c:v>2.8024243147858785E-2</c:v>
                </c:pt>
                <c:pt idx="33">
                  <c:v>1.887587807339175E-2</c:v>
                </c:pt>
                <c:pt idx="34">
                  <c:v>1.0889845243363894E-2</c:v>
                </c:pt>
                <c:pt idx="35">
                  <c:v>9.9701011861903499E-3</c:v>
                </c:pt>
                <c:pt idx="36">
                  <c:v>1.0201464690306805E-2</c:v>
                </c:pt>
                <c:pt idx="37">
                  <c:v>1.5174821842641739E-2</c:v>
                </c:pt>
                <c:pt idx="38">
                  <c:v>2.1382264057001388E-2</c:v>
                </c:pt>
                <c:pt idx="39">
                  <c:v>3.237344403323239E-2</c:v>
                </c:pt>
                <c:pt idx="40">
                  <c:v>4.4727267176482455E-2</c:v>
                </c:pt>
                <c:pt idx="41">
                  <c:v>4.8158498897129753E-2</c:v>
                </c:pt>
                <c:pt idx="42">
                  <c:v>5.3079178446959974E-2</c:v>
                </c:pt>
                <c:pt idx="43">
                  <c:v>4.5636729432169343E-2</c:v>
                </c:pt>
                <c:pt idx="44">
                  <c:v>3.9563690090845816E-2</c:v>
                </c:pt>
                <c:pt idx="45">
                  <c:v>2.2868400369620456E-2</c:v>
                </c:pt>
                <c:pt idx="46">
                  <c:v>7.1875296748034057E-3</c:v>
                </c:pt>
                <c:pt idx="47">
                  <c:v>-3.3740040700931395E-3</c:v>
                </c:pt>
                <c:pt idx="48">
                  <c:v>-1.3178799702819544E-2</c:v>
                </c:pt>
                <c:pt idx="49">
                  <c:v>-1.4896552827544318E-2</c:v>
                </c:pt>
                <c:pt idx="50">
                  <c:v>-1.5983487828925669E-2</c:v>
                </c:pt>
                <c:pt idx="51">
                  <c:v>-1.1432934542667028E-2</c:v>
                </c:pt>
                <c:pt idx="52">
                  <c:v>-6.3338299074852111E-3</c:v>
                </c:pt>
                <c:pt idx="53">
                  <c:v>-3.588540449991795E-3</c:v>
                </c:pt>
                <c:pt idx="54">
                  <c:v>-5.1462453882611392E-4</c:v>
                </c:pt>
                <c:pt idx="55">
                  <c:v>-1.629137064536601E-3</c:v>
                </c:pt>
                <c:pt idx="56">
                  <c:v>-2.6950363947652045E-3</c:v>
                </c:pt>
                <c:pt idx="57">
                  <c:v>-8.6372478806913122E-3</c:v>
                </c:pt>
                <c:pt idx="58">
                  <c:v>-1.4845281836478819E-2</c:v>
                </c:pt>
                <c:pt idx="59">
                  <c:v>-1.1819485855160239E-2</c:v>
                </c:pt>
                <c:pt idx="60">
                  <c:v>-9.02274053990193E-3</c:v>
                </c:pt>
                <c:pt idx="61">
                  <c:v>-2.4435461592002827E-3</c:v>
                </c:pt>
                <c:pt idx="62">
                  <c:v>3.8216503805532653E-3</c:v>
                </c:pt>
                <c:pt idx="63">
                  <c:v>5.5352789048581652E-3</c:v>
                </c:pt>
                <c:pt idx="64">
                  <c:v>6.6532961305398874E-3</c:v>
                </c:pt>
                <c:pt idx="65">
                  <c:v>6.6779105350729395E-3</c:v>
                </c:pt>
                <c:pt idx="66">
                  <c:v>5.888726869772043E-3</c:v>
                </c:pt>
                <c:pt idx="67">
                  <c:v>-2.3422331285803955E-3</c:v>
                </c:pt>
                <c:pt idx="68">
                  <c:v>-1.17079526276751E-2</c:v>
                </c:pt>
                <c:pt idx="69">
                  <c:v>-1.4365821349855423E-2</c:v>
                </c:pt>
                <c:pt idx="70">
                  <c:v>-1.8239461284571878E-2</c:v>
                </c:pt>
                <c:pt idx="71">
                  <c:v>-1.7858943747837031E-2</c:v>
                </c:pt>
                <c:pt idx="72">
                  <c:v>-1.8809148716354307E-2</c:v>
                </c:pt>
                <c:pt idx="73">
                  <c:v>-2.0247488310090489E-2</c:v>
                </c:pt>
                <c:pt idx="74">
                  <c:v>-2.3116603919759116E-2</c:v>
                </c:pt>
                <c:pt idx="75">
                  <c:v>-2.605105589119372E-2</c:v>
                </c:pt>
                <c:pt idx="76">
                  <c:v>-3.0432008320838255E-2</c:v>
                </c:pt>
                <c:pt idx="77">
                  <c:v>-3.1738448441077427E-2</c:v>
                </c:pt>
                <c:pt idx="78">
                  <c:v>-3.4451983986037438E-2</c:v>
                </c:pt>
                <c:pt idx="79">
                  <c:v>-3.2340518001381713E-2</c:v>
                </c:pt>
                <c:pt idx="80">
                  <c:v>-3.1570114824512663E-2</c:v>
                </c:pt>
                <c:pt idx="81">
                  <c:v>-2.802404147872839E-2</c:v>
                </c:pt>
                <c:pt idx="82">
                  <c:v>-2.5670459383748123E-2</c:v>
                </c:pt>
                <c:pt idx="83">
                  <c:v>-2.1272382109662091E-2</c:v>
                </c:pt>
                <c:pt idx="84">
                  <c:v>-1.7849681334149547E-2</c:v>
                </c:pt>
                <c:pt idx="85">
                  <c:v>-9.5218954902968056E-3</c:v>
                </c:pt>
                <c:pt idx="86">
                  <c:v>-1.9938111193974484E-3</c:v>
                </c:pt>
                <c:pt idx="87">
                  <c:v>1.1172286014219601E-2</c:v>
                </c:pt>
                <c:pt idx="88">
                  <c:v>2.3700056600530539E-2</c:v>
                </c:pt>
                <c:pt idx="89">
                  <c:v>3.0350749694598056E-2</c:v>
                </c:pt>
                <c:pt idx="90">
                  <c:v>3.6818255962585811E-2</c:v>
                </c:pt>
                <c:pt idx="91">
                  <c:v>3.8358766332106553E-2</c:v>
                </c:pt>
                <c:pt idx="92">
                  <c:v>4.0047469049688811E-2</c:v>
                </c:pt>
                <c:pt idx="93">
                  <c:v>3.6257205813379212E-2</c:v>
                </c:pt>
                <c:pt idx="94">
                  <c:v>3.283310504787873E-2</c:v>
                </c:pt>
                <c:pt idx="95">
                  <c:v>2.2578990469475757E-2</c:v>
                </c:pt>
                <c:pt idx="96">
                  <c:v>1.2820767916487119E-2</c:v>
                </c:pt>
                <c:pt idx="97">
                  <c:v>4.945436448919649E-3</c:v>
                </c:pt>
                <c:pt idx="98">
                  <c:v>-2.5700823747949464E-3</c:v>
                </c:pt>
                <c:pt idx="99">
                  <c:v>-5.0212771812796486E-3</c:v>
                </c:pt>
                <c:pt idx="100">
                  <c:v>-7.3098512336331467E-3</c:v>
                </c:pt>
                <c:pt idx="101">
                  <c:v>-7.9261249442827975E-3</c:v>
                </c:pt>
                <c:pt idx="102">
                  <c:v>-8.4774723365914628E-3</c:v>
                </c:pt>
                <c:pt idx="103">
                  <c:v>-8.526202186667442E-3</c:v>
                </c:pt>
                <c:pt idx="104">
                  <c:v>-8.5587079154348933E-3</c:v>
                </c:pt>
                <c:pt idx="105">
                  <c:v>-7.9623244909866608E-3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B-48A6-B674-BB800F61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5663"/>
        <c:axId val="2095878143"/>
      </c:lineChart>
      <c:lineChart>
        <c:grouping val="standard"/>
        <c:varyColors val="0"/>
        <c:ser>
          <c:idx val="2"/>
          <c:order val="1"/>
          <c:tx>
            <c:strRef>
              <c:f>Data!$BU$1</c:f>
              <c:strCache>
                <c:ptCount val="1"/>
                <c:pt idx="0">
                  <c:v>import_inflation_ppi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Data!$BU$2:$BU$107</c:f>
              <c:numCache>
                <c:formatCode>0.0%</c:formatCode>
                <c:ptCount val="106"/>
                <c:pt idx="0">
                  <c:v>8.568814527168378E-2</c:v>
                </c:pt>
                <c:pt idx="1">
                  <c:v>8.4035114590469639E-2</c:v>
                </c:pt>
                <c:pt idx="2">
                  <c:v>7.8095048365444342E-2</c:v>
                </c:pt>
                <c:pt idx="3">
                  <c:v>0.10030312742813674</c:v>
                </c:pt>
                <c:pt idx="4">
                  <c:v>0.11552259660538478</c:v>
                </c:pt>
                <c:pt idx="5">
                  <c:v>0.14063419566160795</c:v>
                </c:pt>
                <c:pt idx="6">
                  <c:v>0.1704613679066409</c:v>
                </c:pt>
                <c:pt idx="7">
                  <c:v>0.19333885809558105</c:v>
                </c:pt>
                <c:pt idx="8">
                  <c:v>0.19824739369831801</c:v>
                </c:pt>
                <c:pt idx="9">
                  <c:v>0.19181474832652179</c:v>
                </c:pt>
                <c:pt idx="10">
                  <c:v>0.14009232956505935</c:v>
                </c:pt>
                <c:pt idx="11">
                  <c:v>7.2110963107682169E-2</c:v>
                </c:pt>
                <c:pt idx="12">
                  <c:v>5.6560270871301999E-2</c:v>
                </c:pt>
                <c:pt idx="13">
                  <c:v>3.2884825145956365E-2</c:v>
                </c:pt>
                <c:pt idx="14">
                  <c:v>5.8194466035528025E-2</c:v>
                </c:pt>
                <c:pt idx="15">
                  <c:v>0.14101643869576996</c:v>
                </c:pt>
                <c:pt idx="16">
                  <c:v>0.15977905074157905</c:v>
                </c:pt>
                <c:pt idx="17">
                  <c:v>0.16644871408166151</c:v>
                </c:pt>
                <c:pt idx="18">
                  <c:v>0.15214547367244302</c:v>
                </c:pt>
                <c:pt idx="19">
                  <c:v>0.14055787405632225</c:v>
                </c:pt>
                <c:pt idx="20">
                  <c:v>0.1023696124896285</c:v>
                </c:pt>
                <c:pt idx="21">
                  <c:v>0.10263149825793749</c:v>
                </c:pt>
                <c:pt idx="22">
                  <c:v>0.19379452123014773</c:v>
                </c:pt>
                <c:pt idx="23">
                  <c:v>0.17232577717144615</c:v>
                </c:pt>
                <c:pt idx="24">
                  <c:v>0.18061138779533259</c:v>
                </c:pt>
                <c:pt idx="25">
                  <c:v>0.20734046170176934</c:v>
                </c:pt>
                <c:pt idx="26">
                  <c:v>0.15395172740179808</c:v>
                </c:pt>
                <c:pt idx="27">
                  <c:v>0.11062896816333967</c:v>
                </c:pt>
                <c:pt idx="28">
                  <c:v>0.12525851991727377</c:v>
                </c:pt>
                <c:pt idx="29">
                  <c:v>0.10086814509197173</c:v>
                </c:pt>
                <c:pt idx="30">
                  <c:v>5.1306237952672085E-2</c:v>
                </c:pt>
                <c:pt idx="31">
                  <c:v>5.3300431832202344E-2</c:v>
                </c:pt>
                <c:pt idx="32">
                  <c:v>1.6581428799744113E-2</c:v>
                </c:pt>
                <c:pt idx="33">
                  <c:v>4.2943587741572919E-4</c:v>
                </c:pt>
                <c:pt idx="34">
                  <c:v>7.9035655769680746E-2</c:v>
                </c:pt>
                <c:pt idx="35">
                  <c:v>0.14825660848853994</c:v>
                </c:pt>
                <c:pt idx="36">
                  <c:v>0.20748339425382234</c:v>
                </c:pt>
                <c:pt idx="37">
                  <c:v>0.20268477327714041</c:v>
                </c:pt>
                <c:pt idx="38">
                  <c:v>0.11355748373101959</c:v>
                </c:pt>
                <c:pt idx="39">
                  <c:v>5.4883025027203436E-2</c:v>
                </c:pt>
                <c:pt idx="40">
                  <c:v>5.5334939131546079E-4</c:v>
                </c:pt>
                <c:pt idx="41">
                  <c:v>3.3419857235561512E-3</c:v>
                </c:pt>
                <c:pt idx="42">
                  <c:v>-1.3960585695268479E-3</c:v>
                </c:pt>
                <c:pt idx="43">
                  <c:v>-1.5053832763844754E-2</c:v>
                </c:pt>
                <c:pt idx="44">
                  <c:v>-2.5407462832232497E-2</c:v>
                </c:pt>
                <c:pt idx="45">
                  <c:v>-3.0495100734081348E-2</c:v>
                </c:pt>
                <c:pt idx="46">
                  <c:v>-3.2836985499707483E-2</c:v>
                </c:pt>
                <c:pt idx="47">
                  <c:v>-3.4102438226149667E-2</c:v>
                </c:pt>
                <c:pt idx="48">
                  <c:v>-1.4486948394418886E-2</c:v>
                </c:pt>
                <c:pt idx="49">
                  <c:v>2.1214142761841304E-2</c:v>
                </c:pt>
                <c:pt idx="50">
                  <c:v>4.1212854645690467E-2</c:v>
                </c:pt>
                <c:pt idx="51">
                  <c:v>3.3036289092942095E-2</c:v>
                </c:pt>
                <c:pt idx="52">
                  <c:v>1.256604796098082E-2</c:v>
                </c:pt>
                <c:pt idx="53">
                  <c:v>-0.11291481578259754</c:v>
                </c:pt>
                <c:pt idx="54">
                  <c:v>-0.14725253438367658</c:v>
                </c:pt>
                <c:pt idx="55">
                  <c:v>-0.12552479664130145</c:v>
                </c:pt>
                <c:pt idx="56">
                  <c:v>-0.10951664157885932</c:v>
                </c:pt>
                <c:pt idx="57">
                  <c:v>-3.3211826650465737E-2</c:v>
                </c:pt>
                <c:pt idx="58">
                  <c:v>3.5020633778821031E-2</c:v>
                </c:pt>
                <c:pt idx="59">
                  <c:v>0.10776039908480528</c:v>
                </c:pt>
                <c:pt idx="60">
                  <c:v>0.11472146050110821</c:v>
                </c:pt>
                <c:pt idx="61">
                  <c:v>8.7595688768709268E-2</c:v>
                </c:pt>
                <c:pt idx="62">
                  <c:v>5.7795010607946118E-3</c:v>
                </c:pt>
                <c:pt idx="63">
                  <c:v>-8.6781336764407135E-2</c:v>
                </c:pt>
                <c:pt idx="64">
                  <c:v>-7.9258635214827344E-2</c:v>
                </c:pt>
                <c:pt idx="65">
                  <c:v>-2.9169730714010522E-2</c:v>
                </c:pt>
                <c:pt idx="66">
                  <c:v>-1.6947919697410607E-2</c:v>
                </c:pt>
                <c:pt idx="67">
                  <c:v>9.6399836861815746E-3</c:v>
                </c:pt>
                <c:pt idx="68">
                  <c:v>1.7714013834498443E-2</c:v>
                </c:pt>
                <c:pt idx="69">
                  <c:v>6.0958014716490094E-3</c:v>
                </c:pt>
                <c:pt idx="70">
                  <c:v>3.2556418793932673E-2</c:v>
                </c:pt>
                <c:pt idx="71">
                  <c:v>5.1522162241562919E-2</c:v>
                </c:pt>
                <c:pt idx="72">
                  <c:v>-2.5173517459620154E-4</c:v>
                </c:pt>
                <c:pt idx="73">
                  <c:v>-1.0791237945004362E-2</c:v>
                </c:pt>
                <c:pt idx="74">
                  <c:v>-1.4367610175564427E-2</c:v>
                </c:pt>
                <c:pt idx="75">
                  <c:v>-4.365439687085293E-2</c:v>
                </c:pt>
                <c:pt idx="76">
                  <c:v>-1.9676258992806006E-2</c:v>
                </c:pt>
                <c:pt idx="77">
                  <c:v>-3.6242389098273264E-4</c:v>
                </c:pt>
                <c:pt idx="78">
                  <c:v>9.4151005125595599E-3</c:v>
                </c:pt>
                <c:pt idx="79">
                  <c:v>1.2744668419515159E-2</c:v>
                </c:pt>
                <c:pt idx="80">
                  <c:v>3.86379481158039E-2</c:v>
                </c:pt>
                <c:pt idx="81">
                  <c:v>1.4828511347980466E-2</c:v>
                </c:pt>
                <c:pt idx="82">
                  <c:v>3.2411408815891107E-4</c:v>
                </c:pt>
                <c:pt idx="83">
                  <c:v>4.8390004687556498E-2</c:v>
                </c:pt>
                <c:pt idx="84">
                  <c:v>8.2456016392284281E-2</c:v>
                </c:pt>
                <c:pt idx="85">
                  <c:v>0.10560537315565743</c:v>
                </c:pt>
                <c:pt idx="86">
                  <c:v>0.20686179213017986</c:v>
                </c:pt>
                <c:pt idx="87">
                  <c:v>0.18438521066208091</c:v>
                </c:pt>
                <c:pt idx="88">
                  <c:v>0.16001958224543089</c:v>
                </c:pt>
                <c:pt idx="89">
                  <c:v>0.105567583287556</c:v>
                </c:pt>
                <c:pt idx="90">
                  <c:v>1.4944963159621683E-2</c:v>
                </c:pt>
                <c:pt idx="91">
                  <c:v>-3.8912765710304997E-3</c:v>
                </c:pt>
                <c:pt idx="92">
                  <c:v>-4.3412204934867749E-2</c:v>
                </c:pt>
                <c:pt idx="93">
                  <c:v>-9.2652130706727398E-3</c:v>
                </c:pt>
                <c:pt idx="94">
                  <c:v>5.7018575123441995E-3</c:v>
                </c:pt>
                <c:pt idx="95">
                  <c:v>1.9532388781995369E-3</c:v>
                </c:pt>
                <c:pt idx="96">
                  <c:v>-1.2352941176471122E-3</c:v>
                </c:pt>
                <c:pt idx="97">
                  <c:v>-2.9501135793741362E-4</c:v>
                </c:pt>
                <c:pt idx="98">
                  <c:v>7.0138523584077905E-3</c:v>
                </c:pt>
                <c:pt idx="99">
                  <c:v>3.0259827169833331E-2</c:v>
                </c:pt>
                <c:pt idx="100">
                  <c:v>4.5114553271688784E-2</c:v>
                </c:pt>
                <c:pt idx="101">
                  <c:v>6.261988373122418E-2</c:v>
                </c:pt>
                <c:pt idx="102">
                  <c:v>5.8564048987172823E-2</c:v>
                </c:pt>
                <c:pt idx="103">
                  <c:v>4.0526419836764527E-2</c:v>
                </c:pt>
                <c:pt idx="104">
                  <c:v>5.3451676528599501E-2</c:v>
                </c:pt>
                <c:pt idx="105">
                  <c:v>8.3256963536893824E-2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B-48A6-B674-BB800F61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0463"/>
        <c:axId val="206957967"/>
      </c:lineChart>
      <c:dateAx>
        <c:axId val="2126556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5878143"/>
        <c:crosses val="autoZero"/>
        <c:auto val="1"/>
        <c:lblOffset val="100"/>
        <c:baseTimeUnit val="months"/>
      </c:dateAx>
      <c:valAx>
        <c:axId val="2095878143"/>
        <c:scaling>
          <c:orientation val="minMax"/>
          <c:max val="0.5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655663"/>
        <c:crosses val="autoZero"/>
        <c:crossBetween val="between"/>
      </c:valAx>
      <c:valAx>
        <c:axId val="20695796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690463"/>
        <c:crosses val="max"/>
        <c:crossBetween val="between"/>
      </c:valAx>
      <c:dateAx>
        <c:axId val="21269046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69579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outputgap_cd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Data!$M$2:$M$107</c:f>
              <c:numCache>
                <c:formatCode>0</c:formatCode>
                <c:ptCount val="106"/>
                <c:pt idx="17" formatCode="0.0%">
                  <c:v>5.5550217078982556E-2</c:v>
                </c:pt>
                <c:pt idx="18" formatCode="0.0%">
                  <c:v>3.6293416457061412E-2</c:v>
                </c:pt>
                <c:pt idx="19" formatCode="0.0%">
                  <c:v>2.3767574223025889E-3</c:v>
                </c:pt>
                <c:pt idx="20" formatCode="0.0%">
                  <c:v>-1.0899089332328082E-2</c:v>
                </c:pt>
                <c:pt idx="21" formatCode="0.0%">
                  <c:v>-2.9170516115401446E-2</c:v>
                </c:pt>
                <c:pt idx="22" formatCode="0.0%">
                  <c:v>-4.5492832199653055E-2</c:v>
                </c:pt>
                <c:pt idx="23" formatCode="0.0%">
                  <c:v>-5.2489894275909665E-2</c:v>
                </c:pt>
                <c:pt idx="24" formatCode="0.0%">
                  <c:v>-6.003358718031071E-2</c:v>
                </c:pt>
                <c:pt idx="25" formatCode="0.0%">
                  <c:v>-4.548814815114377E-2</c:v>
                </c:pt>
                <c:pt idx="26" formatCode="0.0%">
                  <c:v>-3.4683940579028127E-2</c:v>
                </c:pt>
                <c:pt idx="27" formatCode="0.0%">
                  <c:v>-3.068985534197799E-2</c:v>
                </c:pt>
                <c:pt idx="28" formatCode="0.0%">
                  <c:v>-2.7456171032128163E-2</c:v>
                </c:pt>
                <c:pt idx="29" formatCode="0.0%">
                  <c:v>-1.2942304852892383E-2</c:v>
                </c:pt>
                <c:pt idx="30" formatCode="0.0%">
                  <c:v>9.6644166169324031E-4</c:v>
                </c:pt>
                <c:pt idx="31" formatCode="0.0%">
                  <c:v>-7.5691292471624649E-4</c:v>
                </c:pt>
                <c:pt idx="32" formatCode="0.0%">
                  <c:v>-3.4124380501173723E-3</c:v>
                </c:pt>
                <c:pt idx="33" formatCode="0.0%">
                  <c:v>-9.002192015594046E-3</c:v>
                </c:pt>
                <c:pt idx="34" formatCode="0.0%">
                  <c:v>-1.4857915118856924E-2</c:v>
                </c:pt>
                <c:pt idx="35" formatCode="0.0%">
                  <c:v>-1.810170642097797E-2</c:v>
                </c:pt>
                <c:pt idx="36" formatCode="0.0%">
                  <c:v>-2.1479569710263324E-2</c:v>
                </c:pt>
                <c:pt idx="37" formatCode="0.0%">
                  <c:v>-2.4430152298558938E-2</c:v>
                </c:pt>
                <c:pt idx="38" formatCode="0.0%">
                  <c:v>-2.5875254149578253E-2</c:v>
                </c:pt>
                <c:pt idx="39" formatCode="0.0%">
                  <c:v>-2.643151316599468E-2</c:v>
                </c:pt>
                <c:pt idx="40" formatCode="0.0%">
                  <c:v>-2.7341615807325081E-2</c:v>
                </c:pt>
                <c:pt idx="41" formatCode="0.0%">
                  <c:v>-2.66917641915283E-2</c:v>
                </c:pt>
                <c:pt idx="42" formatCode="0.0%">
                  <c:v>-2.4080340683971135E-2</c:v>
                </c:pt>
                <c:pt idx="43" formatCode="0.0%">
                  <c:v>-2.1951134170950737E-2</c:v>
                </c:pt>
                <c:pt idx="44" formatCode="0.0%">
                  <c:v>-1.9958066867575397E-2</c:v>
                </c:pt>
                <c:pt idx="45" formatCode="0.0%">
                  <c:v>-1.6813052827436392E-2</c:v>
                </c:pt>
                <c:pt idx="46" formatCode="0.0%">
                  <c:v>-1.35441268528943E-2</c:v>
                </c:pt>
                <c:pt idx="47" formatCode="0.0%">
                  <c:v>-9.3146508468583411E-3</c:v>
                </c:pt>
                <c:pt idx="48" formatCode="0.0%">
                  <c:v>-2.9048369151540854E-3</c:v>
                </c:pt>
                <c:pt idx="49" formatCode="0.0%">
                  <c:v>5.1571306505437953E-3</c:v>
                </c:pt>
                <c:pt idx="50" formatCode="0.0%">
                  <c:v>1.2504032300711732E-2</c:v>
                </c:pt>
                <c:pt idx="51" formatCode="0.0%">
                  <c:v>1.9314097050553425E-2</c:v>
                </c:pt>
                <c:pt idx="52" formatCode="0.0%">
                  <c:v>2.6790996755051033E-2</c:v>
                </c:pt>
                <c:pt idx="53" formatCode="0.0%">
                  <c:v>3.0886495191863261E-2</c:v>
                </c:pt>
                <c:pt idx="54" formatCode="0.0%">
                  <c:v>3.2642553975583466E-2</c:v>
                </c:pt>
                <c:pt idx="55" formatCode="0.0%">
                  <c:v>3.2001075345407637E-2</c:v>
                </c:pt>
                <c:pt idx="56" formatCode="0.0%">
                  <c:v>3.1858814490213661E-2</c:v>
                </c:pt>
                <c:pt idx="57" formatCode="0.0%">
                  <c:v>1.8157052277023578E-2</c:v>
                </c:pt>
                <c:pt idx="58" formatCode="0.0%">
                  <c:v>5.7420262956495716E-3</c:v>
                </c:pt>
                <c:pt idx="59" formatCode="0.0%">
                  <c:v>-6.9809249219391356E-3</c:v>
                </c:pt>
                <c:pt idx="60" formatCode="0.0%">
                  <c:v>-1.4131050118525557E-2</c:v>
                </c:pt>
                <c:pt idx="61" formatCode="0.0%">
                  <c:v>-2.1146521060652845E-2</c:v>
                </c:pt>
                <c:pt idx="62" formatCode="0.0%">
                  <c:v>-2.9505131644771199E-2</c:v>
                </c:pt>
                <c:pt idx="63" formatCode="0.0%">
                  <c:v>-2.9695661746512503E-2</c:v>
                </c:pt>
                <c:pt idx="64" formatCode="0.0%">
                  <c:v>-2.9958440270041908E-2</c:v>
                </c:pt>
                <c:pt idx="65" formatCode="0.0%">
                  <c:v>-2.714395019972049E-2</c:v>
                </c:pt>
                <c:pt idx="66" formatCode="0.0%">
                  <c:v>-2.7719767412794583E-2</c:v>
                </c:pt>
                <c:pt idx="67" formatCode="0.0%">
                  <c:v>-2.3119128965036206E-2</c:v>
                </c:pt>
                <c:pt idx="68" formatCode="0.0%">
                  <c:v>-1.9133174971604272E-2</c:v>
                </c:pt>
                <c:pt idx="69" formatCode="0.0%">
                  <c:v>-1.5258183972684525E-2</c:v>
                </c:pt>
                <c:pt idx="70" formatCode="0.0%">
                  <c:v>-1.3372104347765923E-2</c:v>
                </c:pt>
                <c:pt idx="71" formatCode="0.0%">
                  <c:v>-1.0977995554232622E-2</c:v>
                </c:pt>
                <c:pt idx="72" formatCode="0.0%">
                  <c:v>-6.6961888356156241E-3</c:v>
                </c:pt>
                <c:pt idx="73" formatCode="0.0%">
                  <c:v>-1.0356310998949514E-2</c:v>
                </c:pt>
                <c:pt idx="74" formatCode="0.0%">
                  <c:v>-1.3991544655539867E-2</c:v>
                </c:pt>
                <c:pt idx="75" formatCode="0.0%">
                  <c:v>-1.601847908980103E-2</c:v>
                </c:pt>
                <c:pt idx="76" formatCode="0.0%">
                  <c:v>-9.241345021154368E-3</c:v>
                </c:pt>
                <c:pt idx="77" formatCode="0.0%">
                  <c:v>-2.371948635449983E-3</c:v>
                </c:pt>
                <c:pt idx="78" formatCode="0.0%">
                  <c:v>4.3615560079190985E-3</c:v>
                </c:pt>
                <c:pt idx="79" formatCode="0.0%">
                  <c:v>6.6464295403361184E-3</c:v>
                </c:pt>
                <c:pt idx="80" formatCode="0.0%">
                  <c:v>8.3666545371716694E-3</c:v>
                </c:pt>
                <c:pt idx="81" formatCode="0.0%">
                  <c:v>1.0893888805285634E-2</c:v>
                </c:pt>
                <c:pt idx="82" formatCode="0.0%">
                  <c:v>9.3219047637402852E-3</c:v>
                </c:pt>
                <c:pt idx="83" formatCode="0.0%">
                  <c:v>8.4722001277346415E-3</c:v>
                </c:pt>
                <c:pt idx="84" formatCode="0.0%">
                  <c:v>7.4090013995329329E-3</c:v>
                </c:pt>
                <c:pt idx="85" formatCode="0.0%">
                  <c:v>7.1096601904476753E-3</c:v>
                </c:pt>
                <c:pt idx="86" formatCode="0.0%">
                  <c:v>4.1082756365389272E-3</c:v>
                </c:pt>
                <c:pt idx="87" formatCode="0.0%">
                  <c:v>1.5489297044235517E-3</c:v>
                </c:pt>
                <c:pt idx="88" formatCode="0.0%">
                  <c:v>-2.1164816519869678E-4</c:v>
                </c:pt>
                <c:pt idx="89" formatCode="0.0%">
                  <c:v>-4.0690007039287934E-3</c:v>
                </c:pt>
                <c:pt idx="90" formatCode="0.0%">
                  <c:v>-7.6542878815101245E-3</c:v>
                </c:pt>
                <c:pt idx="91" formatCode="0.0%">
                  <c:v>-1.0871528999241931E-2</c:v>
                </c:pt>
                <c:pt idx="92" formatCode="0.0%">
                  <c:v>-1.3532285323431426E-2</c:v>
                </c:pt>
                <c:pt idx="93" formatCode="0.0%">
                  <c:v>-1.6675378857876288E-2</c:v>
                </c:pt>
                <c:pt idx="94" formatCode="0.0%">
                  <c:v>-1.7837492809932298E-2</c:v>
                </c:pt>
                <c:pt idx="95" formatCode="0.0%">
                  <c:v>-1.9058647646657656E-2</c:v>
                </c:pt>
                <c:pt idx="96" formatCode="0.0%">
                  <c:v>-1.7831291971597052E-2</c:v>
                </c:pt>
                <c:pt idx="97" formatCode="0.0%">
                  <c:v>-1.6270383137835354E-2</c:v>
                </c:pt>
                <c:pt idx="98" formatCode="0.0%">
                  <c:v>-1.4347984391734347E-2</c:v>
                </c:pt>
                <c:pt idx="99" formatCode="0.0%">
                  <c:v>-1.3197446868231988E-2</c:v>
                </c:pt>
                <c:pt idx="100" formatCode="0.0%">
                  <c:v>-1.1920246029230253E-2</c:v>
                </c:pt>
                <c:pt idx="101" formatCode="0.0%">
                  <c:v>-7.5916958180249905E-3</c:v>
                </c:pt>
                <c:pt idx="102" formatCode="0.0%">
                  <c:v>-2.9336433551753194E-3</c:v>
                </c:pt>
                <c:pt idx="103" formatCode="0.0%">
                  <c:v>2.4482905660916376E-3</c:v>
                </c:pt>
                <c:pt idx="104" formatCode="0.0%">
                  <c:v>7.6369239275315692E-3</c:v>
                </c:pt>
                <c:pt idx="105" formatCode="0.0%">
                  <c:v>1.1894751350013832E-2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2-4634-912A-8214DE03E27C}"/>
            </c:ext>
          </c:extLst>
        </c:ser>
        <c:ser>
          <c:idx val="2"/>
          <c:order val="3"/>
          <c:tx>
            <c:strRef>
              <c:f>Data!$Q$1</c:f>
              <c:strCache>
                <c:ptCount val="1"/>
                <c:pt idx="0">
                  <c:v>outputgap_nhp_promedio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Data!$Q$2:$Q$107</c:f>
              <c:numCache>
                <c:formatCode>0.00%</c:formatCode>
                <c:ptCount val="106"/>
                <c:pt idx="1">
                  <c:v>-9.0438726310999584E-3</c:v>
                </c:pt>
                <c:pt idx="2">
                  <c:v>-7.5241399346008819E-3</c:v>
                </c:pt>
                <c:pt idx="3">
                  <c:v>-3.4401494217011219E-3</c:v>
                </c:pt>
                <c:pt idx="4">
                  <c:v>-4.347080475000098E-4</c:v>
                </c:pt>
                <c:pt idx="5">
                  <c:v>4.8117572058004043E-3</c:v>
                </c:pt>
                <c:pt idx="6">
                  <c:v>6.0706409859889732E-4</c:v>
                </c:pt>
                <c:pt idx="7">
                  <c:v>9.3350243660061949E-4</c:v>
                </c:pt>
                <c:pt idx="8">
                  <c:v>-1.2747129589918416E-4</c:v>
                </c:pt>
                <c:pt idx="9">
                  <c:v>3.9838763689914458E-4</c:v>
                </c:pt>
                <c:pt idx="10">
                  <c:v>-2.9270717641995958E-3</c:v>
                </c:pt>
                <c:pt idx="11">
                  <c:v>-5.9186436347005156E-3</c:v>
                </c:pt>
                <c:pt idx="12">
                  <c:v>1.4418452158988515E-3</c:v>
                </c:pt>
                <c:pt idx="13">
                  <c:v>6.994678768899476E-3</c:v>
                </c:pt>
                <c:pt idx="14">
                  <c:v>1.3751867382998384E-2</c:v>
                </c:pt>
                <c:pt idx="15">
                  <c:v>2.1794295712499689E-2</c:v>
                </c:pt>
                <c:pt idx="16">
                  <c:v>6.7988297626992988E-3</c:v>
                </c:pt>
                <c:pt idx="17">
                  <c:v>-4.160763136399126E-3</c:v>
                </c:pt>
                <c:pt idx="18">
                  <c:v>-1.3829206845899833E-2</c:v>
                </c:pt>
                <c:pt idx="19">
                  <c:v>-3.8595176794299135E-2</c:v>
                </c:pt>
                <c:pt idx="20">
                  <c:v>-4.279206379719902E-2</c:v>
                </c:pt>
                <c:pt idx="21">
                  <c:v>-5.1308191880799825E-2</c:v>
                </c:pt>
                <c:pt idx="22">
                  <c:v>-5.7196467885800573E-2</c:v>
                </c:pt>
                <c:pt idx="23">
                  <c:v>-5.2068506144300031E-2</c:v>
                </c:pt>
                <c:pt idx="24">
                  <c:v>-4.6773720752501191E-2</c:v>
                </c:pt>
                <c:pt idx="25">
                  <c:v>-4.1387417584701325E-2</c:v>
                </c:pt>
                <c:pt idx="26">
                  <c:v>-3.9768529585600731E-2</c:v>
                </c:pt>
                <c:pt idx="27">
                  <c:v>-3.830820913990074E-2</c:v>
                </c:pt>
                <c:pt idx="28">
                  <c:v>-3.7189900157599709E-2</c:v>
                </c:pt>
                <c:pt idx="29">
                  <c:v>-3.2213958908799967E-2</c:v>
                </c:pt>
                <c:pt idx="30">
                  <c:v>-2.8525723997399055E-2</c:v>
                </c:pt>
                <c:pt idx="31">
                  <c:v>-2.4745598867800922E-2</c:v>
                </c:pt>
                <c:pt idx="32">
                  <c:v>-2.2083141269300555E-2</c:v>
                </c:pt>
                <c:pt idx="33">
                  <c:v>-1.9921175893898635E-2</c:v>
                </c:pt>
                <c:pt idx="34">
                  <c:v>-1.829536648600083E-2</c:v>
                </c:pt>
                <c:pt idx="35">
                  <c:v>-1.4129950059400542E-2</c:v>
                </c:pt>
                <c:pt idx="36">
                  <c:v>-1.0270083173899991E-2</c:v>
                </c:pt>
                <c:pt idx="37">
                  <c:v>-7.5360642098996067E-3</c:v>
                </c:pt>
                <c:pt idx="38">
                  <c:v>-3.0494973356010036E-3</c:v>
                </c:pt>
                <c:pt idx="39">
                  <c:v>-9.6331384700221179E-5</c:v>
                </c:pt>
                <c:pt idx="40">
                  <c:v>2.4933938461000338E-3</c:v>
                </c:pt>
                <c:pt idx="41">
                  <c:v>4.4018184296010787E-3</c:v>
                </c:pt>
                <c:pt idx="42">
                  <c:v>8.2257788079012073E-3</c:v>
                </c:pt>
                <c:pt idx="43">
                  <c:v>1.151397020790057E-2</c:v>
                </c:pt>
                <c:pt idx="44">
                  <c:v>1.4292103632500996E-2</c:v>
                </c:pt>
                <c:pt idx="45">
                  <c:v>1.8549244324399083E-2</c:v>
                </c:pt>
                <c:pt idx="46">
                  <c:v>2.2362243074599775E-2</c:v>
                </c:pt>
                <c:pt idx="47">
                  <c:v>2.5771593632399004E-2</c:v>
                </c:pt>
                <c:pt idx="48">
                  <c:v>3.0988773777199441E-2</c:v>
                </c:pt>
                <c:pt idx="49">
                  <c:v>3.5897828787499364E-2</c:v>
                </c:pt>
                <c:pt idx="50">
                  <c:v>4.0116115978099387E-2</c:v>
                </c:pt>
                <c:pt idx="51">
                  <c:v>4.3830158393198815E-2</c:v>
                </c:pt>
                <c:pt idx="52">
                  <c:v>4.801735268129903E-2</c:v>
                </c:pt>
                <c:pt idx="53">
                  <c:v>4.9472240309500037E-2</c:v>
                </c:pt>
                <c:pt idx="54">
                  <c:v>4.832626494940051E-2</c:v>
                </c:pt>
                <c:pt idx="55">
                  <c:v>4.7808777715598438E-2</c:v>
                </c:pt>
                <c:pt idx="56">
                  <c:v>4.7077303513100688E-2</c:v>
                </c:pt>
                <c:pt idx="57">
                  <c:v>3.5746240229100223E-2</c:v>
                </c:pt>
                <c:pt idx="58">
                  <c:v>2.4580312654400416E-2</c:v>
                </c:pt>
                <c:pt idx="59">
                  <c:v>1.3606225205599287E-2</c:v>
                </c:pt>
                <c:pt idx="60">
                  <c:v>7.6385340429006021E-3</c:v>
                </c:pt>
                <c:pt idx="61">
                  <c:v>2.7411708398989987E-3</c:v>
                </c:pt>
                <c:pt idx="62">
                  <c:v>-3.6717369062984062E-3</c:v>
                </c:pt>
                <c:pt idx="63">
                  <c:v>-2.4586866995992551E-3</c:v>
                </c:pt>
                <c:pt idx="64">
                  <c:v>-1.0836127291007358E-3</c:v>
                </c:pt>
                <c:pt idx="65">
                  <c:v>1.7056563641997258E-3</c:v>
                </c:pt>
                <c:pt idx="66">
                  <c:v>1.3399182300002366E-3</c:v>
                </c:pt>
                <c:pt idx="67">
                  <c:v>6.3377039660004186E-3</c:v>
                </c:pt>
                <c:pt idx="68">
                  <c:v>1.1000891116299982E-2</c:v>
                </c:pt>
                <c:pt idx="69">
                  <c:v>1.5591918153599948E-2</c:v>
                </c:pt>
                <c:pt idx="70">
                  <c:v>1.8278273393999456E-2</c:v>
                </c:pt>
                <c:pt idx="71">
                  <c:v>2.0323233169198929E-2</c:v>
                </c:pt>
                <c:pt idx="72">
                  <c:v>2.4215919341900261E-2</c:v>
                </c:pt>
                <c:pt idx="73">
                  <c:v>1.8970863416699402E-2</c:v>
                </c:pt>
                <c:pt idx="74">
                  <c:v>1.3620076115101298E-2</c:v>
                </c:pt>
                <c:pt idx="75">
                  <c:v>8.2322751008003792E-3</c:v>
                </c:pt>
                <c:pt idx="76">
                  <c:v>1.1709663914299284E-2</c:v>
                </c:pt>
                <c:pt idx="77">
                  <c:v>1.5246179377800928E-2</c:v>
                </c:pt>
                <c:pt idx="78">
                  <c:v>1.887273938949896E-2</c:v>
                </c:pt>
                <c:pt idx="79">
                  <c:v>1.9245087495900037E-2</c:v>
                </c:pt>
                <c:pt idx="80">
                  <c:v>1.9301363722100007E-2</c:v>
                </c:pt>
                <c:pt idx="81">
                  <c:v>2.0482939671801148E-2</c:v>
                </c:pt>
                <c:pt idx="82">
                  <c:v>1.7811016757599774E-2</c:v>
                </c:pt>
                <c:pt idx="83">
                  <c:v>1.6184861874599221E-2</c:v>
                </c:pt>
                <c:pt idx="84">
                  <c:v>1.4635416515099919E-2</c:v>
                </c:pt>
                <c:pt idx="85">
                  <c:v>1.3459987356998937E-2</c:v>
                </c:pt>
                <c:pt idx="86">
                  <c:v>9.8730136908997679E-3</c:v>
                </c:pt>
                <c:pt idx="87">
                  <c:v>6.3514233864996328E-3</c:v>
                </c:pt>
                <c:pt idx="88">
                  <c:v>3.6820717520988921E-3</c:v>
                </c:pt>
                <c:pt idx="89">
                  <c:v>-1.0550238626017006E-3</c:v>
                </c:pt>
                <c:pt idx="90">
                  <c:v>-5.5353482099995688E-3</c:v>
                </c:pt>
                <c:pt idx="91">
                  <c:v>-9.861227960699992E-3</c:v>
                </c:pt>
                <c:pt idx="92">
                  <c:v>-1.3618083711198992E-2</c:v>
                </c:pt>
                <c:pt idx="93">
                  <c:v>-1.7439992369300938E-2</c:v>
                </c:pt>
                <c:pt idx="94">
                  <c:v>-1.908499812740061E-2</c:v>
                </c:pt>
                <c:pt idx="95">
                  <c:v>-2.0648563889800187E-2</c:v>
                </c:pt>
                <c:pt idx="96">
                  <c:v>-1.9526135834299296E-2</c:v>
                </c:pt>
                <c:pt idx="97">
                  <c:v>-1.8718376126999559E-2</c:v>
                </c:pt>
                <c:pt idx="98">
                  <c:v>-1.7517782300799922E-2</c:v>
                </c:pt>
                <c:pt idx="99">
                  <c:v>-1.7686019170300327E-2</c:v>
                </c:pt>
                <c:pt idx="100">
                  <c:v>-1.7832556883700335E-2</c:v>
                </c:pt>
                <c:pt idx="101">
                  <c:v>-1.5756036081800318E-2</c:v>
                </c:pt>
                <c:pt idx="102">
                  <c:v>-1.3717814529398353E-2</c:v>
                </c:pt>
                <c:pt idx="103">
                  <c:v>-1.1623226253000496E-2</c:v>
                </c:pt>
                <c:pt idx="104">
                  <c:v>-1.0311843164901191E-2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B2-4634-912A-8214DE03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18144"/>
        <c:axId val="1808937664"/>
      </c:lineChart>
      <c:lineChart>
        <c:grouping val="standard"/>
        <c:varyColors val="0"/>
        <c:ser>
          <c:idx val="3"/>
          <c:order val="2"/>
          <c:tx>
            <c:strRef>
              <c:f>Data!$BJ$1</c:f>
              <c:strCache>
                <c:ptCount val="1"/>
                <c:pt idx="0">
                  <c:v>inflation_core_15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Data!$BJ$2:$BJ$107</c:f>
              <c:numCache>
                <c:formatCode>0.0%</c:formatCode>
                <c:ptCount val="106"/>
                <c:pt idx="20">
                  <c:v>0.139201731219845</c:v>
                </c:pt>
                <c:pt idx="21">
                  <c:v>0.114570873342543</c:v>
                </c:pt>
                <c:pt idx="22">
                  <c:v>9.6381525018111508E-2</c:v>
                </c:pt>
                <c:pt idx="23">
                  <c:v>8.4452483750019097E-2</c:v>
                </c:pt>
                <c:pt idx="24">
                  <c:v>7.6673841987831906E-2</c:v>
                </c:pt>
                <c:pt idx="25">
                  <c:v>7.7643744600265102E-2</c:v>
                </c:pt>
                <c:pt idx="26">
                  <c:v>7.930273794519821E-2</c:v>
                </c:pt>
                <c:pt idx="27">
                  <c:v>7.93075573990734E-2</c:v>
                </c:pt>
                <c:pt idx="28">
                  <c:v>7.372384939079199E-2</c:v>
                </c:pt>
                <c:pt idx="29">
                  <c:v>7.9630185953997595E-2</c:v>
                </c:pt>
                <c:pt idx="30">
                  <c:v>7.7385536276593794E-2</c:v>
                </c:pt>
                <c:pt idx="31">
                  <c:v>7.2570112090560204E-2</c:v>
                </c:pt>
                <c:pt idx="32">
                  <c:v>6.3384737085311102E-2</c:v>
                </c:pt>
                <c:pt idx="33">
                  <c:v>5.4754943404754501E-2</c:v>
                </c:pt>
                <c:pt idx="34">
                  <c:v>5.0958657124235203E-2</c:v>
                </c:pt>
                <c:pt idx="35">
                  <c:v>5.6812705738193102E-2</c:v>
                </c:pt>
                <c:pt idx="36">
                  <c:v>6.2533679889614599E-2</c:v>
                </c:pt>
                <c:pt idx="37">
                  <c:v>6.4187457860462899E-2</c:v>
                </c:pt>
                <c:pt idx="38">
                  <c:v>6.8970380441832693E-2</c:v>
                </c:pt>
                <c:pt idx="39">
                  <c:v>6.5256427682477303E-2</c:v>
                </c:pt>
                <c:pt idx="40">
                  <c:v>5.8267798774343696E-2</c:v>
                </c:pt>
                <c:pt idx="41">
                  <c:v>5.6489988883156504E-2</c:v>
                </c:pt>
                <c:pt idx="42">
                  <c:v>5.5164843919695394E-2</c:v>
                </c:pt>
                <c:pt idx="43">
                  <c:v>5.4601045722474303E-2</c:v>
                </c:pt>
                <c:pt idx="44">
                  <c:v>5.1534664856583999E-2</c:v>
                </c:pt>
                <c:pt idx="45">
                  <c:v>4.5998123590843799E-2</c:v>
                </c:pt>
                <c:pt idx="46">
                  <c:v>4.2453528435737804E-2</c:v>
                </c:pt>
                <c:pt idx="47">
                  <c:v>3.8714607009360698E-2</c:v>
                </c:pt>
                <c:pt idx="48">
                  <c:v>3.3934341671786397E-2</c:v>
                </c:pt>
                <c:pt idx="49">
                  <c:v>3.4170272061644497E-2</c:v>
                </c:pt>
                <c:pt idx="50">
                  <c:v>3.9275607306217E-2</c:v>
                </c:pt>
                <c:pt idx="51">
                  <c:v>4.4590528600838501E-2</c:v>
                </c:pt>
                <c:pt idx="52">
                  <c:v>5.2999832277613505E-2</c:v>
                </c:pt>
                <c:pt idx="53">
                  <c:v>6.2046989713073097E-2</c:v>
                </c:pt>
                <c:pt idx="54">
                  <c:v>5.9246386134097599E-2</c:v>
                </c:pt>
                <c:pt idx="55">
                  <c:v>5.9460382825094804E-2</c:v>
                </c:pt>
                <c:pt idx="56">
                  <c:v>5.9519729825030197E-2</c:v>
                </c:pt>
                <c:pt idx="57">
                  <c:v>5.27058429312071E-2</c:v>
                </c:pt>
                <c:pt idx="58">
                  <c:v>5.4606123372959094E-2</c:v>
                </c:pt>
                <c:pt idx="59">
                  <c:v>5.6187512235205503E-2</c:v>
                </c:pt>
                <c:pt idx="60">
                  <c:v>5.1453445901258804E-2</c:v>
                </c:pt>
                <c:pt idx="61">
                  <c:v>4.9422933000035904E-2</c:v>
                </c:pt>
                <c:pt idx="62">
                  <c:v>4.4425981181847103E-2</c:v>
                </c:pt>
                <c:pt idx="63">
                  <c:v>3.5717302066192905E-2</c:v>
                </c:pt>
                <c:pt idx="64">
                  <c:v>3.0032812259210201E-2</c:v>
                </c:pt>
                <c:pt idx="65">
                  <c:v>2.7540096571586101E-2</c:v>
                </c:pt>
                <c:pt idx="66">
                  <c:v>2.5585759113116099E-2</c:v>
                </c:pt>
                <c:pt idx="67">
                  <c:v>2.6863125941959002E-2</c:v>
                </c:pt>
                <c:pt idx="68">
                  <c:v>2.6757813866395801E-2</c:v>
                </c:pt>
                <c:pt idx="69">
                  <c:v>2.5921241848908601E-2</c:v>
                </c:pt>
                <c:pt idx="70">
                  <c:v>3.1150689048658302E-2</c:v>
                </c:pt>
                <c:pt idx="71">
                  <c:v>3.53748529233412E-2</c:v>
                </c:pt>
                <c:pt idx="72">
                  <c:v>3.5103800203951499E-2</c:v>
                </c:pt>
                <c:pt idx="73">
                  <c:v>3.4907970720071305E-2</c:v>
                </c:pt>
                <c:pt idx="74">
                  <c:v>3.2576450587708999E-2</c:v>
                </c:pt>
                <c:pt idx="75">
                  <c:v>2.6704335496007897E-2</c:v>
                </c:pt>
                <c:pt idx="76">
                  <c:v>2.3326908794497402E-2</c:v>
                </c:pt>
                <c:pt idx="77">
                  <c:v>2.6937858969266499E-2</c:v>
                </c:pt>
                <c:pt idx="78">
                  <c:v>2.4954747831297301E-2</c:v>
                </c:pt>
                <c:pt idx="79">
                  <c:v>2.4674256516389298E-2</c:v>
                </c:pt>
                <c:pt idx="80">
                  <c:v>2.6091858392609201E-2</c:v>
                </c:pt>
                <c:pt idx="81">
                  <c:v>2.64501425774217E-2</c:v>
                </c:pt>
                <c:pt idx="82">
                  <c:v>2.7344185479092297E-2</c:v>
                </c:pt>
                <c:pt idx="83">
                  <c:v>3.1934470654136703E-2</c:v>
                </c:pt>
                <c:pt idx="84">
                  <c:v>3.6276096939932501E-2</c:v>
                </c:pt>
                <c:pt idx="85">
                  <c:v>3.8626319084096201E-2</c:v>
                </c:pt>
                <c:pt idx="86">
                  <c:v>4.5240487762947597E-2</c:v>
                </c:pt>
                <c:pt idx="87">
                  <c:v>5.5869848943233699E-2</c:v>
                </c:pt>
                <c:pt idx="88">
                  <c:v>6.63595035940409E-2</c:v>
                </c:pt>
                <c:pt idx="89">
                  <c:v>6.9715256522466809E-2</c:v>
                </c:pt>
                <c:pt idx="90">
                  <c:v>6.90295609572118E-2</c:v>
                </c:pt>
                <c:pt idx="91">
                  <c:v>5.9773092179354996E-2</c:v>
                </c:pt>
                <c:pt idx="92">
                  <c:v>5.6251362272674396E-2</c:v>
                </c:pt>
                <c:pt idx="93">
                  <c:v>5.16275224485385E-2</c:v>
                </c:pt>
                <c:pt idx="94">
                  <c:v>4.4883783480084601E-2</c:v>
                </c:pt>
                <c:pt idx="95">
                  <c:v>4.2055855312989998E-2</c:v>
                </c:pt>
                <c:pt idx="96">
                  <c:v>3.4476009354971499E-2</c:v>
                </c:pt>
                <c:pt idx="97">
                  <c:v>3.2415458054025501E-2</c:v>
                </c:pt>
                <c:pt idx="98">
                  <c:v>3.1941707160063004E-2</c:v>
                </c:pt>
                <c:pt idx="99">
                  <c:v>3.2219916392748398E-2</c:v>
                </c:pt>
                <c:pt idx="100">
                  <c:v>3.2392053622039098E-2</c:v>
                </c:pt>
                <c:pt idx="101">
                  <c:v>3.34272937953402E-2</c:v>
                </c:pt>
                <c:pt idx="102">
                  <c:v>3.6593483704673503E-2</c:v>
                </c:pt>
                <c:pt idx="103">
                  <c:v>3.7756386362910004E-2</c:v>
                </c:pt>
                <c:pt idx="104">
                  <c:v>3.6354662340907999E-2</c:v>
                </c:pt>
                <c:pt idx="105">
                  <c:v>2.16995607935246E-2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2-4634-912A-8214DE03E27C}"/>
            </c:ext>
          </c:extLst>
        </c:ser>
        <c:ser>
          <c:idx val="4"/>
          <c:order val="4"/>
          <c:tx>
            <c:strRef>
              <c:f>Data!$CG$1</c:f>
              <c:strCache>
                <c:ptCount val="1"/>
                <c:pt idx="0">
                  <c:v>real_interest_gap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Data!$CG$2:$CG$107</c:f>
              <c:numCache>
                <c:formatCode>General</c:formatCode>
                <c:ptCount val="106"/>
                <c:pt idx="20" formatCode="0.0%">
                  <c:v>-6.2085554313801722E-2</c:v>
                </c:pt>
                <c:pt idx="21" formatCode="0.0%">
                  <c:v>-3.316835984167768E-2</c:v>
                </c:pt>
                <c:pt idx="22" formatCode="0.0%">
                  <c:v>-5.2077266656941762E-2</c:v>
                </c:pt>
                <c:pt idx="23" formatCode="0.0%">
                  <c:v>-8.4737980883580893E-2</c:v>
                </c:pt>
                <c:pt idx="24" formatCode="0.0%">
                  <c:v>-8.5732449751586143E-2</c:v>
                </c:pt>
                <c:pt idx="25" formatCode="0.0%">
                  <c:v>-8.2037333124790501E-2</c:v>
                </c:pt>
                <c:pt idx="26" formatCode="0.0%">
                  <c:v>-7.4364437494460867E-2</c:v>
                </c:pt>
                <c:pt idx="27" formatCode="0.0%">
                  <c:v>-6.6807056912128487E-2</c:v>
                </c:pt>
                <c:pt idx="28" formatCode="0.0%">
                  <c:v>-5.934328664358976E-2</c:v>
                </c:pt>
                <c:pt idx="29" formatCode="0.0%">
                  <c:v>-5.7235828181724208E-2</c:v>
                </c:pt>
                <c:pt idx="30" formatCode="0.0%">
                  <c:v>-7.2893093101131706E-2</c:v>
                </c:pt>
                <c:pt idx="31" formatCode="0.0%">
                  <c:v>-7.589648846245492E-2</c:v>
                </c:pt>
                <c:pt idx="32" formatCode="0.0%">
                  <c:v>-6.7717348477775913E-2</c:v>
                </c:pt>
                <c:pt idx="33" formatCode="0.0%">
                  <c:v>-8.6849344831774394E-2</c:v>
                </c:pt>
                <c:pt idx="34" formatCode="0.0%">
                  <c:v>-8.1096937682159628E-2</c:v>
                </c:pt>
                <c:pt idx="35" formatCode="0.0%">
                  <c:v>-8.7482601655356956E-2</c:v>
                </c:pt>
                <c:pt idx="36" formatCode="0.0%">
                  <c:v>-8.0963856688677061E-2</c:v>
                </c:pt>
                <c:pt idx="37" formatCode="0.0%">
                  <c:v>-6.5104759743055074E-2</c:v>
                </c:pt>
                <c:pt idx="38" formatCode="0.0%">
                  <c:v>-6.1313026964675693E-2</c:v>
                </c:pt>
                <c:pt idx="39" formatCode="0.0%">
                  <c:v>-5.2656659771457726E-2</c:v>
                </c:pt>
                <c:pt idx="40" formatCode="0.0%">
                  <c:v>-5.1825339878982385E-2</c:v>
                </c:pt>
                <c:pt idx="41" formatCode="0.0%">
                  <c:v>-4.7850642421541911E-2</c:v>
                </c:pt>
                <c:pt idx="42" formatCode="0.0%">
                  <c:v>-4.4296951748499999E-2</c:v>
                </c:pt>
                <c:pt idx="43" formatCode="0.0%">
                  <c:v>-3.9590259865689599E-2</c:v>
                </c:pt>
                <c:pt idx="44" formatCode="0.0%">
                  <c:v>-3.2558576997026481E-2</c:v>
                </c:pt>
                <c:pt idx="45" formatCode="0.0%">
                  <c:v>-2.8097516790648563E-2</c:v>
                </c:pt>
                <c:pt idx="46" formatCode="0.0%">
                  <c:v>-3.2547621525875592E-2</c:v>
                </c:pt>
                <c:pt idx="47" formatCode="0.0%">
                  <c:v>-2.87145409161303E-2</c:v>
                </c:pt>
                <c:pt idx="48" formatCode="0.0%">
                  <c:v>-1.9664308334658091E-2</c:v>
                </c:pt>
                <c:pt idx="49" formatCode="0.0%">
                  <c:v>-1.1163576691338148E-2</c:v>
                </c:pt>
                <c:pt idx="50" formatCode="0.0%">
                  <c:v>-1.3071600446951388E-2</c:v>
                </c:pt>
                <c:pt idx="51" formatCode="0.0%">
                  <c:v>-3.0865645963056437E-3</c:v>
                </c:pt>
                <c:pt idx="52" formatCode="0.0%">
                  <c:v>-6.9475096501726077E-3</c:v>
                </c:pt>
                <c:pt idx="53" formatCode="0.0%">
                  <c:v>-5.0793114666831951E-4</c:v>
                </c:pt>
                <c:pt idx="54" formatCode="0.0%">
                  <c:v>1.3377832425099899E-2</c:v>
                </c:pt>
                <c:pt idx="55" formatCode="0.0%">
                  <c:v>1.0510000385506486E-2</c:v>
                </c:pt>
                <c:pt idx="56" formatCode="0.0%">
                  <c:v>1.199755347118036E-2</c:v>
                </c:pt>
                <c:pt idx="57" formatCode="0.0%">
                  <c:v>1.0808611905021928E-3</c:v>
                </c:pt>
                <c:pt idx="58" formatCode="0.0%">
                  <c:v>9.7016005971798519E-4</c:v>
                </c:pt>
                <c:pt idx="59" formatCode="0.0%">
                  <c:v>-3.7734077115293349E-3</c:v>
                </c:pt>
                <c:pt idx="60" formatCode="0.0%">
                  <c:v>-1.1696057908605603E-2</c:v>
                </c:pt>
                <c:pt idx="61" formatCode="0.0%">
                  <c:v>-1.259158150584757E-2</c:v>
                </c:pt>
                <c:pt idx="62" formatCode="0.0%">
                  <c:v>-1.0971696887359342E-2</c:v>
                </c:pt>
                <c:pt idx="63" formatCode="0.0%">
                  <c:v>-3.2979868977130455E-3</c:v>
                </c:pt>
                <c:pt idx="64" formatCode="0.0%">
                  <c:v>-1.0330655180145615E-3</c:v>
                </c:pt>
                <c:pt idx="65" formatCode="0.0%">
                  <c:v>-9.3194299225104402E-3</c:v>
                </c:pt>
                <c:pt idx="66" formatCode="0.0%">
                  <c:v>-9.0475067500555423E-3</c:v>
                </c:pt>
                <c:pt idx="67" formatCode="0.0%">
                  <c:v>-1.7194913579285001E-2</c:v>
                </c:pt>
                <c:pt idx="68" formatCode="0.0%">
                  <c:v>-1.2186863080741595E-2</c:v>
                </c:pt>
                <c:pt idx="69" formatCode="0.0%">
                  <c:v>-5.0266252371595644E-3</c:v>
                </c:pt>
                <c:pt idx="70" formatCode="0.0%">
                  <c:v>-7.1411806491746225E-3</c:v>
                </c:pt>
                <c:pt idx="71" formatCode="0.0%">
                  <c:v>-4.468619781456731E-3</c:v>
                </c:pt>
                <c:pt idx="72" formatCode="0.0%">
                  <c:v>3.8552981049130939E-3</c:v>
                </c:pt>
                <c:pt idx="73" formatCode="0.0%">
                  <c:v>5.9593143188223351E-3</c:v>
                </c:pt>
                <c:pt idx="74" formatCode="0.0%">
                  <c:v>2.220797126677514E-3</c:v>
                </c:pt>
                <c:pt idx="75" formatCode="0.0%">
                  <c:v>3.789959138922749E-3</c:v>
                </c:pt>
                <c:pt idx="76" formatCode="0.0%">
                  <c:v>-8.5430434226376091E-4</c:v>
                </c:pt>
                <c:pt idx="77" formatCode="0.0%">
                  <c:v>-3.3244893200944561E-3</c:v>
                </c:pt>
                <c:pt idx="78" formatCode="0.0%">
                  <c:v>-4.7359484589693263E-3</c:v>
                </c:pt>
                <c:pt idx="79" formatCode="0.0%">
                  <c:v>-1.6537818888305109E-3</c:v>
                </c:pt>
                <c:pt idx="80" formatCode="0.0%">
                  <c:v>-7.6637925742653861E-3</c:v>
                </c:pt>
                <c:pt idx="81" formatCode="0.0%">
                  <c:v>-3.4644472456631607E-3</c:v>
                </c:pt>
                <c:pt idx="82" formatCode="0.0%">
                  <c:v>5.0067996969387595E-4</c:v>
                </c:pt>
                <c:pt idx="83" formatCode="0.0%">
                  <c:v>-7.5782142666745156E-3</c:v>
                </c:pt>
                <c:pt idx="84" formatCode="0.0%">
                  <c:v>-1.6493696355217219E-2</c:v>
                </c:pt>
                <c:pt idx="85" formatCode="0.0%">
                  <c:v>-1.5337089634258491E-2</c:v>
                </c:pt>
                <c:pt idx="86" formatCode="0.0%">
                  <c:v>-2.2023549114713201E-2</c:v>
                </c:pt>
                <c:pt idx="87" formatCode="0.0%">
                  <c:v>-2.6161717959964477E-2</c:v>
                </c:pt>
                <c:pt idx="88" formatCode="0.0%">
                  <c:v>-3.0469207398124795E-2</c:v>
                </c:pt>
                <c:pt idx="89" formatCode="0.0%">
                  <c:v>-2.7200528859141891E-2</c:v>
                </c:pt>
                <c:pt idx="90" formatCode="0.0%">
                  <c:v>-1.2844177780878471E-2</c:v>
                </c:pt>
                <c:pt idx="91" formatCode="0.0%">
                  <c:v>-7.6778427760967882E-4</c:v>
                </c:pt>
                <c:pt idx="92" formatCode="0.0%">
                  <c:v>4.5749622913028587E-3</c:v>
                </c:pt>
                <c:pt idx="93" formatCode="0.0%">
                  <c:v>4.2213796514967566E-3</c:v>
                </c:pt>
                <c:pt idx="94" formatCode="0.0%">
                  <c:v>-5.2940214411159731E-3</c:v>
                </c:pt>
                <c:pt idx="95" formatCode="0.0%">
                  <c:v>-1.1301342455561657E-2</c:v>
                </c:pt>
                <c:pt idx="96" formatCode="0.0%">
                  <c:v>-4.3522244251235701E-3</c:v>
                </c:pt>
                <c:pt idx="97" formatCode="0.0%">
                  <c:v>-7.4273031637205195E-3</c:v>
                </c:pt>
                <c:pt idx="98" formatCode="0.0%">
                  <c:v>-7.6786097097308048E-3</c:v>
                </c:pt>
                <c:pt idx="99" formatCode="0.0%">
                  <c:v>-7.1959695710839475E-3</c:v>
                </c:pt>
                <c:pt idx="100" formatCode="0.0%">
                  <c:v>-7.6153523899229955E-3</c:v>
                </c:pt>
                <c:pt idx="101" formatCode="0.0%">
                  <c:v>-9.6073723610978976E-3</c:v>
                </c:pt>
                <c:pt idx="102" formatCode="0.0%">
                  <c:v>-1.3360395671473249E-2</c:v>
                </c:pt>
                <c:pt idx="103" formatCode="0.0%">
                  <c:v>-1.3233418244070413E-2</c:v>
                </c:pt>
                <c:pt idx="104" formatCode="0.0%">
                  <c:v>-1.8427206389999132E-2</c:v>
                </c:pt>
                <c:pt idx="105" formatCode="0.0%">
                  <c:v>-1.7361334759760226E-2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2-4969-8985-56AA97EE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75344"/>
        <c:axId val="1808943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Data!$BG$1</c15:sqref>
                        </c15:formulaRef>
                      </c:ext>
                    </c:extLst>
                    <c:strCache>
                      <c:ptCount val="1"/>
                      <c:pt idx="0">
                        <c:v>inflation_cpi_core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Data!$BG$2:$BG$107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0.23351023502653523</c:v>
                      </c:pt>
                      <c:pt idx="1">
                        <c:v>0.23071377072819033</c:v>
                      </c:pt>
                      <c:pt idx="2">
                        <c:v>0.22322670375521558</c:v>
                      </c:pt>
                      <c:pt idx="3">
                        <c:v>0.22565480188045672</c:v>
                      </c:pt>
                      <c:pt idx="4">
                        <c:v>0.21389059618930539</c:v>
                      </c:pt>
                      <c:pt idx="5">
                        <c:v>0.21675454012888107</c:v>
                      </c:pt>
                      <c:pt idx="6">
                        <c:v>0.20750426378624209</c:v>
                      </c:pt>
                      <c:pt idx="7">
                        <c:v>0.19452054794520546</c:v>
                      </c:pt>
                      <c:pt idx="8">
                        <c:v>0.20202531645569621</c:v>
                      </c:pt>
                      <c:pt idx="9">
                        <c:v>0.19740009629273003</c:v>
                      </c:pt>
                      <c:pt idx="10">
                        <c:v>0.21563088512241069</c:v>
                      </c:pt>
                      <c:pt idx="11">
                        <c:v>0.21651376146788981</c:v>
                      </c:pt>
                      <c:pt idx="12">
                        <c:v>0.18913226621735468</c:v>
                      </c:pt>
                      <c:pt idx="13">
                        <c:v>0.18657016485725775</c:v>
                      </c:pt>
                      <c:pt idx="14">
                        <c:v>0.18048024786986838</c:v>
                      </c:pt>
                      <c:pt idx="15">
                        <c:v>0.17684766214177983</c:v>
                      </c:pt>
                      <c:pt idx="16">
                        <c:v>0.1927027984413745</c:v>
                      </c:pt>
                      <c:pt idx="17">
                        <c:v>0.20704845814977957</c:v>
                      </c:pt>
                      <c:pt idx="18">
                        <c:v>0.17782152230971127</c:v>
                      </c:pt>
                      <c:pt idx="19">
                        <c:v>0.16693367510413326</c:v>
                      </c:pt>
                      <c:pt idx="20">
                        <c:v>0.144046197576783</c:v>
                      </c:pt>
                      <c:pt idx="21">
                        <c:v>0.129287692940599</c:v>
                      </c:pt>
                      <c:pt idx="22">
                        <c:v>0.113651418831009</c:v>
                      </c:pt>
                      <c:pt idx="23">
                        <c:v>9.7175529601489091E-2</c:v>
                      </c:pt>
                      <c:pt idx="24">
                        <c:v>9.6310345671103997E-2</c:v>
                      </c:pt>
                      <c:pt idx="25">
                        <c:v>9.1028192927091189E-2</c:v>
                      </c:pt>
                      <c:pt idx="26">
                        <c:v>9.1616530207185201E-2</c:v>
                      </c:pt>
                      <c:pt idx="27">
                        <c:v>8.9193178188234995E-2</c:v>
                      </c:pt>
                      <c:pt idx="28">
                        <c:v>7.9030637135365997E-2</c:v>
                      </c:pt>
                      <c:pt idx="29">
                        <c:v>7.5785476699052709E-2</c:v>
                      </c:pt>
                      <c:pt idx="30">
                        <c:v>6.8758677984419606E-2</c:v>
                      </c:pt>
                      <c:pt idx="31">
                        <c:v>6.4776128038694994E-2</c:v>
                      </c:pt>
                      <c:pt idx="32">
                        <c:v>5.4121886232510505E-2</c:v>
                      </c:pt>
                      <c:pt idx="33">
                        <c:v>5.0775066153221804E-2</c:v>
                      </c:pt>
                      <c:pt idx="34">
                        <c:v>4.9323261542161496E-2</c:v>
                      </c:pt>
                      <c:pt idx="35">
                        <c:v>5.4151975791602601E-2</c:v>
                      </c:pt>
                      <c:pt idx="36">
                        <c:v>6.6664216205905902E-2</c:v>
                      </c:pt>
                      <c:pt idx="37">
                        <c:v>6.9350622392753192E-2</c:v>
                      </c:pt>
                      <c:pt idx="38">
                        <c:v>7.35608001866698E-2</c:v>
                      </c:pt>
                      <c:pt idx="39">
                        <c:v>6.977791839160559E-2</c:v>
                      </c:pt>
                      <c:pt idx="40">
                        <c:v>6.0408358635928694E-2</c:v>
                      </c:pt>
                      <c:pt idx="41">
                        <c:v>5.8527008109010195E-2</c:v>
                      </c:pt>
                      <c:pt idx="42">
                        <c:v>5.4035250740097698E-2</c:v>
                      </c:pt>
                      <c:pt idx="43">
                        <c:v>5.4766342459183603E-2</c:v>
                      </c:pt>
                      <c:pt idx="44">
                        <c:v>4.8339726772844704E-2</c:v>
                      </c:pt>
                      <c:pt idx="45">
                        <c:v>4.3807504507751498E-2</c:v>
                      </c:pt>
                      <c:pt idx="46">
                        <c:v>4.5004848452200201E-2</c:v>
                      </c:pt>
                      <c:pt idx="47">
                        <c:v>4.2282559892281996E-2</c:v>
                      </c:pt>
                      <c:pt idx="48">
                        <c:v>3.7444714676419799E-2</c:v>
                      </c:pt>
                      <c:pt idx="49">
                        <c:v>3.7092706568577098E-2</c:v>
                      </c:pt>
                      <c:pt idx="50">
                        <c:v>4.07450141023575E-2</c:v>
                      </c:pt>
                      <c:pt idx="51">
                        <c:v>4.0965947101499499E-2</c:v>
                      </c:pt>
                      <c:pt idx="52">
                        <c:v>4.5908018171909697E-2</c:v>
                      </c:pt>
                      <c:pt idx="53">
                        <c:v>4.6512709079670804E-2</c:v>
                      </c:pt>
                      <c:pt idx="54">
                        <c:v>4.4015505706134599E-2</c:v>
                      </c:pt>
                      <c:pt idx="55">
                        <c:v>4.6574987585278199E-2</c:v>
                      </c:pt>
                      <c:pt idx="56">
                        <c:v>4.9113614708917196E-2</c:v>
                      </c:pt>
                      <c:pt idx="57">
                        <c:v>5.1403878311064098E-2</c:v>
                      </c:pt>
                      <c:pt idx="58">
                        <c:v>5.3750469591963598E-2</c:v>
                      </c:pt>
                      <c:pt idx="59">
                        <c:v>5.3543859777604501E-2</c:v>
                      </c:pt>
                      <c:pt idx="60">
                        <c:v>5.0798510628353805E-2</c:v>
                      </c:pt>
                      <c:pt idx="61">
                        <c:v>4.4304019569382395E-2</c:v>
                      </c:pt>
                      <c:pt idx="62">
                        <c:v>3.7062439678718299E-2</c:v>
                      </c:pt>
                      <c:pt idx="63">
                        <c:v>3.0916712699840299E-2</c:v>
                      </c:pt>
                      <c:pt idx="64">
                        <c:v>2.5704605855928001E-2</c:v>
                      </c:pt>
                      <c:pt idx="65">
                        <c:v>2.7066535496870801E-2</c:v>
                      </c:pt>
                      <c:pt idx="66">
                        <c:v>2.6829133106513102E-2</c:v>
                      </c:pt>
                      <c:pt idx="67">
                        <c:v>2.9965665762317299E-2</c:v>
                      </c:pt>
                      <c:pt idx="68">
                        <c:v>3.13466603320827E-2</c:v>
                      </c:pt>
                      <c:pt idx="69">
                        <c:v>3.11968663650069E-2</c:v>
                      </c:pt>
                      <c:pt idx="70">
                        <c:v>3.21419254226308E-2</c:v>
                      </c:pt>
                      <c:pt idx="71">
                        <c:v>3.3872121138010802E-2</c:v>
                      </c:pt>
                      <c:pt idx="72">
                        <c:v>3.2556334804539497E-2</c:v>
                      </c:pt>
                      <c:pt idx="73">
                        <c:v>3.0879381966097699E-2</c:v>
                      </c:pt>
                      <c:pt idx="74">
                        <c:v>3.11651413369021E-2</c:v>
                      </c:pt>
                      <c:pt idx="75">
                        <c:v>2.66958648413337E-2</c:v>
                      </c:pt>
                      <c:pt idx="76">
                        <c:v>2.22730550298092E-2</c:v>
                      </c:pt>
                      <c:pt idx="77">
                        <c:v>2.5903861771320102E-2</c:v>
                      </c:pt>
                      <c:pt idx="78">
                        <c:v>2.50992514126798E-2</c:v>
                      </c:pt>
                      <c:pt idx="79">
                        <c:v>2.4619227415656201E-2</c:v>
                      </c:pt>
                      <c:pt idx="80">
                        <c:v>2.7859074353421498E-2</c:v>
                      </c:pt>
                      <c:pt idx="81">
                        <c:v>2.7533175731517499E-2</c:v>
                      </c:pt>
                      <c:pt idx="82">
                        <c:v>2.76036172222376E-2</c:v>
                      </c:pt>
                      <c:pt idx="83">
                        <c:v>3.2841451989138598E-2</c:v>
                      </c:pt>
                      <c:pt idx="84">
                        <c:v>3.4721940835219095E-2</c:v>
                      </c:pt>
                      <c:pt idx="85">
                        <c:v>3.8018588872187703E-2</c:v>
                      </c:pt>
                      <c:pt idx="86">
                        <c:v>4.5971835925990502E-2</c:v>
                      </c:pt>
                      <c:pt idx="87">
                        <c:v>5.2518674261124297E-2</c:v>
                      </c:pt>
                      <c:pt idx="88">
                        <c:v>6.3493905718383897E-2</c:v>
                      </c:pt>
                      <c:pt idx="89">
                        <c:v>6.5126113141576902E-2</c:v>
                      </c:pt>
                      <c:pt idx="90">
                        <c:v>6.2788216864979499E-2</c:v>
                      </c:pt>
                      <c:pt idx="91">
                        <c:v>5.5131207494702197E-2</c:v>
                      </c:pt>
                      <c:pt idx="92">
                        <c:v>5.5546226920740398E-2</c:v>
                      </c:pt>
                      <c:pt idx="93">
                        <c:v>5.4013247452071998E-2</c:v>
                      </c:pt>
                      <c:pt idx="94">
                        <c:v>4.8601981133435099E-2</c:v>
                      </c:pt>
                      <c:pt idx="95">
                        <c:v>5.0304591297459095E-2</c:v>
                      </c:pt>
                      <c:pt idx="96">
                        <c:v>3.9670058133348E-2</c:v>
                      </c:pt>
                      <c:pt idx="97">
                        <c:v>3.7305833489211203E-2</c:v>
                      </c:pt>
                      <c:pt idx="98">
                        <c:v>3.6695824242215597E-2</c:v>
                      </c:pt>
                      <c:pt idx="99">
                        <c:v>3.5058744435203397E-2</c:v>
                      </c:pt>
                      <c:pt idx="100">
                        <c:v>3.2749348640232601E-2</c:v>
                      </c:pt>
                      <c:pt idx="101">
                        <c:v>3.2201564514722995E-2</c:v>
                      </c:pt>
                      <c:pt idx="102">
                        <c:v>3.3658779748237201E-2</c:v>
                      </c:pt>
                      <c:pt idx="103">
                        <c:v>3.4506032890039999E-2</c:v>
                      </c:pt>
                      <c:pt idx="104">
                        <c:v>3.2579235720645E-2</c:v>
                      </c:pt>
                      <c:pt idx="105">
                        <c:v>1.3993950963227999E-2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B2-4634-912A-8214DE03E27C}"/>
                  </c:ext>
                </c:extLst>
              </c15:ser>
            </c15:filteredLineSeries>
          </c:ext>
        </c:extLst>
      </c:lineChart>
      <c:dateAx>
        <c:axId val="1816718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937664"/>
        <c:crosses val="autoZero"/>
        <c:auto val="1"/>
        <c:lblOffset val="100"/>
        <c:baseTimeUnit val="months"/>
      </c:dateAx>
      <c:valAx>
        <c:axId val="180893766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718144"/>
        <c:crosses val="autoZero"/>
        <c:crossBetween val="between"/>
      </c:valAx>
      <c:valAx>
        <c:axId val="1808943072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675344"/>
        <c:crosses val="max"/>
        <c:crossBetween val="between"/>
      </c:valAx>
      <c:dateAx>
        <c:axId val="18166753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08943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0726071165155"/>
          <c:y val="0.15893512796277445"/>
          <c:w val="0.88336329833770788"/>
          <c:h val="0.64009151883088555"/>
        </c:manualLayout>
      </c:layout>
      <c:lineChart>
        <c:grouping val="standard"/>
        <c:varyColors val="0"/>
        <c:ser>
          <c:idx val="1"/>
          <c:order val="0"/>
          <c:tx>
            <c:strRef>
              <c:f>Data!$AX$1</c:f>
              <c:strCache>
                <c:ptCount val="1"/>
                <c:pt idx="0">
                  <c:v>tib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Data!$AX$2:$AX$107</c:f>
              <c:numCache>
                <c:formatCode>General</c:formatCode>
                <c:ptCount val="106"/>
                <c:pt idx="4" formatCode="0.0%">
                  <c:v>0.22648854918097999</c:v>
                </c:pt>
                <c:pt idx="5" formatCode="0.0%">
                  <c:v>0.25059111436833098</c:v>
                </c:pt>
                <c:pt idx="6" formatCode="0.0%">
                  <c:v>0.20683983451157995</c:v>
                </c:pt>
                <c:pt idx="7" formatCode="0.0%">
                  <c:v>0.26337160482167471</c:v>
                </c:pt>
                <c:pt idx="8" formatCode="0.0%">
                  <c:v>0.29828766384048933</c:v>
                </c:pt>
                <c:pt idx="9" formatCode="0.0%">
                  <c:v>0.303585202671879</c:v>
                </c:pt>
                <c:pt idx="10" formatCode="0.0%">
                  <c:v>0.27204681932596414</c:v>
                </c:pt>
                <c:pt idx="11" formatCode="0.0%">
                  <c:v>0.25689424686736695</c:v>
                </c:pt>
                <c:pt idx="12" formatCode="0.0%">
                  <c:v>0.25059241146143196</c:v>
                </c:pt>
                <c:pt idx="13" formatCode="0.0%">
                  <c:v>0.22727066380271974</c:v>
                </c:pt>
                <c:pt idx="14" formatCode="0.0%">
                  <c:v>0.23035916795359912</c:v>
                </c:pt>
                <c:pt idx="15" formatCode="0.0%">
                  <c:v>0.23932016325920102</c:v>
                </c:pt>
                <c:pt idx="16" formatCode="0.0%">
                  <c:v>0.29238804623155396</c:v>
                </c:pt>
                <c:pt idx="17" formatCode="0.0%">
                  <c:v>0.39112435546559043</c:v>
                </c:pt>
                <c:pt idx="18" formatCode="0.0%">
                  <c:v>0.38405639905802935</c:v>
                </c:pt>
                <c:pt idx="19" formatCode="0.0%">
                  <c:v>0.33477601253764128</c:v>
                </c:pt>
                <c:pt idx="20" formatCode="0.0%">
                  <c:v>0.2383803922804073</c:v>
                </c:pt>
                <c:pt idx="21" formatCode="0.0%">
                  <c:v>0.19436089469612094</c:v>
                </c:pt>
                <c:pt idx="22" formatCode="0.0%">
                  <c:v>0.18935169487278328</c:v>
                </c:pt>
                <c:pt idx="23" formatCode="0.0%">
                  <c:v>0.12875179733064174</c:v>
                </c:pt>
                <c:pt idx="24" formatCode="0.0%">
                  <c:v>9.1060598619403826E-2</c:v>
                </c:pt>
                <c:pt idx="25" formatCode="0.0%">
                  <c:v>0.10449461630116554</c:v>
                </c:pt>
                <c:pt idx="26" formatCode="0.0%">
                  <c:v>0.12350814177338798</c:v>
                </c:pt>
                <c:pt idx="27" formatCode="0.0%">
                  <c:v>0.11599539496542488</c:v>
                </c:pt>
                <c:pt idx="28" formatCode="0.0%">
                  <c:v>0.11292181381626112</c:v>
                </c:pt>
                <c:pt idx="29" formatCode="0.0%">
                  <c:v>0.11126916297865651</c:v>
                </c:pt>
                <c:pt idx="30" formatCode="0.0%">
                  <c:v>0.10382282127491017</c:v>
                </c:pt>
                <c:pt idx="31" formatCode="0.0%">
                  <c:v>9.0078971501450708E-2</c:v>
                </c:pt>
                <c:pt idx="32" formatCode="0.0%">
                  <c:v>7.8667799878698819E-2</c:v>
                </c:pt>
                <c:pt idx="33" formatCode="0.0%">
                  <c:v>6.0352264237790026E-2</c:v>
                </c:pt>
                <c:pt idx="34" formatCode="0.0%">
                  <c:v>5.2816208988888905E-2</c:v>
                </c:pt>
                <c:pt idx="35" formatCode="0.0%">
                  <c:v>5.1840790090163916E-2</c:v>
                </c:pt>
                <c:pt idx="36" formatCode="0.0%">
                  <c:v>5.9397549078688529E-2</c:v>
                </c:pt>
                <c:pt idx="37" formatCode="0.0%">
                  <c:v>6.9973273950847459E-2</c:v>
                </c:pt>
                <c:pt idx="38" formatCode="0.0%">
                  <c:v>7.3963517370312495E-2</c:v>
                </c:pt>
                <c:pt idx="39" formatCode="0.0%">
                  <c:v>7.4472834601666676E-2</c:v>
                </c:pt>
                <c:pt idx="40" formatCode="0.0%">
                  <c:v>7.2903026429032278E-2</c:v>
                </c:pt>
                <c:pt idx="41" formatCode="0.0%">
                  <c:v>6.9318563578333353E-2</c:v>
                </c:pt>
                <c:pt idx="42" formatCode="0.0%">
                  <c:v>6.8882989326984126E-2</c:v>
                </c:pt>
                <c:pt idx="43" formatCode="0.0%">
                  <c:v>6.9105124740983612E-2</c:v>
                </c:pt>
                <c:pt idx="44" formatCode="0.0%">
                  <c:v>6.4050734566666656E-2</c:v>
                </c:pt>
                <c:pt idx="45" formatCode="0.0%">
                  <c:v>6.3719147733870968E-2</c:v>
                </c:pt>
                <c:pt idx="46" formatCode="0.0%">
                  <c:v>6.259545606825398E-2</c:v>
                </c:pt>
                <c:pt idx="47" formatCode="0.0%">
                  <c:v>5.7020260433333324E-2</c:v>
                </c:pt>
                <c:pt idx="48" formatCode="0.0%">
                  <c:v>5.9220548026984114E-2</c:v>
                </c:pt>
                <c:pt idx="49" formatCode="0.0%">
                  <c:v>6.1756751528813568E-2</c:v>
                </c:pt>
                <c:pt idx="50" formatCode="0.0%">
                  <c:v>6.6607508908196722E-2</c:v>
                </c:pt>
                <c:pt idx="51" formatCode="0.0%">
                  <c:v>7.208798367288137E-2</c:v>
                </c:pt>
                <c:pt idx="52" formatCode="0.0%">
                  <c:v>7.7639359920967724E-2</c:v>
                </c:pt>
                <c:pt idx="53" formatCode="0.0%">
                  <c:v>8.4566970369491512E-2</c:v>
                </c:pt>
                <c:pt idx="54" formatCode="0.0%">
                  <c:v>9.1761128231147529E-2</c:v>
                </c:pt>
                <c:pt idx="55" formatCode="0.0%">
                  <c:v>9.2672725260655744E-2</c:v>
                </c:pt>
                <c:pt idx="56" formatCode="0.0%">
                  <c:v>9.5094835303333333E-2</c:v>
                </c:pt>
                <c:pt idx="57" formatCode="0.0%">
                  <c:v>9.6636379194999969E-2</c:v>
                </c:pt>
                <c:pt idx="58" formatCode="0.0%">
                  <c:v>9.9402999535937495E-2</c:v>
                </c:pt>
                <c:pt idx="59" formatCode="0.0%">
                  <c:v>9.7752281748333322E-2</c:v>
                </c:pt>
                <c:pt idx="60" formatCode="0.0%">
                  <c:v>8.5575269181967201E-2</c:v>
                </c:pt>
                <c:pt idx="61" formatCode="0.0%">
                  <c:v>5.9955650712068952E-2</c:v>
                </c:pt>
                <c:pt idx="62" formatCode="0.0%">
                  <c:v>4.3468675699999994E-2</c:v>
                </c:pt>
                <c:pt idx="63" formatCode="0.0%">
                  <c:v>3.7020939005000003E-2</c:v>
                </c:pt>
                <c:pt idx="64" formatCode="0.0%">
                  <c:v>3.3491804378688525E-2</c:v>
                </c:pt>
                <c:pt idx="65" formatCode="0.0%">
                  <c:v>3.1813728894999997E-2</c:v>
                </c:pt>
                <c:pt idx="66" formatCode="0.0%">
                  <c:v>3.0369425639682538E-2</c:v>
                </c:pt>
                <c:pt idx="67" formatCode="0.0%">
                  <c:v>2.9281775640322579E-2</c:v>
                </c:pt>
                <c:pt idx="68" formatCode="0.0%">
                  <c:v>3.1521539856451612E-2</c:v>
                </c:pt>
                <c:pt idx="69" formatCode="0.0%">
                  <c:v>3.8405067113114755E-2</c:v>
                </c:pt>
                <c:pt idx="70" formatCode="0.0%">
                  <c:v>4.4905237047619048E-2</c:v>
                </c:pt>
                <c:pt idx="71" formatCode="0.0%">
                  <c:v>4.5175216922950824E-2</c:v>
                </c:pt>
                <c:pt idx="72" formatCode="0.0%">
                  <c:v>5.0223701415873012E-2</c:v>
                </c:pt>
                <c:pt idx="73" formatCode="0.0%">
                  <c:v>5.2724438194915249E-2</c:v>
                </c:pt>
                <c:pt idx="74" formatCode="0.0%">
                  <c:v>5.0872248950819661E-2</c:v>
                </c:pt>
                <c:pt idx="75" formatCode="0.0%">
                  <c:v>4.5095551919354847E-2</c:v>
                </c:pt>
                <c:pt idx="76" formatCode="0.0%">
                  <c:v>3.9617389040677985E-2</c:v>
                </c:pt>
                <c:pt idx="77" formatCode="0.0%">
                  <c:v>3.1716703475409828E-2</c:v>
                </c:pt>
                <c:pt idx="78" formatCode="0.0%">
                  <c:v>3.250552115396825E-2</c:v>
                </c:pt>
                <c:pt idx="79" formatCode="0.0%">
                  <c:v>3.1533309830645166E-2</c:v>
                </c:pt>
                <c:pt idx="80" formatCode="0.0%">
                  <c:v>3.2172666272131153E-2</c:v>
                </c:pt>
                <c:pt idx="81" formatCode="0.0%">
                  <c:v>3.4937378347457616E-2</c:v>
                </c:pt>
                <c:pt idx="82" formatCode="0.0%">
                  <c:v>4.1544997621875003E-2</c:v>
                </c:pt>
                <c:pt idx="83" formatCode="0.0%">
                  <c:v>4.3560311168852457E-2</c:v>
                </c:pt>
                <c:pt idx="84" formatCode="0.0%">
                  <c:v>4.5148703936065571E-2</c:v>
                </c:pt>
                <c:pt idx="85" formatCode="0.0%">
                  <c:v>4.5194675475862069E-2</c:v>
                </c:pt>
                <c:pt idx="86" formatCode="0.0%">
                  <c:v>4.5423539533333314E-2</c:v>
                </c:pt>
                <c:pt idx="87" formatCode="0.0%">
                  <c:v>5.0154077277049167E-2</c:v>
                </c:pt>
                <c:pt idx="88" formatCode="0.0%">
                  <c:v>6.0680642615000016E-2</c:v>
                </c:pt>
                <c:pt idx="89" formatCode="0.0%">
                  <c:v>6.9525643398387085E-2</c:v>
                </c:pt>
                <c:pt idx="90" formatCode="0.0%">
                  <c:v>7.6758787790476166E-2</c:v>
                </c:pt>
                <c:pt idx="91" formatCode="0.0%">
                  <c:v>7.468087873606559E-2</c:v>
                </c:pt>
                <c:pt idx="92" formatCode="0.0%">
                  <c:v>7.3886283136507941E-2</c:v>
                </c:pt>
                <c:pt idx="93" formatCode="0.0%">
                  <c:v>6.5633613584745773E-2</c:v>
                </c:pt>
                <c:pt idx="94" formatCode="0.0%">
                  <c:v>5.5001441340983628E-2</c:v>
                </c:pt>
                <c:pt idx="95" formatCode="0.0%">
                  <c:v>4.837786446833333E-2</c:v>
                </c:pt>
                <c:pt idx="96" formatCode="0.0%">
                  <c:v>4.5719102504999991E-2</c:v>
                </c:pt>
                <c:pt idx="97" formatCode="0.0%">
                  <c:v>4.310584252295082E-2</c:v>
                </c:pt>
                <c:pt idx="98" formatCode="0.0%">
                  <c:v>4.2557257895081968E-2</c:v>
                </c:pt>
                <c:pt idx="99" formatCode="0.0%">
                  <c:v>4.1166565690322593E-2</c:v>
                </c:pt>
                <c:pt idx="100" formatCode="0.0%">
                  <c:v>4.2555814772131155E-2</c:v>
                </c:pt>
                <c:pt idx="101" formatCode="0.0%">
                  <c:v>4.2606396226666669E-2</c:v>
                </c:pt>
                <c:pt idx="102" formatCode="0.0%">
                  <c:v>4.2631764066666661E-2</c:v>
                </c:pt>
                <c:pt idx="103" formatCode="0.0%">
                  <c:v>4.1204838514516125E-2</c:v>
                </c:pt>
                <c:pt idx="104" formatCode="0.0%">
                  <c:v>4.2234061409677413E-2</c:v>
                </c:pt>
                <c:pt idx="105" formatCode="0.0%">
                  <c:v>3.2266335736206901E-2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2-4114-AB06-F1B4B1ECA063}"/>
            </c:ext>
          </c:extLst>
        </c:ser>
        <c:ser>
          <c:idx val="2"/>
          <c:order val="1"/>
          <c:tx>
            <c:strRef>
              <c:f>Data!$BV$1</c:f>
              <c:strCache>
                <c:ptCount val="1"/>
                <c:pt idx="0">
                  <c:v>tib_l6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Data!$BV$2:$BV$107</c:f>
              <c:numCache>
                <c:formatCode>General</c:formatCode>
                <c:ptCount val="106"/>
                <c:pt idx="10" formatCode="0.0%">
                  <c:v>0.22648854918097999</c:v>
                </c:pt>
                <c:pt idx="11" formatCode="0.0%">
                  <c:v>0.25059111436833098</c:v>
                </c:pt>
                <c:pt idx="12" formatCode="0.0%">
                  <c:v>0.20683983451157995</c:v>
                </c:pt>
                <c:pt idx="13" formatCode="0.0%">
                  <c:v>0.26337160482167471</c:v>
                </c:pt>
                <c:pt idx="14" formatCode="0.0%">
                  <c:v>0.29828766384048933</c:v>
                </c:pt>
                <c:pt idx="15" formatCode="0.0%">
                  <c:v>0.303585202671879</c:v>
                </c:pt>
                <c:pt idx="16" formatCode="0.0%">
                  <c:v>0.27204681932596414</c:v>
                </c:pt>
                <c:pt idx="17" formatCode="0.0%">
                  <c:v>0.25689424686736695</c:v>
                </c:pt>
                <c:pt idx="18" formatCode="0.0%">
                  <c:v>0.25059241146143196</c:v>
                </c:pt>
                <c:pt idx="19" formatCode="0.0%">
                  <c:v>0.22727066380271974</c:v>
                </c:pt>
                <c:pt idx="20" formatCode="0.0%">
                  <c:v>0.23035916795359912</c:v>
                </c:pt>
                <c:pt idx="21" formatCode="0.0%">
                  <c:v>0.23932016325920102</c:v>
                </c:pt>
                <c:pt idx="22" formatCode="0.0%">
                  <c:v>0.29238804623155396</c:v>
                </c:pt>
                <c:pt idx="23" formatCode="0.0%">
                  <c:v>0.39112435546559043</c:v>
                </c:pt>
                <c:pt idx="24" formatCode="0.0%">
                  <c:v>0.38405639905802935</c:v>
                </c:pt>
                <c:pt idx="25" formatCode="0.0%">
                  <c:v>0.33477601253764128</c:v>
                </c:pt>
                <c:pt idx="26" formatCode="0.0%">
                  <c:v>0.2383803922804073</c:v>
                </c:pt>
                <c:pt idx="27" formatCode="0.0%">
                  <c:v>0.19436089469612094</c:v>
                </c:pt>
                <c:pt idx="28" formatCode="0.0%">
                  <c:v>0.18935169487278328</c:v>
                </c:pt>
                <c:pt idx="29" formatCode="0.0%">
                  <c:v>0.12875179733064174</c:v>
                </c:pt>
                <c:pt idx="30" formatCode="0.0%">
                  <c:v>9.1060598619403826E-2</c:v>
                </c:pt>
                <c:pt idx="31" formatCode="0.0%">
                  <c:v>0.10449461630116554</c:v>
                </c:pt>
                <c:pt idx="32" formatCode="0.0%">
                  <c:v>0.12350814177338798</c:v>
                </c:pt>
                <c:pt idx="33" formatCode="0.0%">
                  <c:v>0.11599539496542488</c:v>
                </c:pt>
                <c:pt idx="34" formatCode="0.0%">
                  <c:v>0.11292181381626112</c:v>
                </c:pt>
                <c:pt idx="35" formatCode="0.0%">
                  <c:v>0.11126916297865651</c:v>
                </c:pt>
                <c:pt idx="36" formatCode="0.0%">
                  <c:v>0.10382282127491017</c:v>
                </c:pt>
                <c:pt idx="37" formatCode="0.0%">
                  <c:v>9.0078971501450708E-2</c:v>
                </c:pt>
                <c:pt idx="38" formatCode="0.0%">
                  <c:v>7.8667799878698819E-2</c:v>
                </c:pt>
                <c:pt idx="39" formatCode="0.0%">
                  <c:v>6.0352264237790026E-2</c:v>
                </c:pt>
                <c:pt idx="40" formatCode="0.0%">
                  <c:v>5.2816208988888905E-2</c:v>
                </c:pt>
                <c:pt idx="41" formatCode="0.0%">
                  <c:v>5.1840790090163916E-2</c:v>
                </c:pt>
                <c:pt idx="42" formatCode="0.0%">
                  <c:v>5.9397549078688529E-2</c:v>
                </c:pt>
                <c:pt idx="43" formatCode="0.0%">
                  <c:v>6.9973273950847459E-2</c:v>
                </c:pt>
                <c:pt idx="44" formatCode="0.0%">
                  <c:v>7.3963517370312495E-2</c:v>
                </c:pt>
                <c:pt idx="45" formatCode="0.0%">
                  <c:v>7.4472834601666676E-2</c:v>
                </c:pt>
                <c:pt idx="46" formatCode="0.0%">
                  <c:v>7.2903026429032278E-2</c:v>
                </c:pt>
                <c:pt idx="47" formatCode="0.0%">
                  <c:v>6.9318563578333353E-2</c:v>
                </c:pt>
                <c:pt idx="48" formatCode="0.0%">
                  <c:v>6.8882989326984126E-2</c:v>
                </c:pt>
                <c:pt idx="49" formatCode="0.0%">
                  <c:v>6.9105124740983612E-2</c:v>
                </c:pt>
                <c:pt idx="50" formatCode="0.0%">
                  <c:v>6.4050734566666656E-2</c:v>
                </c:pt>
                <c:pt idx="51" formatCode="0.0%">
                  <c:v>6.3719147733870968E-2</c:v>
                </c:pt>
                <c:pt idx="52" formatCode="0.0%">
                  <c:v>6.259545606825398E-2</c:v>
                </c:pt>
                <c:pt idx="53" formatCode="0.0%">
                  <c:v>5.7020260433333324E-2</c:v>
                </c:pt>
                <c:pt idx="54" formatCode="0.0%">
                  <c:v>5.9220548026984114E-2</c:v>
                </c:pt>
                <c:pt idx="55" formatCode="0.0%">
                  <c:v>6.1756751528813568E-2</c:v>
                </c:pt>
                <c:pt idx="56" formatCode="0.0%">
                  <c:v>6.6607508908196722E-2</c:v>
                </c:pt>
                <c:pt idx="57" formatCode="0.0%">
                  <c:v>7.208798367288137E-2</c:v>
                </c:pt>
                <c:pt idx="58" formatCode="0.0%">
                  <c:v>7.7639359920967724E-2</c:v>
                </c:pt>
                <c:pt idx="59" formatCode="0.0%">
                  <c:v>8.4566970369491512E-2</c:v>
                </c:pt>
                <c:pt idx="60" formatCode="0.0%">
                  <c:v>9.1761128231147529E-2</c:v>
                </c:pt>
                <c:pt idx="61" formatCode="0.0%">
                  <c:v>9.2672725260655744E-2</c:v>
                </c:pt>
                <c:pt idx="62" formatCode="0.0%">
                  <c:v>9.5094835303333333E-2</c:v>
                </c:pt>
                <c:pt idx="63" formatCode="0.0%">
                  <c:v>9.6636379194999969E-2</c:v>
                </c:pt>
                <c:pt idx="64" formatCode="0.0%">
                  <c:v>9.9402999535937495E-2</c:v>
                </c:pt>
                <c:pt idx="65" formatCode="0.0%">
                  <c:v>9.7752281748333322E-2</c:v>
                </c:pt>
                <c:pt idx="66" formatCode="0.0%">
                  <c:v>8.5575269181967201E-2</c:v>
                </c:pt>
                <c:pt idx="67" formatCode="0.0%">
                  <c:v>5.9955650712068952E-2</c:v>
                </c:pt>
                <c:pt idx="68" formatCode="0.0%">
                  <c:v>4.3468675699999994E-2</c:v>
                </c:pt>
                <c:pt idx="69" formatCode="0.0%">
                  <c:v>3.7020939005000003E-2</c:v>
                </c:pt>
                <c:pt idx="70" formatCode="0.0%">
                  <c:v>3.3491804378688525E-2</c:v>
                </c:pt>
                <c:pt idx="71" formatCode="0.0%">
                  <c:v>3.1813728894999997E-2</c:v>
                </c:pt>
                <c:pt idx="72" formatCode="0.0%">
                  <c:v>3.0369425639682538E-2</c:v>
                </c:pt>
                <c:pt idx="73" formatCode="0.0%">
                  <c:v>2.9281775640322579E-2</c:v>
                </c:pt>
                <c:pt idx="74" formatCode="0.0%">
                  <c:v>3.1521539856451612E-2</c:v>
                </c:pt>
                <c:pt idx="75" formatCode="0.0%">
                  <c:v>3.8405067113114755E-2</c:v>
                </c:pt>
                <c:pt idx="76" formatCode="0.0%">
                  <c:v>4.4905237047619048E-2</c:v>
                </c:pt>
                <c:pt idx="77" formatCode="0.0%">
                  <c:v>4.5175216922950824E-2</c:v>
                </c:pt>
                <c:pt idx="78" formatCode="0.0%">
                  <c:v>5.0223701415873012E-2</c:v>
                </c:pt>
                <c:pt idx="79" formatCode="0.0%">
                  <c:v>5.2724438194915249E-2</c:v>
                </c:pt>
                <c:pt idx="80" formatCode="0.0%">
                  <c:v>5.0872248950819661E-2</c:v>
                </c:pt>
                <c:pt idx="81" formatCode="0.0%">
                  <c:v>4.5095551919354847E-2</c:v>
                </c:pt>
                <c:pt idx="82" formatCode="0.0%">
                  <c:v>3.9617389040677985E-2</c:v>
                </c:pt>
                <c:pt idx="83" formatCode="0.0%">
                  <c:v>3.1716703475409828E-2</c:v>
                </c:pt>
                <c:pt idx="84" formatCode="0.0%">
                  <c:v>3.250552115396825E-2</c:v>
                </c:pt>
                <c:pt idx="85" formatCode="0.0%">
                  <c:v>3.1533309830645166E-2</c:v>
                </c:pt>
                <c:pt idx="86" formatCode="0.0%">
                  <c:v>3.2172666272131153E-2</c:v>
                </c:pt>
                <c:pt idx="87" formatCode="0.0%">
                  <c:v>3.4937378347457616E-2</c:v>
                </c:pt>
                <c:pt idx="88" formatCode="0.0%">
                  <c:v>4.1544997621875003E-2</c:v>
                </c:pt>
                <c:pt idx="89" formatCode="0.0%">
                  <c:v>4.3560311168852457E-2</c:v>
                </c:pt>
                <c:pt idx="90" formatCode="0.0%">
                  <c:v>4.5148703936065571E-2</c:v>
                </c:pt>
                <c:pt idx="91" formatCode="0.0%">
                  <c:v>4.5194675475862069E-2</c:v>
                </c:pt>
                <c:pt idx="92" formatCode="0.0%">
                  <c:v>4.5423539533333314E-2</c:v>
                </c:pt>
                <c:pt idx="93" formatCode="0.0%">
                  <c:v>5.0154077277049167E-2</c:v>
                </c:pt>
                <c:pt idx="94" formatCode="0.0%">
                  <c:v>6.0680642615000016E-2</c:v>
                </c:pt>
                <c:pt idx="95" formatCode="0.0%">
                  <c:v>6.9525643398387085E-2</c:v>
                </c:pt>
                <c:pt idx="96" formatCode="0.0%">
                  <c:v>7.6758787790476166E-2</c:v>
                </c:pt>
                <c:pt idx="97" formatCode="0.0%">
                  <c:v>7.468087873606559E-2</c:v>
                </c:pt>
                <c:pt idx="98" formatCode="0.0%">
                  <c:v>7.3886283136507941E-2</c:v>
                </c:pt>
                <c:pt idx="99" formatCode="0.0%">
                  <c:v>6.5633613584745773E-2</c:v>
                </c:pt>
                <c:pt idx="100" formatCode="0.0%">
                  <c:v>5.5001441340983628E-2</c:v>
                </c:pt>
                <c:pt idx="101" formatCode="0.0%">
                  <c:v>4.837786446833333E-2</c:v>
                </c:pt>
                <c:pt idx="102" formatCode="0.0%">
                  <c:v>4.5719102504999991E-2</c:v>
                </c:pt>
                <c:pt idx="103" formatCode="0.0%">
                  <c:v>4.310584252295082E-2</c:v>
                </c:pt>
                <c:pt idx="104" formatCode="0.0%">
                  <c:v>4.2557257895081968E-2</c:v>
                </c:pt>
                <c:pt idx="105" formatCode="0.0%">
                  <c:v>4.1166565690322593E-2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2-4114-AB06-F1B4B1ECA063}"/>
            </c:ext>
          </c:extLst>
        </c:ser>
        <c:ser>
          <c:idx val="3"/>
          <c:order val="2"/>
          <c:tx>
            <c:strRef>
              <c:f>Data!$BJ$1</c:f>
              <c:strCache>
                <c:ptCount val="1"/>
                <c:pt idx="0">
                  <c:v>inflation_core_15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Data!$BJ$2:$BJ$107</c:f>
              <c:numCache>
                <c:formatCode>0.0%</c:formatCode>
                <c:ptCount val="106"/>
                <c:pt idx="20">
                  <c:v>0.139201731219845</c:v>
                </c:pt>
                <c:pt idx="21">
                  <c:v>0.114570873342543</c:v>
                </c:pt>
                <c:pt idx="22">
                  <c:v>9.6381525018111508E-2</c:v>
                </c:pt>
                <c:pt idx="23">
                  <c:v>8.4452483750019097E-2</c:v>
                </c:pt>
                <c:pt idx="24">
                  <c:v>7.6673841987831906E-2</c:v>
                </c:pt>
                <c:pt idx="25">
                  <c:v>7.7643744600265102E-2</c:v>
                </c:pt>
                <c:pt idx="26">
                  <c:v>7.930273794519821E-2</c:v>
                </c:pt>
                <c:pt idx="27">
                  <c:v>7.93075573990734E-2</c:v>
                </c:pt>
                <c:pt idx="28">
                  <c:v>7.372384939079199E-2</c:v>
                </c:pt>
                <c:pt idx="29">
                  <c:v>7.9630185953997595E-2</c:v>
                </c:pt>
                <c:pt idx="30">
                  <c:v>7.7385536276593794E-2</c:v>
                </c:pt>
                <c:pt idx="31">
                  <c:v>7.2570112090560204E-2</c:v>
                </c:pt>
                <c:pt idx="32">
                  <c:v>6.3384737085311102E-2</c:v>
                </c:pt>
                <c:pt idx="33">
                  <c:v>5.4754943404754501E-2</c:v>
                </c:pt>
                <c:pt idx="34">
                  <c:v>5.0958657124235203E-2</c:v>
                </c:pt>
                <c:pt idx="35">
                  <c:v>5.6812705738193102E-2</c:v>
                </c:pt>
                <c:pt idx="36">
                  <c:v>6.2533679889614599E-2</c:v>
                </c:pt>
                <c:pt idx="37">
                  <c:v>6.4187457860462899E-2</c:v>
                </c:pt>
                <c:pt idx="38">
                  <c:v>6.8970380441832693E-2</c:v>
                </c:pt>
                <c:pt idx="39">
                  <c:v>6.5256427682477303E-2</c:v>
                </c:pt>
                <c:pt idx="40">
                  <c:v>5.8267798774343696E-2</c:v>
                </c:pt>
                <c:pt idx="41">
                  <c:v>5.6489988883156504E-2</c:v>
                </c:pt>
                <c:pt idx="42">
                  <c:v>5.5164843919695394E-2</c:v>
                </c:pt>
                <c:pt idx="43">
                  <c:v>5.4601045722474303E-2</c:v>
                </c:pt>
                <c:pt idx="44">
                  <c:v>5.1534664856583999E-2</c:v>
                </c:pt>
                <c:pt idx="45">
                  <c:v>4.5998123590843799E-2</c:v>
                </c:pt>
                <c:pt idx="46">
                  <c:v>4.2453528435737804E-2</c:v>
                </c:pt>
                <c:pt idx="47">
                  <c:v>3.8714607009360698E-2</c:v>
                </c:pt>
                <c:pt idx="48">
                  <c:v>3.3934341671786397E-2</c:v>
                </c:pt>
                <c:pt idx="49">
                  <c:v>3.4170272061644497E-2</c:v>
                </c:pt>
                <c:pt idx="50">
                  <c:v>3.9275607306217E-2</c:v>
                </c:pt>
                <c:pt idx="51">
                  <c:v>4.4590528600838501E-2</c:v>
                </c:pt>
                <c:pt idx="52">
                  <c:v>5.2999832277613505E-2</c:v>
                </c:pt>
                <c:pt idx="53">
                  <c:v>6.2046989713073097E-2</c:v>
                </c:pt>
                <c:pt idx="54">
                  <c:v>5.9246386134097599E-2</c:v>
                </c:pt>
                <c:pt idx="55">
                  <c:v>5.9460382825094804E-2</c:v>
                </c:pt>
                <c:pt idx="56">
                  <c:v>5.9519729825030197E-2</c:v>
                </c:pt>
                <c:pt idx="57">
                  <c:v>5.27058429312071E-2</c:v>
                </c:pt>
                <c:pt idx="58">
                  <c:v>5.4606123372959094E-2</c:v>
                </c:pt>
                <c:pt idx="59">
                  <c:v>5.6187512235205503E-2</c:v>
                </c:pt>
                <c:pt idx="60">
                  <c:v>5.1453445901258804E-2</c:v>
                </c:pt>
                <c:pt idx="61">
                  <c:v>4.9422933000035904E-2</c:v>
                </c:pt>
                <c:pt idx="62">
                  <c:v>4.4425981181847103E-2</c:v>
                </c:pt>
                <c:pt idx="63">
                  <c:v>3.5717302066192905E-2</c:v>
                </c:pt>
                <c:pt idx="64">
                  <c:v>3.0032812259210201E-2</c:v>
                </c:pt>
                <c:pt idx="65">
                  <c:v>2.7540096571586101E-2</c:v>
                </c:pt>
                <c:pt idx="66">
                  <c:v>2.5585759113116099E-2</c:v>
                </c:pt>
                <c:pt idx="67">
                  <c:v>2.6863125941959002E-2</c:v>
                </c:pt>
                <c:pt idx="68">
                  <c:v>2.6757813866395801E-2</c:v>
                </c:pt>
                <c:pt idx="69">
                  <c:v>2.5921241848908601E-2</c:v>
                </c:pt>
                <c:pt idx="70">
                  <c:v>3.1150689048658302E-2</c:v>
                </c:pt>
                <c:pt idx="71">
                  <c:v>3.53748529233412E-2</c:v>
                </c:pt>
                <c:pt idx="72">
                  <c:v>3.5103800203951499E-2</c:v>
                </c:pt>
                <c:pt idx="73">
                  <c:v>3.4907970720071305E-2</c:v>
                </c:pt>
                <c:pt idx="74">
                  <c:v>3.2576450587708999E-2</c:v>
                </c:pt>
                <c:pt idx="75">
                  <c:v>2.6704335496007897E-2</c:v>
                </c:pt>
                <c:pt idx="76">
                  <c:v>2.3326908794497402E-2</c:v>
                </c:pt>
                <c:pt idx="77">
                  <c:v>2.6937858969266499E-2</c:v>
                </c:pt>
                <c:pt idx="78">
                  <c:v>2.4954747831297301E-2</c:v>
                </c:pt>
                <c:pt idx="79">
                  <c:v>2.4674256516389298E-2</c:v>
                </c:pt>
                <c:pt idx="80">
                  <c:v>2.6091858392609201E-2</c:v>
                </c:pt>
                <c:pt idx="81">
                  <c:v>2.64501425774217E-2</c:v>
                </c:pt>
                <c:pt idx="82">
                  <c:v>2.7344185479092297E-2</c:v>
                </c:pt>
                <c:pt idx="83">
                  <c:v>3.1934470654136703E-2</c:v>
                </c:pt>
                <c:pt idx="84">
                  <c:v>3.6276096939932501E-2</c:v>
                </c:pt>
                <c:pt idx="85">
                  <c:v>3.8626319084096201E-2</c:v>
                </c:pt>
                <c:pt idx="86">
                  <c:v>4.5240487762947597E-2</c:v>
                </c:pt>
                <c:pt idx="87">
                  <c:v>5.5869848943233699E-2</c:v>
                </c:pt>
                <c:pt idx="88">
                  <c:v>6.63595035940409E-2</c:v>
                </c:pt>
                <c:pt idx="89">
                  <c:v>6.9715256522466809E-2</c:v>
                </c:pt>
                <c:pt idx="90">
                  <c:v>6.90295609572118E-2</c:v>
                </c:pt>
                <c:pt idx="91">
                  <c:v>5.9773092179354996E-2</c:v>
                </c:pt>
                <c:pt idx="92">
                  <c:v>5.6251362272674396E-2</c:v>
                </c:pt>
                <c:pt idx="93">
                  <c:v>5.16275224485385E-2</c:v>
                </c:pt>
                <c:pt idx="94">
                  <c:v>4.4883783480084601E-2</c:v>
                </c:pt>
                <c:pt idx="95">
                  <c:v>4.2055855312989998E-2</c:v>
                </c:pt>
                <c:pt idx="96">
                  <c:v>3.4476009354971499E-2</c:v>
                </c:pt>
                <c:pt idx="97">
                  <c:v>3.2415458054025501E-2</c:v>
                </c:pt>
                <c:pt idx="98">
                  <c:v>3.1941707160063004E-2</c:v>
                </c:pt>
                <c:pt idx="99">
                  <c:v>3.2219916392748398E-2</c:v>
                </c:pt>
                <c:pt idx="100">
                  <c:v>3.2392053622039098E-2</c:v>
                </c:pt>
                <c:pt idx="101">
                  <c:v>3.34272937953402E-2</c:v>
                </c:pt>
                <c:pt idx="102">
                  <c:v>3.6593483704673503E-2</c:v>
                </c:pt>
                <c:pt idx="103">
                  <c:v>3.7756386362910004E-2</c:v>
                </c:pt>
                <c:pt idx="104">
                  <c:v>3.6354662340907999E-2</c:v>
                </c:pt>
                <c:pt idx="105">
                  <c:v>2.16995607935246E-2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2-4114-AB06-F1B4B1EC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736112"/>
        <c:axId val="1788413296"/>
      </c:lineChart>
      <c:dateAx>
        <c:axId val="1899736112"/>
        <c:scaling>
          <c:orientation val="minMax"/>
          <c:max val="43800"/>
          <c:min val="3722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8413296"/>
        <c:crosses val="autoZero"/>
        <c:auto val="1"/>
        <c:lblOffset val="100"/>
        <c:baseTimeUnit val="months"/>
      </c:dateAx>
      <c:valAx>
        <c:axId val="1788413296"/>
        <c:scaling>
          <c:orientation val="minMax"/>
          <c:max val="0.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97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21675679604331E-2"/>
          <c:y val="0.14733740379638055"/>
          <c:w val="0.82935664864079128"/>
          <c:h val="0.65705203257147093"/>
        </c:manualLayout>
      </c:layout>
      <c:lineChart>
        <c:grouping val="standard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output_gap_initial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7-477C-9134-FC0038FD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18144"/>
        <c:axId val="1808937664"/>
      </c:lineChart>
      <c:lineChart>
        <c:grouping val="standard"/>
        <c:varyColors val="0"/>
        <c:ser>
          <c:idx val="4"/>
          <c:order val="2"/>
          <c:tx>
            <c:strRef>
              <c:f>Data!$CH$1</c:f>
              <c:strCache>
                <c:ptCount val="1"/>
                <c:pt idx="0">
                  <c:v>real_interest_gap_l4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Data!$CH$2:$CH$107</c:f>
              <c:numCache>
                <c:formatCode>General</c:formatCode>
                <c:ptCount val="106"/>
                <c:pt idx="24" formatCode="0.0%">
                  <c:v>-6.2085554313801722E-2</c:v>
                </c:pt>
                <c:pt idx="25" formatCode="0.0%">
                  <c:v>-3.316835984167768E-2</c:v>
                </c:pt>
                <c:pt idx="26" formatCode="0.0%">
                  <c:v>-5.2077266656941762E-2</c:v>
                </c:pt>
                <c:pt idx="27" formatCode="0.0%">
                  <c:v>-8.4737980883580893E-2</c:v>
                </c:pt>
                <c:pt idx="28" formatCode="0.0%">
                  <c:v>-8.5732449751586143E-2</c:v>
                </c:pt>
                <c:pt idx="29" formatCode="0.0%">
                  <c:v>-8.2037333124790501E-2</c:v>
                </c:pt>
                <c:pt idx="30" formatCode="0.0%">
                  <c:v>-7.4364437494460867E-2</c:v>
                </c:pt>
                <c:pt idx="31" formatCode="0.0%">
                  <c:v>-6.6807056912128487E-2</c:v>
                </c:pt>
                <c:pt idx="32" formatCode="0.0%">
                  <c:v>-5.934328664358976E-2</c:v>
                </c:pt>
                <c:pt idx="33" formatCode="0.0%">
                  <c:v>-5.7235828181724208E-2</c:v>
                </c:pt>
                <c:pt idx="34" formatCode="0.0%">
                  <c:v>-7.2893093101131706E-2</c:v>
                </c:pt>
                <c:pt idx="35" formatCode="0.0%">
                  <c:v>-7.589648846245492E-2</c:v>
                </c:pt>
                <c:pt idx="36" formatCode="0.0%">
                  <c:v>-6.7717348477775913E-2</c:v>
                </c:pt>
                <c:pt idx="37" formatCode="0.0%">
                  <c:v>-8.6849344831774394E-2</c:v>
                </c:pt>
                <c:pt idx="38" formatCode="0.0%">
                  <c:v>-8.1096937682159628E-2</c:v>
                </c:pt>
                <c:pt idx="39" formatCode="0.0%">
                  <c:v>-8.7482601655356956E-2</c:v>
                </c:pt>
                <c:pt idx="40" formatCode="0.0%">
                  <c:v>-8.0963856688677061E-2</c:v>
                </c:pt>
                <c:pt idx="41" formatCode="0.0%">
                  <c:v>-6.5104759743055074E-2</c:v>
                </c:pt>
                <c:pt idx="42" formatCode="0.0%">
                  <c:v>-6.1313026964675693E-2</c:v>
                </c:pt>
                <c:pt idx="43" formatCode="0.0%">
                  <c:v>-5.2656659771457726E-2</c:v>
                </c:pt>
                <c:pt idx="44" formatCode="0.0%">
                  <c:v>-5.1825339878982385E-2</c:v>
                </c:pt>
                <c:pt idx="45" formatCode="0.0%">
                  <c:v>-4.7850642421541911E-2</c:v>
                </c:pt>
                <c:pt idx="46" formatCode="0.0%">
                  <c:v>-4.4296951748499999E-2</c:v>
                </c:pt>
                <c:pt idx="47" formatCode="0.0%">
                  <c:v>-3.9590259865689599E-2</c:v>
                </c:pt>
                <c:pt idx="48" formatCode="0.0%">
                  <c:v>-3.2558576997026481E-2</c:v>
                </c:pt>
                <c:pt idx="49" formatCode="0.0%">
                  <c:v>-2.8097516790648563E-2</c:v>
                </c:pt>
                <c:pt idx="50" formatCode="0.0%">
                  <c:v>-3.2547621525875592E-2</c:v>
                </c:pt>
                <c:pt idx="51" formatCode="0.0%">
                  <c:v>-2.87145409161303E-2</c:v>
                </c:pt>
                <c:pt idx="52" formatCode="0.0%">
                  <c:v>-1.9664308334658091E-2</c:v>
                </c:pt>
                <c:pt idx="53" formatCode="0.0%">
                  <c:v>-1.1163576691338148E-2</c:v>
                </c:pt>
                <c:pt idx="54" formatCode="0.0%">
                  <c:v>-1.3071600446951388E-2</c:v>
                </c:pt>
                <c:pt idx="55" formatCode="0.0%">
                  <c:v>-3.0865645963056437E-3</c:v>
                </c:pt>
                <c:pt idx="56" formatCode="0.0%">
                  <c:v>-6.9475096501726077E-3</c:v>
                </c:pt>
                <c:pt idx="57" formatCode="0.0%">
                  <c:v>-5.0793114666831951E-4</c:v>
                </c:pt>
                <c:pt idx="58" formatCode="0.0%">
                  <c:v>1.3377832425099899E-2</c:v>
                </c:pt>
                <c:pt idx="59" formatCode="0.0%">
                  <c:v>1.0510000385506486E-2</c:v>
                </c:pt>
                <c:pt idx="60" formatCode="0.0%">
                  <c:v>1.199755347118036E-2</c:v>
                </c:pt>
                <c:pt idx="61" formatCode="0.0%">
                  <c:v>1.0808611905021928E-3</c:v>
                </c:pt>
                <c:pt idx="62" formatCode="0.0%">
                  <c:v>9.7016005971798519E-4</c:v>
                </c:pt>
                <c:pt idx="63" formatCode="0.0%">
                  <c:v>-3.7734077115293349E-3</c:v>
                </c:pt>
                <c:pt idx="64" formatCode="0.0%">
                  <c:v>-1.1696057908605603E-2</c:v>
                </c:pt>
                <c:pt idx="65" formatCode="0.0%">
                  <c:v>-1.259158150584757E-2</c:v>
                </c:pt>
                <c:pt idx="66" formatCode="0.0%">
                  <c:v>-1.0971696887359342E-2</c:v>
                </c:pt>
                <c:pt idx="67" formatCode="0.0%">
                  <c:v>-3.2979868977130455E-3</c:v>
                </c:pt>
                <c:pt idx="68" formatCode="0.0%">
                  <c:v>-1.0330655180145615E-3</c:v>
                </c:pt>
                <c:pt idx="69" formatCode="0.0%">
                  <c:v>-9.3194299225104402E-3</c:v>
                </c:pt>
                <c:pt idx="70" formatCode="0.0%">
                  <c:v>-9.0475067500555423E-3</c:v>
                </c:pt>
                <c:pt idx="71" formatCode="0.0%">
                  <c:v>-1.7194913579285001E-2</c:v>
                </c:pt>
                <c:pt idx="72" formatCode="0.0%">
                  <c:v>-1.2186863080741595E-2</c:v>
                </c:pt>
                <c:pt idx="73" formatCode="0.0%">
                  <c:v>-5.0266252371595644E-3</c:v>
                </c:pt>
                <c:pt idx="74" formatCode="0.0%">
                  <c:v>-7.1411806491746225E-3</c:v>
                </c:pt>
                <c:pt idx="75" formatCode="0.0%">
                  <c:v>-4.468619781456731E-3</c:v>
                </c:pt>
                <c:pt idx="76" formatCode="0.0%">
                  <c:v>3.8552981049130939E-3</c:v>
                </c:pt>
                <c:pt idx="77" formatCode="0.0%">
                  <c:v>5.9593143188223351E-3</c:v>
                </c:pt>
                <c:pt idx="78" formatCode="0.0%">
                  <c:v>2.220797126677514E-3</c:v>
                </c:pt>
                <c:pt idx="79" formatCode="0.0%">
                  <c:v>3.789959138922749E-3</c:v>
                </c:pt>
                <c:pt idx="80" formatCode="0.0%">
                  <c:v>-8.5430434226376091E-4</c:v>
                </c:pt>
                <c:pt idx="81" formatCode="0.0%">
                  <c:v>-3.3244893200944561E-3</c:v>
                </c:pt>
                <c:pt idx="82" formatCode="0.0%">
                  <c:v>-4.7359484589693263E-3</c:v>
                </c:pt>
                <c:pt idx="83" formatCode="0.0%">
                  <c:v>-1.6537818888305109E-3</c:v>
                </c:pt>
                <c:pt idx="84" formatCode="0.0%">
                  <c:v>-7.6637925742653861E-3</c:v>
                </c:pt>
                <c:pt idx="85" formatCode="0.0%">
                  <c:v>-3.4644472456631607E-3</c:v>
                </c:pt>
                <c:pt idx="86" formatCode="0.0%">
                  <c:v>5.0067996969387595E-4</c:v>
                </c:pt>
                <c:pt idx="87" formatCode="0.0%">
                  <c:v>-7.5782142666745156E-3</c:v>
                </c:pt>
                <c:pt idx="88" formatCode="0.0%">
                  <c:v>-1.6493696355217219E-2</c:v>
                </c:pt>
                <c:pt idx="89" formatCode="0.0%">
                  <c:v>-1.5337089634258491E-2</c:v>
                </c:pt>
                <c:pt idx="90" formatCode="0.0%">
                  <c:v>-2.2023549114713201E-2</c:v>
                </c:pt>
                <c:pt idx="91" formatCode="0.0%">
                  <c:v>-2.6161717959964477E-2</c:v>
                </c:pt>
                <c:pt idx="92" formatCode="0.0%">
                  <c:v>-3.0469207398124795E-2</c:v>
                </c:pt>
                <c:pt idx="93" formatCode="0.0%">
                  <c:v>-2.7200528859141891E-2</c:v>
                </c:pt>
                <c:pt idx="94" formatCode="0.0%">
                  <c:v>-1.2844177780878471E-2</c:v>
                </c:pt>
                <c:pt idx="95" formatCode="0.0%">
                  <c:v>-7.6778427760967882E-4</c:v>
                </c:pt>
                <c:pt idx="96" formatCode="0.0%">
                  <c:v>4.5749622913028587E-3</c:v>
                </c:pt>
                <c:pt idx="97" formatCode="0.0%">
                  <c:v>4.2213796514967566E-3</c:v>
                </c:pt>
                <c:pt idx="98" formatCode="0.0%">
                  <c:v>-5.2940214411159731E-3</c:v>
                </c:pt>
                <c:pt idx="99" formatCode="0.0%">
                  <c:v>-1.1301342455561657E-2</c:v>
                </c:pt>
                <c:pt idx="100" formatCode="0.0%">
                  <c:v>-4.3522244251235701E-3</c:v>
                </c:pt>
                <c:pt idx="101" formatCode="0.0%">
                  <c:v>-7.4273031637205195E-3</c:v>
                </c:pt>
                <c:pt idx="102" formatCode="0.0%">
                  <c:v>-7.6786097097308048E-3</c:v>
                </c:pt>
                <c:pt idx="103" formatCode="0.0%">
                  <c:v>-7.1959695710839475E-3</c:v>
                </c:pt>
                <c:pt idx="104" formatCode="0.0%">
                  <c:v>-7.6153523899229955E-3</c:v>
                </c:pt>
                <c:pt idx="105" formatCode="0.0%">
                  <c:v>-9.6073723610978976E-3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7-477C-9134-FC0038FD6340}"/>
            </c:ext>
          </c:extLst>
        </c:ser>
        <c:ser>
          <c:idx val="2"/>
          <c:order val="3"/>
          <c:tx>
            <c:strRef>
              <c:f>Data!$JX$1</c:f>
              <c:strCache>
                <c:ptCount val="1"/>
                <c:pt idx="0">
                  <c:v>inflation_gap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Data!$JX$2:$JX$107</c:f>
              <c:numCache>
                <c:formatCode>General</c:formatCode>
                <c:ptCount val="106"/>
                <c:pt idx="28" formatCode="0.000%">
                  <c:v>1.8723849390791983E-2</c:v>
                </c:pt>
                <c:pt idx="29" formatCode="0.000%">
                  <c:v>2.4630185953997588E-2</c:v>
                </c:pt>
                <c:pt idx="30" formatCode="0.000%">
                  <c:v>2.2385536276593787E-2</c:v>
                </c:pt>
                <c:pt idx="31" formatCode="0.000%">
                  <c:v>1.7570112090560197E-2</c:v>
                </c:pt>
                <c:pt idx="32" formatCode="0.000%">
                  <c:v>1.3384737085311099E-2</c:v>
                </c:pt>
                <c:pt idx="33" formatCode="0.000%">
                  <c:v>4.7549434047544983E-3</c:v>
                </c:pt>
                <c:pt idx="34" formatCode="0.000%">
                  <c:v>9.5865712423520016E-4</c:v>
                </c:pt>
                <c:pt idx="35" formatCode="0.000%">
                  <c:v>6.8127057381930992E-3</c:v>
                </c:pt>
                <c:pt idx="36" formatCode="0.000%">
                  <c:v>1.7533679889614601E-2</c:v>
                </c:pt>
                <c:pt idx="37" formatCode="0.000%">
                  <c:v>1.91874578604629E-2</c:v>
                </c:pt>
                <c:pt idx="38" formatCode="0.000%">
                  <c:v>2.3970380441832695E-2</c:v>
                </c:pt>
                <c:pt idx="39" formatCode="0.000%">
                  <c:v>2.0256427682477304E-2</c:v>
                </c:pt>
                <c:pt idx="40" formatCode="0.000%">
                  <c:v>1.8267798774343688E-2</c:v>
                </c:pt>
                <c:pt idx="41" formatCode="0.000%">
                  <c:v>1.6489988883156496E-2</c:v>
                </c:pt>
                <c:pt idx="42" formatCode="0.000%">
                  <c:v>1.5164843919695387E-2</c:v>
                </c:pt>
                <c:pt idx="43" formatCode="0.000%">
                  <c:v>1.4601045722474296E-2</c:v>
                </c:pt>
                <c:pt idx="44" formatCode="0.000%">
                  <c:v>1.1534664856583991E-2</c:v>
                </c:pt>
                <c:pt idx="45" formatCode="0.000%">
                  <c:v>5.9981235908437916E-3</c:v>
                </c:pt>
                <c:pt idx="46" formatCode="0.000%">
                  <c:v>2.4535284357377965E-3</c:v>
                </c:pt>
                <c:pt idx="47" formatCode="0.000%">
                  <c:v>-1.28539299063931E-3</c:v>
                </c:pt>
                <c:pt idx="48" formatCode="0.000%">
                  <c:v>-1.6065658328213606E-2</c:v>
                </c:pt>
                <c:pt idx="49" formatCode="0.000%">
                  <c:v>-1.5829727938355506E-2</c:v>
                </c:pt>
                <c:pt idx="50" formatCode="0.000%">
                  <c:v>-1.0724392693783003E-2</c:v>
                </c:pt>
                <c:pt idx="51" formatCode="0.000%">
                  <c:v>-5.4094713991615015E-3</c:v>
                </c:pt>
                <c:pt idx="52" formatCode="0.000%">
                  <c:v>2.2999832277613506E-2</c:v>
                </c:pt>
                <c:pt idx="53" formatCode="0.000%">
                  <c:v>3.2046989713073099E-2</c:v>
                </c:pt>
                <c:pt idx="54" formatCode="0.000%">
                  <c:v>2.92463861340976E-2</c:v>
                </c:pt>
                <c:pt idx="55" formatCode="0.000%">
                  <c:v>2.9460382825094805E-2</c:v>
                </c:pt>
                <c:pt idx="56" formatCode="0.000%">
                  <c:v>2.9519729825030198E-2</c:v>
                </c:pt>
                <c:pt idx="57" formatCode="0.000%">
                  <c:v>2.2705842931207101E-2</c:v>
                </c:pt>
                <c:pt idx="58" formatCode="0.000%">
                  <c:v>2.4606123372959095E-2</c:v>
                </c:pt>
                <c:pt idx="59" formatCode="0.000%">
                  <c:v>2.6187512235205504E-2</c:v>
                </c:pt>
                <c:pt idx="60" formatCode="0.000%">
                  <c:v>1.4534459012588014E-3</c:v>
                </c:pt>
                <c:pt idx="61" formatCode="0.000%">
                  <c:v>-5.7706699996409871E-4</c:v>
                </c:pt>
                <c:pt idx="62" formatCode="0.000%">
                  <c:v>-5.5740188181528996E-3</c:v>
                </c:pt>
                <c:pt idx="63" formatCode="0.000%">
                  <c:v>-1.4282697933807098E-2</c:v>
                </c:pt>
                <c:pt idx="64" formatCode="0.000%">
                  <c:v>3.2812259210202033E-5</c:v>
                </c:pt>
                <c:pt idx="65" formatCode="0.000%">
                  <c:v>-2.4599034284138975E-3</c:v>
                </c:pt>
                <c:pt idx="66" formatCode="0.000%">
                  <c:v>-4.4142408868838995E-3</c:v>
                </c:pt>
                <c:pt idx="67" formatCode="0.000%">
                  <c:v>-3.1368740580409969E-3</c:v>
                </c:pt>
                <c:pt idx="68" formatCode="0.000%">
                  <c:v>-3.2421861336041982E-3</c:v>
                </c:pt>
                <c:pt idx="69" formatCode="0.000%">
                  <c:v>-4.0787581510913981E-3</c:v>
                </c:pt>
                <c:pt idx="70" formatCode="0.000%">
                  <c:v>1.150689048658303E-3</c:v>
                </c:pt>
                <c:pt idx="71" formatCode="0.000%">
                  <c:v>5.3748529233412015E-3</c:v>
                </c:pt>
                <c:pt idx="72" formatCode="0.000%">
                  <c:v>5.1038002039515001E-3</c:v>
                </c:pt>
                <c:pt idx="73" formatCode="0.000%">
                  <c:v>4.9079707200713057E-3</c:v>
                </c:pt>
                <c:pt idx="74" formatCode="0.000%">
                  <c:v>2.5764505877090005E-3</c:v>
                </c:pt>
                <c:pt idx="75" formatCode="0.000%">
                  <c:v>-3.2956645039921018E-3</c:v>
                </c:pt>
                <c:pt idx="76" formatCode="0.000%">
                  <c:v>-6.6730912055025966E-3</c:v>
                </c:pt>
                <c:pt idx="77" formatCode="0.000%">
                  <c:v>-3.0621410307334999E-3</c:v>
                </c:pt>
                <c:pt idx="78" formatCode="0.000%">
                  <c:v>-5.0452521687026977E-3</c:v>
                </c:pt>
                <c:pt idx="79" formatCode="0.000%">
                  <c:v>-5.3257434836107009E-3</c:v>
                </c:pt>
                <c:pt idx="80" formatCode="0.000%">
                  <c:v>-3.9081416073907978E-3</c:v>
                </c:pt>
                <c:pt idx="81" formatCode="0.000%">
                  <c:v>-3.5498574225782988E-3</c:v>
                </c:pt>
                <c:pt idx="82" formatCode="0.000%">
                  <c:v>-2.6558145209077018E-3</c:v>
                </c:pt>
                <c:pt idx="83" formatCode="0.000%">
                  <c:v>1.9344706541367038E-3</c:v>
                </c:pt>
                <c:pt idx="84" formatCode="0.000%">
                  <c:v>6.2760969399325017E-3</c:v>
                </c:pt>
                <c:pt idx="85" formatCode="0.000%">
                  <c:v>8.6263190840962026E-3</c:v>
                </c:pt>
                <c:pt idx="86" formatCode="0.000%">
                  <c:v>1.5240487762947598E-2</c:v>
                </c:pt>
                <c:pt idx="87" formatCode="0.000%">
                  <c:v>2.58698489432337E-2</c:v>
                </c:pt>
                <c:pt idx="88" formatCode="0.000%">
                  <c:v>3.6359503594040901E-2</c:v>
                </c:pt>
                <c:pt idx="89" formatCode="0.000%">
                  <c:v>3.971525652246681E-2</c:v>
                </c:pt>
                <c:pt idx="90" formatCode="0.000%">
                  <c:v>3.9029560957211801E-2</c:v>
                </c:pt>
                <c:pt idx="91" formatCode="0.000%">
                  <c:v>2.9773092179354997E-2</c:v>
                </c:pt>
                <c:pt idx="92" formatCode="0.000%">
                  <c:v>2.6251362272674397E-2</c:v>
                </c:pt>
                <c:pt idx="93" formatCode="0.000%">
                  <c:v>2.1627522448538501E-2</c:v>
                </c:pt>
                <c:pt idx="94" formatCode="0.000%">
                  <c:v>1.4883783480084602E-2</c:v>
                </c:pt>
                <c:pt idx="95" formatCode="0.000%">
                  <c:v>1.2055855312989999E-2</c:v>
                </c:pt>
                <c:pt idx="96" formatCode="0.000%">
                  <c:v>4.4760093549714997E-3</c:v>
                </c:pt>
                <c:pt idx="97" formatCode="0.000%">
                  <c:v>2.4154580540255016E-3</c:v>
                </c:pt>
                <c:pt idx="98" formatCode="0.000%">
                  <c:v>1.9417071600630054E-3</c:v>
                </c:pt>
                <c:pt idx="99" formatCode="0.000%">
                  <c:v>2.2199163927483986E-3</c:v>
                </c:pt>
                <c:pt idx="100" formatCode="0.000%">
                  <c:v>2.3920536220390989E-3</c:v>
                </c:pt>
                <c:pt idx="101" formatCode="0.000%">
                  <c:v>3.4272937953402013E-3</c:v>
                </c:pt>
                <c:pt idx="102" formatCode="0.000%">
                  <c:v>6.5934837046735043E-3</c:v>
                </c:pt>
                <c:pt idx="103" formatCode="0.000%">
                  <c:v>7.7563863629100047E-3</c:v>
                </c:pt>
                <c:pt idx="104" formatCode="0.000%">
                  <c:v>6.3546623409080003E-3</c:v>
                </c:pt>
                <c:pt idx="105" formatCode="0.000%">
                  <c:v>-8.300439206475399E-3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9-4B8C-90C0-A593EC81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75344"/>
        <c:axId val="1808943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Data!$BG$1</c15:sqref>
                        </c15:formulaRef>
                      </c:ext>
                    </c:extLst>
                    <c:strCache>
                      <c:ptCount val="1"/>
                      <c:pt idx="0">
                        <c:v>inflation_cpi_core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Data!$BG$2:$BG$107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0.23351023502653523</c:v>
                      </c:pt>
                      <c:pt idx="1">
                        <c:v>0.23071377072819033</c:v>
                      </c:pt>
                      <c:pt idx="2">
                        <c:v>0.22322670375521558</c:v>
                      </c:pt>
                      <c:pt idx="3">
                        <c:v>0.22565480188045672</c:v>
                      </c:pt>
                      <c:pt idx="4">
                        <c:v>0.21389059618930539</c:v>
                      </c:pt>
                      <c:pt idx="5">
                        <c:v>0.21675454012888107</c:v>
                      </c:pt>
                      <c:pt idx="6">
                        <c:v>0.20750426378624209</c:v>
                      </c:pt>
                      <c:pt idx="7">
                        <c:v>0.19452054794520546</c:v>
                      </c:pt>
                      <c:pt idx="8">
                        <c:v>0.20202531645569621</c:v>
                      </c:pt>
                      <c:pt idx="9">
                        <c:v>0.19740009629273003</c:v>
                      </c:pt>
                      <c:pt idx="10">
                        <c:v>0.21563088512241069</c:v>
                      </c:pt>
                      <c:pt idx="11">
                        <c:v>0.21651376146788981</c:v>
                      </c:pt>
                      <c:pt idx="12">
                        <c:v>0.18913226621735468</c:v>
                      </c:pt>
                      <c:pt idx="13">
                        <c:v>0.18657016485725775</c:v>
                      </c:pt>
                      <c:pt idx="14">
                        <c:v>0.18048024786986838</c:v>
                      </c:pt>
                      <c:pt idx="15">
                        <c:v>0.17684766214177983</c:v>
                      </c:pt>
                      <c:pt idx="16">
                        <c:v>0.1927027984413745</c:v>
                      </c:pt>
                      <c:pt idx="17">
                        <c:v>0.20704845814977957</c:v>
                      </c:pt>
                      <c:pt idx="18">
                        <c:v>0.17782152230971127</c:v>
                      </c:pt>
                      <c:pt idx="19">
                        <c:v>0.16693367510413326</c:v>
                      </c:pt>
                      <c:pt idx="20">
                        <c:v>0.144046197576783</c:v>
                      </c:pt>
                      <c:pt idx="21">
                        <c:v>0.129287692940599</c:v>
                      </c:pt>
                      <c:pt idx="22">
                        <c:v>0.113651418831009</c:v>
                      </c:pt>
                      <c:pt idx="23">
                        <c:v>9.7175529601489091E-2</c:v>
                      </c:pt>
                      <c:pt idx="24">
                        <c:v>9.6310345671103997E-2</c:v>
                      </c:pt>
                      <c:pt idx="25">
                        <c:v>9.1028192927091189E-2</c:v>
                      </c:pt>
                      <c:pt idx="26">
                        <c:v>9.1616530207185201E-2</c:v>
                      </c:pt>
                      <c:pt idx="27">
                        <c:v>8.9193178188234995E-2</c:v>
                      </c:pt>
                      <c:pt idx="28">
                        <c:v>7.9030637135365997E-2</c:v>
                      </c:pt>
                      <c:pt idx="29">
                        <c:v>7.5785476699052709E-2</c:v>
                      </c:pt>
                      <c:pt idx="30">
                        <c:v>6.8758677984419606E-2</c:v>
                      </c:pt>
                      <c:pt idx="31">
                        <c:v>6.4776128038694994E-2</c:v>
                      </c:pt>
                      <c:pt idx="32">
                        <c:v>5.4121886232510505E-2</c:v>
                      </c:pt>
                      <c:pt idx="33">
                        <c:v>5.0775066153221804E-2</c:v>
                      </c:pt>
                      <c:pt idx="34">
                        <c:v>4.9323261542161496E-2</c:v>
                      </c:pt>
                      <c:pt idx="35">
                        <c:v>5.4151975791602601E-2</c:v>
                      </c:pt>
                      <c:pt idx="36">
                        <c:v>6.6664216205905902E-2</c:v>
                      </c:pt>
                      <c:pt idx="37">
                        <c:v>6.9350622392753192E-2</c:v>
                      </c:pt>
                      <c:pt idx="38">
                        <c:v>7.35608001866698E-2</c:v>
                      </c:pt>
                      <c:pt idx="39">
                        <c:v>6.977791839160559E-2</c:v>
                      </c:pt>
                      <c:pt idx="40">
                        <c:v>6.0408358635928694E-2</c:v>
                      </c:pt>
                      <c:pt idx="41">
                        <c:v>5.8527008109010195E-2</c:v>
                      </c:pt>
                      <c:pt idx="42">
                        <c:v>5.4035250740097698E-2</c:v>
                      </c:pt>
                      <c:pt idx="43">
                        <c:v>5.4766342459183603E-2</c:v>
                      </c:pt>
                      <c:pt idx="44">
                        <c:v>4.8339726772844704E-2</c:v>
                      </c:pt>
                      <c:pt idx="45">
                        <c:v>4.3807504507751498E-2</c:v>
                      </c:pt>
                      <c:pt idx="46">
                        <c:v>4.5004848452200201E-2</c:v>
                      </c:pt>
                      <c:pt idx="47">
                        <c:v>4.2282559892281996E-2</c:v>
                      </c:pt>
                      <c:pt idx="48">
                        <c:v>3.7444714676419799E-2</c:v>
                      </c:pt>
                      <c:pt idx="49">
                        <c:v>3.7092706568577098E-2</c:v>
                      </c:pt>
                      <c:pt idx="50">
                        <c:v>4.07450141023575E-2</c:v>
                      </c:pt>
                      <c:pt idx="51">
                        <c:v>4.0965947101499499E-2</c:v>
                      </c:pt>
                      <c:pt idx="52">
                        <c:v>4.5908018171909697E-2</c:v>
                      </c:pt>
                      <c:pt idx="53">
                        <c:v>4.6512709079670804E-2</c:v>
                      </c:pt>
                      <c:pt idx="54">
                        <c:v>4.4015505706134599E-2</c:v>
                      </c:pt>
                      <c:pt idx="55">
                        <c:v>4.6574987585278199E-2</c:v>
                      </c:pt>
                      <c:pt idx="56">
                        <c:v>4.9113614708917196E-2</c:v>
                      </c:pt>
                      <c:pt idx="57">
                        <c:v>5.1403878311064098E-2</c:v>
                      </c:pt>
                      <c:pt idx="58">
                        <c:v>5.3750469591963598E-2</c:v>
                      </c:pt>
                      <c:pt idx="59">
                        <c:v>5.3543859777604501E-2</c:v>
                      </c:pt>
                      <c:pt idx="60">
                        <c:v>5.0798510628353805E-2</c:v>
                      </c:pt>
                      <c:pt idx="61">
                        <c:v>4.4304019569382395E-2</c:v>
                      </c:pt>
                      <c:pt idx="62">
                        <c:v>3.7062439678718299E-2</c:v>
                      </c:pt>
                      <c:pt idx="63">
                        <c:v>3.0916712699840299E-2</c:v>
                      </c:pt>
                      <c:pt idx="64">
                        <c:v>2.5704605855928001E-2</c:v>
                      </c:pt>
                      <c:pt idx="65">
                        <c:v>2.7066535496870801E-2</c:v>
                      </c:pt>
                      <c:pt idx="66">
                        <c:v>2.6829133106513102E-2</c:v>
                      </c:pt>
                      <c:pt idx="67">
                        <c:v>2.9965665762317299E-2</c:v>
                      </c:pt>
                      <c:pt idx="68">
                        <c:v>3.13466603320827E-2</c:v>
                      </c:pt>
                      <c:pt idx="69">
                        <c:v>3.11968663650069E-2</c:v>
                      </c:pt>
                      <c:pt idx="70">
                        <c:v>3.21419254226308E-2</c:v>
                      </c:pt>
                      <c:pt idx="71">
                        <c:v>3.3872121138010802E-2</c:v>
                      </c:pt>
                      <c:pt idx="72">
                        <c:v>3.2556334804539497E-2</c:v>
                      </c:pt>
                      <c:pt idx="73">
                        <c:v>3.0879381966097699E-2</c:v>
                      </c:pt>
                      <c:pt idx="74">
                        <c:v>3.11651413369021E-2</c:v>
                      </c:pt>
                      <c:pt idx="75">
                        <c:v>2.66958648413337E-2</c:v>
                      </c:pt>
                      <c:pt idx="76">
                        <c:v>2.22730550298092E-2</c:v>
                      </c:pt>
                      <c:pt idx="77">
                        <c:v>2.5903861771320102E-2</c:v>
                      </c:pt>
                      <c:pt idx="78">
                        <c:v>2.50992514126798E-2</c:v>
                      </c:pt>
                      <c:pt idx="79">
                        <c:v>2.4619227415656201E-2</c:v>
                      </c:pt>
                      <c:pt idx="80">
                        <c:v>2.7859074353421498E-2</c:v>
                      </c:pt>
                      <c:pt idx="81">
                        <c:v>2.7533175731517499E-2</c:v>
                      </c:pt>
                      <c:pt idx="82">
                        <c:v>2.76036172222376E-2</c:v>
                      </c:pt>
                      <c:pt idx="83">
                        <c:v>3.2841451989138598E-2</c:v>
                      </c:pt>
                      <c:pt idx="84">
                        <c:v>3.4721940835219095E-2</c:v>
                      </c:pt>
                      <c:pt idx="85">
                        <c:v>3.8018588872187703E-2</c:v>
                      </c:pt>
                      <c:pt idx="86">
                        <c:v>4.5971835925990502E-2</c:v>
                      </c:pt>
                      <c:pt idx="87">
                        <c:v>5.2518674261124297E-2</c:v>
                      </c:pt>
                      <c:pt idx="88">
                        <c:v>6.3493905718383897E-2</c:v>
                      </c:pt>
                      <c:pt idx="89">
                        <c:v>6.5126113141576902E-2</c:v>
                      </c:pt>
                      <c:pt idx="90">
                        <c:v>6.2788216864979499E-2</c:v>
                      </c:pt>
                      <c:pt idx="91">
                        <c:v>5.5131207494702197E-2</c:v>
                      </c:pt>
                      <c:pt idx="92">
                        <c:v>5.5546226920740398E-2</c:v>
                      </c:pt>
                      <c:pt idx="93">
                        <c:v>5.4013247452071998E-2</c:v>
                      </c:pt>
                      <c:pt idx="94">
                        <c:v>4.8601981133435099E-2</c:v>
                      </c:pt>
                      <c:pt idx="95">
                        <c:v>5.0304591297459095E-2</c:v>
                      </c:pt>
                      <c:pt idx="96">
                        <c:v>3.9670058133348E-2</c:v>
                      </c:pt>
                      <c:pt idx="97">
                        <c:v>3.7305833489211203E-2</c:v>
                      </c:pt>
                      <c:pt idx="98">
                        <c:v>3.6695824242215597E-2</c:v>
                      </c:pt>
                      <c:pt idx="99">
                        <c:v>3.5058744435203397E-2</c:v>
                      </c:pt>
                      <c:pt idx="100">
                        <c:v>3.2749348640232601E-2</c:v>
                      </c:pt>
                      <c:pt idx="101">
                        <c:v>3.2201564514722995E-2</c:v>
                      </c:pt>
                      <c:pt idx="102">
                        <c:v>3.3658779748237201E-2</c:v>
                      </c:pt>
                      <c:pt idx="103">
                        <c:v>3.4506032890039999E-2</c:v>
                      </c:pt>
                      <c:pt idx="104">
                        <c:v>3.2579235720645E-2</c:v>
                      </c:pt>
                      <c:pt idx="105">
                        <c:v>1.3993950963227999E-2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57-477C-9134-FC0038FD6340}"/>
                  </c:ext>
                </c:extLst>
              </c15:ser>
            </c15:filteredLineSeries>
          </c:ext>
        </c:extLst>
      </c:lineChart>
      <c:dateAx>
        <c:axId val="1816718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937664"/>
        <c:crosses val="autoZero"/>
        <c:auto val="1"/>
        <c:lblOffset val="100"/>
        <c:baseTimeUnit val="months"/>
      </c:dateAx>
      <c:valAx>
        <c:axId val="18089376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718144"/>
        <c:crosses val="autoZero"/>
        <c:crossBetween val="between"/>
      </c:valAx>
      <c:valAx>
        <c:axId val="1808943072"/>
        <c:scaling>
          <c:orientation val="minMax"/>
          <c:max val="2.0000000000000004E-2"/>
          <c:min val="-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675344"/>
        <c:crosses val="max"/>
        <c:crossBetween val="between"/>
      </c:valAx>
      <c:dateAx>
        <c:axId val="18166753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08943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1027276239451E-2"/>
          <c:y val="8.5336358640205751E-2"/>
          <c:w val="0.89277996144202743"/>
          <c:h val="0.7297737109553849"/>
        </c:manualLayout>
      </c:layout>
      <c:lineChart>
        <c:grouping val="standard"/>
        <c:varyColors val="0"/>
        <c:ser>
          <c:idx val="3"/>
          <c:order val="1"/>
          <c:tx>
            <c:strRef>
              <c:f>Data!$BJ$1</c:f>
              <c:strCache>
                <c:ptCount val="1"/>
                <c:pt idx="0">
                  <c:v>inflation_core_15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Data!$BJ$2:$BJ$107</c:f>
              <c:numCache>
                <c:formatCode>0.0%</c:formatCode>
                <c:ptCount val="106"/>
                <c:pt idx="20">
                  <c:v>0.139201731219845</c:v>
                </c:pt>
                <c:pt idx="21">
                  <c:v>0.114570873342543</c:v>
                </c:pt>
                <c:pt idx="22">
                  <c:v>9.6381525018111508E-2</c:v>
                </c:pt>
                <c:pt idx="23">
                  <c:v>8.4452483750019097E-2</c:v>
                </c:pt>
                <c:pt idx="24">
                  <c:v>7.6673841987831906E-2</c:v>
                </c:pt>
                <c:pt idx="25">
                  <c:v>7.7643744600265102E-2</c:v>
                </c:pt>
                <c:pt idx="26">
                  <c:v>7.930273794519821E-2</c:v>
                </c:pt>
                <c:pt idx="27">
                  <c:v>7.93075573990734E-2</c:v>
                </c:pt>
                <c:pt idx="28">
                  <c:v>7.372384939079199E-2</c:v>
                </c:pt>
                <c:pt idx="29">
                  <c:v>7.9630185953997595E-2</c:v>
                </c:pt>
                <c:pt idx="30">
                  <c:v>7.7385536276593794E-2</c:v>
                </c:pt>
                <c:pt idx="31">
                  <c:v>7.2570112090560204E-2</c:v>
                </c:pt>
                <c:pt idx="32">
                  <c:v>6.3384737085311102E-2</c:v>
                </c:pt>
                <c:pt idx="33">
                  <c:v>5.4754943404754501E-2</c:v>
                </c:pt>
                <c:pt idx="34">
                  <c:v>5.0958657124235203E-2</c:v>
                </c:pt>
                <c:pt idx="35">
                  <c:v>5.6812705738193102E-2</c:v>
                </c:pt>
                <c:pt idx="36">
                  <c:v>6.2533679889614599E-2</c:v>
                </c:pt>
                <c:pt idx="37">
                  <c:v>6.4187457860462899E-2</c:v>
                </c:pt>
                <c:pt idx="38">
                  <c:v>6.8970380441832693E-2</c:v>
                </c:pt>
                <c:pt idx="39">
                  <c:v>6.5256427682477303E-2</c:v>
                </c:pt>
                <c:pt idx="40">
                  <c:v>5.8267798774343696E-2</c:v>
                </c:pt>
                <c:pt idx="41">
                  <c:v>5.6489988883156504E-2</c:v>
                </c:pt>
                <c:pt idx="42">
                  <c:v>5.5164843919695394E-2</c:v>
                </c:pt>
                <c:pt idx="43">
                  <c:v>5.4601045722474303E-2</c:v>
                </c:pt>
                <c:pt idx="44">
                  <c:v>5.1534664856583999E-2</c:v>
                </c:pt>
                <c:pt idx="45">
                  <c:v>4.5998123590843799E-2</c:v>
                </c:pt>
                <c:pt idx="46">
                  <c:v>4.2453528435737804E-2</c:v>
                </c:pt>
                <c:pt idx="47">
                  <c:v>3.8714607009360698E-2</c:v>
                </c:pt>
                <c:pt idx="48">
                  <c:v>3.3934341671786397E-2</c:v>
                </c:pt>
                <c:pt idx="49">
                  <c:v>3.4170272061644497E-2</c:v>
                </c:pt>
                <c:pt idx="50">
                  <c:v>3.9275607306217E-2</c:v>
                </c:pt>
                <c:pt idx="51">
                  <c:v>4.4590528600838501E-2</c:v>
                </c:pt>
                <c:pt idx="52">
                  <c:v>5.2999832277613505E-2</c:v>
                </c:pt>
                <c:pt idx="53">
                  <c:v>6.2046989713073097E-2</c:v>
                </c:pt>
                <c:pt idx="54">
                  <c:v>5.9246386134097599E-2</c:v>
                </c:pt>
                <c:pt idx="55">
                  <c:v>5.9460382825094804E-2</c:v>
                </c:pt>
                <c:pt idx="56">
                  <c:v>5.9519729825030197E-2</c:v>
                </c:pt>
                <c:pt idx="57">
                  <c:v>5.27058429312071E-2</c:v>
                </c:pt>
                <c:pt idx="58">
                  <c:v>5.4606123372959094E-2</c:v>
                </c:pt>
                <c:pt idx="59">
                  <c:v>5.6187512235205503E-2</c:v>
                </c:pt>
                <c:pt idx="60">
                  <c:v>5.1453445901258804E-2</c:v>
                </c:pt>
                <c:pt idx="61">
                  <c:v>4.9422933000035904E-2</c:v>
                </c:pt>
                <c:pt idx="62">
                  <c:v>4.4425981181847103E-2</c:v>
                </c:pt>
                <c:pt idx="63">
                  <c:v>3.5717302066192905E-2</c:v>
                </c:pt>
                <c:pt idx="64">
                  <c:v>3.0032812259210201E-2</c:v>
                </c:pt>
                <c:pt idx="65">
                  <c:v>2.7540096571586101E-2</c:v>
                </c:pt>
                <c:pt idx="66">
                  <c:v>2.5585759113116099E-2</c:v>
                </c:pt>
                <c:pt idx="67">
                  <c:v>2.6863125941959002E-2</c:v>
                </c:pt>
                <c:pt idx="68">
                  <c:v>2.6757813866395801E-2</c:v>
                </c:pt>
                <c:pt idx="69">
                  <c:v>2.5921241848908601E-2</c:v>
                </c:pt>
                <c:pt idx="70">
                  <c:v>3.1150689048658302E-2</c:v>
                </c:pt>
                <c:pt idx="71">
                  <c:v>3.53748529233412E-2</c:v>
                </c:pt>
                <c:pt idx="72">
                  <c:v>3.5103800203951499E-2</c:v>
                </c:pt>
                <c:pt idx="73">
                  <c:v>3.4907970720071305E-2</c:v>
                </c:pt>
                <c:pt idx="74">
                  <c:v>3.2576450587708999E-2</c:v>
                </c:pt>
                <c:pt idx="75">
                  <c:v>2.6704335496007897E-2</c:v>
                </c:pt>
                <c:pt idx="76">
                  <c:v>2.3326908794497402E-2</c:v>
                </c:pt>
                <c:pt idx="77">
                  <c:v>2.6937858969266499E-2</c:v>
                </c:pt>
                <c:pt idx="78">
                  <c:v>2.4954747831297301E-2</c:v>
                </c:pt>
                <c:pt idx="79">
                  <c:v>2.4674256516389298E-2</c:v>
                </c:pt>
                <c:pt idx="80">
                  <c:v>2.6091858392609201E-2</c:v>
                </c:pt>
                <c:pt idx="81">
                  <c:v>2.64501425774217E-2</c:v>
                </c:pt>
                <c:pt idx="82">
                  <c:v>2.7344185479092297E-2</c:v>
                </c:pt>
                <c:pt idx="83">
                  <c:v>3.1934470654136703E-2</c:v>
                </c:pt>
                <c:pt idx="84">
                  <c:v>3.6276096939932501E-2</c:v>
                </c:pt>
                <c:pt idx="85">
                  <c:v>3.8626319084096201E-2</c:v>
                </c:pt>
                <c:pt idx="86">
                  <c:v>4.5240487762947597E-2</c:v>
                </c:pt>
                <c:pt idx="87">
                  <c:v>5.5869848943233699E-2</c:v>
                </c:pt>
                <c:pt idx="88">
                  <c:v>6.63595035940409E-2</c:v>
                </c:pt>
                <c:pt idx="89">
                  <c:v>6.9715256522466809E-2</c:v>
                </c:pt>
                <c:pt idx="90">
                  <c:v>6.90295609572118E-2</c:v>
                </c:pt>
                <c:pt idx="91">
                  <c:v>5.9773092179354996E-2</c:v>
                </c:pt>
                <c:pt idx="92">
                  <c:v>5.6251362272674396E-2</c:v>
                </c:pt>
                <c:pt idx="93">
                  <c:v>5.16275224485385E-2</c:v>
                </c:pt>
                <c:pt idx="94">
                  <c:v>4.4883783480084601E-2</c:v>
                </c:pt>
                <c:pt idx="95">
                  <c:v>4.2055855312989998E-2</c:v>
                </c:pt>
                <c:pt idx="96">
                  <c:v>3.4476009354971499E-2</c:v>
                </c:pt>
                <c:pt idx="97">
                  <c:v>3.2415458054025501E-2</c:v>
                </c:pt>
                <c:pt idx="98">
                  <c:v>3.1941707160063004E-2</c:v>
                </c:pt>
                <c:pt idx="99">
                  <c:v>3.2219916392748398E-2</c:v>
                </c:pt>
                <c:pt idx="100">
                  <c:v>3.2392053622039098E-2</c:v>
                </c:pt>
                <c:pt idx="101">
                  <c:v>3.34272937953402E-2</c:v>
                </c:pt>
                <c:pt idx="102">
                  <c:v>3.6593483704673503E-2</c:v>
                </c:pt>
                <c:pt idx="103">
                  <c:v>3.7756386362910004E-2</c:v>
                </c:pt>
                <c:pt idx="104">
                  <c:v>3.6354662340907999E-2</c:v>
                </c:pt>
                <c:pt idx="105">
                  <c:v>2.16995607935246E-2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B-4391-B343-54FFD172519E}"/>
            </c:ext>
          </c:extLst>
        </c:ser>
        <c:ser>
          <c:idx val="4"/>
          <c:order val="2"/>
          <c:tx>
            <c:strRef>
              <c:f>Data!$CG$1</c:f>
              <c:strCache>
                <c:ptCount val="1"/>
                <c:pt idx="0">
                  <c:v>real_interest_gap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Data!$CG$2:$CG$107</c:f>
              <c:numCache>
                <c:formatCode>General</c:formatCode>
                <c:ptCount val="106"/>
                <c:pt idx="20" formatCode="0.0%">
                  <c:v>-6.2085554313801722E-2</c:v>
                </c:pt>
                <c:pt idx="21" formatCode="0.0%">
                  <c:v>-3.316835984167768E-2</c:v>
                </c:pt>
                <c:pt idx="22" formatCode="0.0%">
                  <c:v>-5.2077266656941762E-2</c:v>
                </c:pt>
                <c:pt idx="23" formatCode="0.0%">
                  <c:v>-8.4737980883580893E-2</c:v>
                </c:pt>
                <c:pt idx="24" formatCode="0.0%">
                  <c:v>-8.5732449751586143E-2</c:v>
                </c:pt>
                <c:pt idx="25" formatCode="0.0%">
                  <c:v>-8.2037333124790501E-2</c:v>
                </c:pt>
                <c:pt idx="26" formatCode="0.0%">
                  <c:v>-7.4364437494460867E-2</c:v>
                </c:pt>
                <c:pt idx="27" formatCode="0.0%">
                  <c:v>-6.6807056912128487E-2</c:v>
                </c:pt>
                <c:pt idx="28" formatCode="0.0%">
                  <c:v>-5.934328664358976E-2</c:v>
                </c:pt>
                <c:pt idx="29" formatCode="0.0%">
                  <c:v>-5.7235828181724208E-2</c:v>
                </c:pt>
                <c:pt idx="30" formatCode="0.0%">
                  <c:v>-7.2893093101131706E-2</c:v>
                </c:pt>
                <c:pt idx="31" formatCode="0.0%">
                  <c:v>-7.589648846245492E-2</c:v>
                </c:pt>
                <c:pt idx="32" formatCode="0.0%">
                  <c:v>-6.7717348477775913E-2</c:v>
                </c:pt>
                <c:pt idx="33" formatCode="0.0%">
                  <c:v>-8.6849344831774394E-2</c:v>
                </c:pt>
                <c:pt idx="34" formatCode="0.0%">
                  <c:v>-8.1096937682159628E-2</c:v>
                </c:pt>
                <c:pt idx="35" formatCode="0.0%">
                  <c:v>-8.7482601655356956E-2</c:v>
                </c:pt>
                <c:pt idx="36" formatCode="0.0%">
                  <c:v>-8.0963856688677061E-2</c:v>
                </c:pt>
                <c:pt idx="37" formatCode="0.0%">
                  <c:v>-6.5104759743055074E-2</c:v>
                </c:pt>
                <c:pt idx="38" formatCode="0.0%">
                  <c:v>-6.1313026964675693E-2</c:v>
                </c:pt>
                <c:pt idx="39" formatCode="0.0%">
                  <c:v>-5.2656659771457726E-2</c:v>
                </c:pt>
                <c:pt idx="40" formatCode="0.0%">
                  <c:v>-5.1825339878982385E-2</c:v>
                </c:pt>
                <c:pt idx="41" formatCode="0.0%">
                  <c:v>-4.7850642421541911E-2</c:v>
                </c:pt>
                <c:pt idx="42" formatCode="0.0%">
                  <c:v>-4.4296951748499999E-2</c:v>
                </c:pt>
                <c:pt idx="43" formatCode="0.0%">
                  <c:v>-3.9590259865689599E-2</c:v>
                </c:pt>
                <c:pt idx="44" formatCode="0.0%">
                  <c:v>-3.2558576997026481E-2</c:v>
                </c:pt>
                <c:pt idx="45" formatCode="0.0%">
                  <c:v>-2.8097516790648563E-2</c:v>
                </c:pt>
                <c:pt idx="46" formatCode="0.0%">
                  <c:v>-3.2547621525875592E-2</c:v>
                </c:pt>
                <c:pt idx="47" formatCode="0.0%">
                  <c:v>-2.87145409161303E-2</c:v>
                </c:pt>
                <c:pt idx="48" formatCode="0.0%">
                  <c:v>-1.9664308334658091E-2</c:v>
                </c:pt>
                <c:pt idx="49" formatCode="0.0%">
                  <c:v>-1.1163576691338148E-2</c:v>
                </c:pt>
                <c:pt idx="50" formatCode="0.0%">
                  <c:v>-1.3071600446951388E-2</c:v>
                </c:pt>
                <c:pt idx="51" formatCode="0.0%">
                  <c:v>-3.0865645963056437E-3</c:v>
                </c:pt>
                <c:pt idx="52" formatCode="0.0%">
                  <c:v>-6.9475096501726077E-3</c:v>
                </c:pt>
                <c:pt idx="53" formatCode="0.0%">
                  <c:v>-5.0793114666831951E-4</c:v>
                </c:pt>
                <c:pt idx="54" formatCode="0.0%">
                  <c:v>1.3377832425099899E-2</c:v>
                </c:pt>
                <c:pt idx="55" formatCode="0.0%">
                  <c:v>1.0510000385506486E-2</c:v>
                </c:pt>
                <c:pt idx="56" formatCode="0.0%">
                  <c:v>1.199755347118036E-2</c:v>
                </c:pt>
                <c:pt idx="57" formatCode="0.0%">
                  <c:v>1.0808611905021928E-3</c:v>
                </c:pt>
                <c:pt idx="58" formatCode="0.0%">
                  <c:v>9.7016005971798519E-4</c:v>
                </c:pt>
                <c:pt idx="59" formatCode="0.0%">
                  <c:v>-3.7734077115293349E-3</c:v>
                </c:pt>
                <c:pt idx="60" formatCode="0.0%">
                  <c:v>-1.1696057908605603E-2</c:v>
                </c:pt>
                <c:pt idx="61" formatCode="0.0%">
                  <c:v>-1.259158150584757E-2</c:v>
                </c:pt>
                <c:pt idx="62" formatCode="0.0%">
                  <c:v>-1.0971696887359342E-2</c:v>
                </c:pt>
                <c:pt idx="63" formatCode="0.0%">
                  <c:v>-3.2979868977130455E-3</c:v>
                </c:pt>
                <c:pt idx="64" formatCode="0.0%">
                  <c:v>-1.0330655180145615E-3</c:v>
                </c:pt>
                <c:pt idx="65" formatCode="0.0%">
                  <c:v>-9.3194299225104402E-3</c:v>
                </c:pt>
                <c:pt idx="66" formatCode="0.0%">
                  <c:v>-9.0475067500555423E-3</c:v>
                </c:pt>
                <c:pt idx="67" formatCode="0.0%">
                  <c:v>-1.7194913579285001E-2</c:v>
                </c:pt>
                <c:pt idx="68" formatCode="0.0%">
                  <c:v>-1.2186863080741595E-2</c:v>
                </c:pt>
                <c:pt idx="69" formatCode="0.0%">
                  <c:v>-5.0266252371595644E-3</c:v>
                </c:pt>
                <c:pt idx="70" formatCode="0.0%">
                  <c:v>-7.1411806491746225E-3</c:v>
                </c:pt>
                <c:pt idx="71" formatCode="0.0%">
                  <c:v>-4.468619781456731E-3</c:v>
                </c:pt>
                <c:pt idx="72" formatCode="0.0%">
                  <c:v>3.8552981049130939E-3</c:v>
                </c:pt>
                <c:pt idx="73" formatCode="0.0%">
                  <c:v>5.9593143188223351E-3</c:v>
                </c:pt>
                <c:pt idx="74" formatCode="0.0%">
                  <c:v>2.220797126677514E-3</c:v>
                </c:pt>
                <c:pt idx="75" formatCode="0.0%">
                  <c:v>3.789959138922749E-3</c:v>
                </c:pt>
                <c:pt idx="76" formatCode="0.0%">
                  <c:v>-8.5430434226376091E-4</c:v>
                </c:pt>
                <c:pt idx="77" formatCode="0.0%">
                  <c:v>-3.3244893200944561E-3</c:v>
                </c:pt>
                <c:pt idx="78" formatCode="0.0%">
                  <c:v>-4.7359484589693263E-3</c:v>
                </c:pt>
                <c:pt idx="79" formatCode="0.0%">
                  <c:v>-1.6537818888305109E-3</c:v>
                </c:pt>
                <c:pt idx="80" formatCode="0.0%">
                  <c:v>-7.6637925742653861E-3</c:v>
                </c:pt>
                <c:pt idx="81" formatCode="0.0%">
                  <c:v>-3.4644472456631607E-3</c:v>
                </c:pt>
                <c:pt idx="82" formatCode="0.0%">
                  <c:v>5.0067996969387595E-4</c:v>
                </c:pt>
                <c:pt idx="83" formatCode="0.0%">
                  <c:v>-7.5782142666745156E-3</c:v>
                </c:pt>
                <c:pt idx="84" formatCode="0.0%">
                  <c:v>-1.6493696355217219E-2</c:v>
                </c:pt>
                <c:pt idx="85" formatCode="0.0%">
                  <c:v>-1.5337089634258491E-2</c:v>
                </c:pt>
                <c:pt idx="86" formatCode="0.0%">
                  <c:v>-2.2023549114713201E-2</c:v>
                </c:pt>
                <c:pt idx="87" formatCode="0.0%">
                  <c:v>-2.6161717959964477E-2</c:v>
                </c:pt>
                <c:pt idx="88" formatCode="0.0%">
                  <c:v>-3.0469207398124795E-2</c:v>
                </c:pt>
                <c:pt idx="89" formatCode="0.0%">
                  <c:v>-2.7200528859141891E-2</c:v>
                </c:pt>
                <c:pt idx="90" formatCode="0.0%">
                  <c:v>-1.2844177780878471E-2</c:v>
                </c:pt>
                <c:pt idx="91" formatCode="0.0%">
                  <c:v>-7.6778427760967882E-4</c:v>
                </c:pt>
                <c:pt idx="92" formatCode="0.0%">
                  <c:v>4.5749622913028587E-3</c:v>
                </c:pt>
                <c:pt idx="93" formatCode="0.0%">
                  <c:v>4.2213796514967566E-3</c:v>
                </c:pt>
                <c:pt idx="94" formatCode="0.0%">
                  <c:v>-5.2940214411159731E-3</c:v>
                </c:pt>
                <c:pt idx="95" formatCode="0.0%">
                  <c:v>-1.1301342455561657E-2</c:v>
                </c:pt>
                <c:pt idx="96" formatCode="0.0%">
                  <c:v>-4.3522244251235701E-3</c:v>
                </c:pt>
                <c:pt idx="97" formatCode="0.0%">
                  <c:v>-7.4273031637205195E-3</c:v>
                </c:pt>
                <c:pt idx="98" formatCode="0.0%">
                  <c:v>-7.6786097097308048E-3</c:v>
                </c:pt>
                <c:pt idx="99" formatCode="0.0%">
                  <c:v>-7.1959695710839475E-3</c:v>
                </c:pt>
                <c:pt idx="100" formatCode="0.0%">
                  <c:v>-7.6153523899229955E-3</c:v>
                </c:pt>
                <c:pt idx="101" formatCode="0.0%">
                  <c:v>-9.6073723610978976E-3</c:v>
                </c:pt>
                <c:pt idx="102" formatCode="0.0%">
                  <c:v>-1.3360395671473249E-2</c:v>
                </c:pt>
                <c:pt idx="103" formatCode="0.0%">
                  <c:v>-1.3233418244070413E-2</c:v>
                </c:pt>
                <c:pt idx="104" formatCode="0.0%">
                  <c:v>-1.8427206389999132E-2</c:v>
                </c:pt>
                <c:pt idx="105" formatCode="0.0%">
                  <c:v>-1.7361334759760226E-2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B-4391-B343-54FFD172519E}"/>
            </c:ext>
          </c:extLst>
        </c:ser>
        <c:ser>
          <c:idx val="0"/>
          <c:order val="3"/>
          <c:tx>
            <c:strRef>
              <c:f>Data!$CF$1</c:f>
              <c:strCache>
                <c:ptCount val="1"/>
                <c:pt idx="0">
                  <c:v>real_natural_rate_col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Data!$CF$2:$CF$107</c:f>
              <c:numCache>
                <c:formatCode>General</c:formatCode>
                <c:ptCount val="106"/>
                <c:pt idx="16" formatCode="0.0%">
                  <c:v>0.13088444298221669</c:v>
                </c:pt>
                <c:pt idx="17" formatCode="0.0%">
                  <c:v>0.1280699997288656</c:v>
                </c:pt>
                <c:pt idx="18" formatCode="0.0%">
                  <c:v>0.12519730884631328</c:v>
                </c:pt>
                <c:pt idx="19" formatCode="0.0%">
                  <c:v>0.12224501395451029</c:v>
                </c:pt>
                <c:pt idx="20" formatCode="0.0%">
                  <c:v>0.11922841145665888</c:v>
                </c:pt>
                <c:pt idx="21" formatCode="0.0%">
                  <c:v>0.1161778934670317</c:v>
                </c:pt>
                <c:pt idx="22" formatCode="0.0%">
                  <c:v>0.1130708972301899</c:v>
                </c:pt>
                <c:pt idx="23" formatCode="0.0%">
                  <c:v>0.10987997635983129</c:v>
                </c:pt>
                <c:pt idx="24" formatCode="0.0%">
                  <c:v>0.10663395225575981</c:v>
                </c:pt>
                <c:pt idx="25" formatCode="0.0%">
                  <c:v>0.1033531225984749</c:v>
                </c:pt>
                <c:pt idx="26" formatCode="0.0%">
                  <c:v>0.1000293931640831</c:v>
                </c:pt>
                <c:pt idx="27" formatCode="0.0%">
                  <c:v>9.6730791601289695E-2</c:v>
                </c:pt>
                <c:pt idx="28" formatCode="0.0%">
                  <c:v>9.3449679034653593E-2</c:v>
                </c:pt>
                <c:pt idx="29" formatCode="0.0%">
                  <c:v>9.0200564794697707E-2</c:v>
                </c:pt>
                <c:pt idx="30" formatCode="0.0%">
                  <c:v>8.6974769851347805E-2</c:v>
                </c:pt>
                <c:pt idx="31" formatCode="0.0%">
                  <c:v>8.3795801472330594E-2</c:v>
                </c:pt>
                <c:pt idx="32" formatCode="0.0%">
                  <c:v>8.0621568239631097E-2</c:v>
                </c:pt>
                <c:pt idx="33" formatCode="0.0%">
                  <c:v>7.7462948601493692E-2</c:v>
                </c:pt>
                <c:pt idx="34" formatCode="0.0%">
                  <c:v>7.4361619574492485E-2</c:v>
                </c:pt>
                <c:pt idx="35" formatCode="0.0%">
                  <c:v>7.1336705608798595E-2</c:v>
                </c:pt>
                <c:pt idx="36" formatCode="0.0%">
                  <c:v>6.8381348437851985E-2</c:v>
                </c:pt>
                <c:pt idx="37" formatCode="0.0%">
                  <c:v>6.5462585082248892E-2</c:v>
                </c:pt>
                <c:pt idx="38" formatCode="0.0%">
                  <c:v>6.2558029820186795E-2</c:v>
                </c:pt>
                <c:pt idx="39" formatCode="0.0%">
                  <c:v>5.9678988770892394E-2</c:v>
                </c:pt>
                <c:pt idx="40" formatCode="0.0%">
                  <c:v>5.6887028784118193E-2</c:v>
                </c:pt>
                <c:pt idx="41" formatCode="0.0%">
                  <c:v>5.419679626769569E-2</c:v>
                </c:pt>
                <c:pt idx="42" formatCode="0.0%">
                  <c:v>5.1585886542823686E-2</c:v>
                </c:pt>
                <c:pt idx="43" formatCode="0.0%">
                  <c:v>4.9048198783353487E-2</c:v>
                </c:pt>
                <c:pt idx="44" formatCode="0.0%">
                  <c:v>4.6588336829953794E-2</c:v>
                </c:pt>
                <c:pt idx="45" formatCode="0.0%">
                  <c:v>4.4222473820555691E-2</c:v>
                </c:pt>
                <c:pt idx="46" formatCode="0.0%">
                  <c:v>4.1959184988071885E-2</c:v>
                </c:pt>
                <c:pt idx="47" formatCode="0.0%">
                  <c:v>3.9777573284103092E-2</c:v>
                </c:pt>
                <c:pt idx="48" formatCode="0.0%">
                  <c:v>3.7675339589881389E-2</c:v>
                </c:pt>
                <c:pt idx="49" formatCode="0.0%">
                  <c:v>3.5662584627846092E-2</c:v>
                </c:pt>
                <c:pt idx="50" formatCode="0.0%">
                  <c:v>3.3778993315776891E-2</c:v>
                </c:pt>
                <c:pt idx="51" formatCode="0.0%">
                  <c:v>3.1987591826046394E-2</c:v>
                </c:pt>
                <c:pt idx="52" formatCode="0.0%">
                  <c:v>3.0268334425018591E-2</c:v>
                </c:pt>
                <c:pt idx="53" formatCode="0.0%">
                  <c:v>2.8630201889026388E-2</c:v>
                </c:pt>
                <c:pt idx="54" formatCode="0.0%">
                  <c:v>2.7049737668358088E-2</c:v>
                </c:pt>
                <c:pt idx="55" formatCode="0.0%">
                  <c:v>2.553365897888709E-2</c:v>
                </c:pt>
                <c:pt idx="56" formatCode="0.0%">
                  <c:v>2.4111858819989014E-2</c:v>
                </c:pt>
                <c:pt idx="57" formatCode="0.0%">
                  <c:v>2.2805360255736561E-2</c:v>
                </c:pt>
                <c:pt idx="58" formatCode="0.0%">
                  <c:v>2.161889293767557E-2</c:v>
                </c:pt>
                <c:pt idx="59" formatCode="0.0%">
                  <c:v>2.064876587771846E-2</c:v>
                </c:pt>
                <c:pt idx="60" formatCode="0.0%">
                  <c:v>1.9887203375928295E-2</c:v>
                </c:pt>
                <c:pt idx="61" formatCode="0.0%">
                  <c:v>1.9218771414747447E-2</c:v>
                </c:pt>
                <c:pt idx="62" formatCode="0.0%">
                  <c:v>1.8581124496786963E-2</c:v>
                </c:pt>
                <c:pt idx="63" formatCode="0.0%">
                  <c:v>1.7946863302207128E-2</c:v>
                </c:pt>
                <c:pt idx="64" formatCode="0.0%">
                  <c:v>1.732136250945808E-2</c:v>
                </c:pt>
                <c:pt idx="65" formatCode="0.0%">
                  <c:v>1.6728614295368531E-2</c:v>
                </c:pt>
                <c:pt idx="66" formatCode="0.0%">
                  <c:v>1.615861786116661E-2</c:v>
                </c:pt>
                <c:pt idx="67" formatCode="0.0%">
                  <c:v>1.5642837336943341E-2</c:v>
                </c:pt>
                <c:pt idx="68" formatCode="0.0%">
                  <c:v>1.5210803163662434E-2</c:v>
                </c:pt>
                <c:pt idx="69" formatCode="0.0%">
                  <c:v>1.4857656972652832E-2</c:v>
                </c:pt>
                <c:pt idx="70" formatCode="0.0%">
                  <c:v>1.4553240950682162E-2</c:v>
                </c:pt>
                <c:pt idx="71" formatCode="0.0%">
                  <c:v>1.4297665587993382E-2</c:v>
                </c:pt>
                <c:pt idx="72" formatCode="0.0%">
                  <c:v>1.4065087356217412E-2</c:v>
                </c:pt>
                <c:pt idx="73" formatCode="0.0%">
                  <c:v>1.390397698328784E-2</c:v>
                </c:pt>
                <c:pt idx="74" formatCode="0.0%">
                  <c:v>1.3838079220167261E-2</c:v>
                </c:pt>
                <c:pt idx="75" formatCode="0.0%">
                  <c:v>1.3866350918732473E-2</c:v>
                </c:pt>
                <c:pt idx="76" formatCode="0.0%">
                  <c:v>1.3959711119773581E-2</c:v>
                </c:pt>
                <c:pt idx="77" formatCode="0.0%">
                  <c:v>1.4105444100293371E-2</c:v>
                </c:pt>
                <c:pt idx="78" formatCode="0.0%">
                  <c:v>1.4314526158705683E-2</c:v>
                </c:pt>
                <c:pt idx="79" formatCode="0.0%">
                  <c:v>1.4557565197025593E-2</c:v>
                </c:pt>
                <c:pt idx="80" formatCode="0.0%">
                  <c:v>1.485303362911247E-2</c:v>
                </c:pt>
                <c:pt idx="81" formatCode="0.0%">
                  <c:v>1.5173796590106281E-2</c:v>
                </c:pt>
                <c:pt idx="82" formatCode="0.0%">
                  <c:v>1.5446765463789711E-2</c:v>
                </c:pt>
                <c:pt idx="83" formatCode="0.0%">
                  <c:v>1.5704805754488432E-2</c:v>
                </c:pt>
                <c:pt idx="84" formatCode="0.0%">
                  <c:v>1.5956692210752882E-2</c:v>
                </c:pt>
                <c:pt idx="85" formatCode="0.0%">
                  <c:v>1.6187341952061604E-2</c:v>
                </c:pt>
                <c:pt idx="86" formatCode="0.0%">
                  <c:v>1.6414971733071979E-2</c:v>
                </c:pt>
                <c:pt idx="87" formatCode="0.0%">
                  <c:v>1.6644682184836841E-2</c:v>
                </c:pt>
                <c:pt idx="88" formatCode="0.0%">
                  <c:v>1.6861508341313988E-2</c:v>
                </c:pt>
                <c:pt idx="89" formatCode="0.0%">
                  <c:v>1.7050863849416086E-2</c:v>
                </c:pt>
                <c:pt idx="90" formatCode="0.0%">
                  <c:v>1.7216480327274672E-2</c:v>
                </c:pt>
                <c:pt idx="91" formatCode="0.0%">
                  <c:v>1.7347636065817101E-2</c:v>
                </c:pt>
                <c:pt idx="92" formatCode="0.0%">
                  <c:v>1.745101717653727E-2</c:v>
                </c:pt>
                <c:pt idx="93" formatCode="0.0%">
                  <c:v>1.7536388196367894E-2</c:v>
                </c:pt>
                <c:pt idx="94" formatCode="0.0%">
                  <c:v>1.75989197391649E-2</c:v>
                </c:pt>
                <c:pt idx="95" formatCode="0.0%">
                  <c:v>1.7623309025928978E-2</c:v>
                </c:pt>
                <c:pt idx="96" formatCode="0.0%">
                  <c:v>1.7614794257525608E-2</c:v>
                </c:pt>
                <c:pt idx="97" formatCode="0.0%">
                  <c:v>1.7595211732847379E-2</c:v>
                </c:pt>
                <c:pt idx="98" formatCode="0.0%">
                  <c:v>1.7584108855201813E-2</c:v>
                </c:pt>
                <c:pt idx="99" formatCode="0.0%">
                  <c:v>1.7586969571083987E-2</c:v>
                </c:pt>
                <c:pt idx="100" formatCode="0.0%">
                  <c:v>1.759493318110588E-2</c:v>
                </c:pt>
                <c:pt idx="101" formatCode="0.0%">
                  <c:v>1.7597587530020074E-2</c:v>
                </c:pt>
                <c:pt idx="102" formatCode="0.0%">
                  <c:v>1.7597031348405359E-2</c:v>
                </c:pt>
                <c:pt idx="103" formatCode="0.0%">
                  <c:v>1.7568678359677223E-2</c:v>
                </c:pt>
                <c:pt idx="104" formatCode="0.0%">
                  <c:v>1.7486715534318423E-2</c:v>
                </c:pt>
                <c:pt idx="105" formatCode="0.0%">
                  <c:v>1.7361334759760226E-2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4-4283-B6BA-2570EF31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18144"/>
        <c:axId val="18089376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Data!$BG$1</c15:sqref>
                        </c15:formulaRef>
                      </c:ext>
                    </c:extLst>
                    <c:strCache>
                      <c:ptCount val="1"/>
                      <c:pt idx="0">
                        <c:v>inflation_cpi_core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Data!$BG$2:$BG$107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0.23351023502653523</c:v>
                      </c:pt>
                      <c:pt idx="1">
                        <c:v>0.23071377072819033</c:v>
                      </c:pt>
                      <c:pt idx="2">
                        <c:v>0.22322670375521558</c:v>
                      </c:pt>
                      <c:pt idx="3">
                        <c:v>0.22565480188045672</c:v>
                      </c:pt>
                      <c:pt idx="4">
                        <c:v>0.21389059618930539</c:v>
                      </c:pt>
                      <c:pt idx="5">
                        <c:v>0.21675454012888107</c:v>
                      </c:pt>
                      <c:pt idx="6">
                        <c:v>0.20750426378624209</c:v>
                      </c:pt>
                      <c:pt idx="7">
                        <c:v>0.19452054794520546</c:v>
                      </c:pt>
                      <c:pt idx="8">
                        <c:v>0.20202531645569621</c:v>
                      </c:pt>
                      <c:pt idx="9">
                        <c:v>0.19740009629273003</c:v>
                      </c:pt>
                      <c:pt idx="10">
                        <c:v>0.21563088512241069</c:v>
                      </c:pt>
                      <c:pt idx="11">
                        <c:v>0.21651376146788981</c:v>
                      </c:pt>
                      <c:pt idx="12">
                        <c:v>0.18913226621735468</c:v>
                      </c:pt>
                      <c:pt idx="13">
                        <c:v>0.18657016485725775</c:v>
                      </c:pt>
                      <c:pt idx="14">
                        <c:v>0.18048024786986838</c:v>
                      </c:pt>
                      <c:pt idx="15">
                        <c:v>0.17684766214177983</c:v>
                      </c:pt>
                      <c:pt idx="16">
                        <c:v>0.1927027984413745</c:v>
                      </c:pt>
                      <c:pt idx="17">
                        <c:v>0.20704845814977957</c:v>
                      </c:pt>
                      <c:pt idx="18">
                        <c:v>0.17782152230971127</c:v>
                      </c:pt>
                      <c:pt idx="19">
                        <c:v>0.16693367510413326</c:v>
                      </c:pt>
                      <c:pt idx="20">
                        <c:v>0.144046197576783</c:v>
                      </c:pt>
                      <c:pt idx="21">
                        <c:v>0.129287692940599</c:v>
                      </c:pt>
                      <c:pt idx="22">
                        <c:v>0.113651418831009</c:v>
                      </c:pt>
                      <c:pt idx="23">
                        <c:v>9.7175529601489091E-2</c:v>
                      </c:pt>
                      <c:pt idx="24">
                        <c:v>9.6310345671103997E-2</c:v>
                      </c:pt>
                      <c:pt idx="25">
                        <c:v>9.1028192927091189E-2</c:v>
                      </c:pt>
                      <c:pt idx="26">
                        <c:v>9.1616530207185201E-2</c:v>
                      </c:pt>
                      <c:pt idx="27">
                        <c:v>8.9193178188234995E-2</c:v>
                      </c:pt>
                      <c:pt idx="28">
                        <c:v>7.9030637135365997E-2</c:v>
                      </c:pt>
                      <c:pt idx="29">
                        <c:v>7.5785476699052709E-2</c:v>
                      </c:pt>
                      <c:pt idx="30">
                        <c:v>6.8758677984419606E-2</c:v>
                      </c:pt>
                      <c:pt idx="31">
                        <c:v>6.4776128038694994E-2</c:v>
                      </c:pt>
                      <c:pt idx="32">
                        <c:v>5.4121886232510505E-2</c:v>
                      </c:pt>
                      <c:pt idx="33">
                        <c:v>5.0775066153221804E-2</c:v>
                      </c:pt>
                      <c:pt idx="34">
                        <c:v>4.9323261542161496E-2</c:v>
                      </c:pt>
                      <c:pt idx="35">
                        <c:v>5.4151975791602601E-2</c:v>
                      </c:pt>
                      <c:pt idx="36">
                        <c:v>6.6664216205905902E-2</c:v>
                      </c:pt>
                      <c:pt idx="37">
                        <c:v>6.9350622392753192E-2</c:v>
                      </c:pt>
                      <c:pt idx="38">
                        <c:v>7.35608001866698E-2</c:v>
                      </c:pt>
                      <c:pt idx="39">
                        <c:v>6.977791839160559E-2</c:v>
                      </c:pt>
                      <c:pt idx="40">
                        <c:v>6.0408358635928694E-2</c:v>
                      </c:pt>
                      <c:pt idx="41">
                        <c:v>5.8527008109010195E-2</c:v>
                      </c:pt>
                      <c:pt idx="42">
                        <c:v>5.4035250740097698E-2</c:v>
                      </c:pt>
                      <c:pt idx="43">
                        <c:v>5.4766342459183603E-2</c:v>
                      </c:pt>
                      <c:pt idx="44">
                        <c:v>4.8339726772844704E-2</c:v>
                      </c:pt>
                      <c:pt idx="45">
                        <c:v>4.3807504507751498E-2</c:v>
                      </c:pt>
                      <c:pt idx="46">
                        <c:v>4.5004848452200201E-2</c:v>
                      </c:pt>
                      <c:pt idx="47">
                        <c:v>4.2282559892281996E-2</c:v>
                      </c:pt>
                      <c:pt idx="48">
                        <c:v>3.7444714676419799E-2</c:v>
                      </c:pt>
                      <c:pt idx="49">
                        <c:v>3.7092706568577098E-2</c:v>
                      </c:pt>
                      <c:pt idx="50">
                        <c:v>4.07450141023575E-2</c:v>
                      </c:pt>
                      <c:pt idx="51">
                        <c:v>4.0965947101499499E-2</c:v>
                      </c:pt>
                      <c:pt idx="52">
                        <c:v>4.5908018171909697E-2</c:v>
                      </c:pt>
                      <c:pt idx="53">
                        <c:v>4.6512709079670804E-2</c:v>
                      </c:pt>
                      <c:pt idx="54">
                        <c:v>4.4015505706134599E-2</c:v>
                      </c:pt>
                      <c:pt idx="55">
                        <c:v>4.6574987585278199E-2</c:v>
                      </c:pt>
                      <c:pt idx="56">
                        <c:v>4.9113614708917196E-2</c:v>
                      </c:pt>
                      <c:pt idx="57">
                        <c:v>5.1403878311064098E-2</c:v>
                      </c:pt>
                      <c:pt idx="58">
                        <c:v>5.3750469591963598E-2</c:v>
                      </c:pt>
                      <c:pt idx="59">
                        <c:v>5.3543859777604501E-2</c:v>
                      </c:pt>
                      <c:pt idx="60">
                        <c:v>5.0798510628353805E-2</c:v>
                      </c:pt>
                      <c:pt idx="61">
                        <c:v>4.4304019569382395E-2</c:v>
                      </c:pt>
                      <c:pt idx="62">
                        <c:v>3.7062439678718299E-2</c:v>
                      </c:pt>
                      <c:pt idx="63">
                        <c:v>3.0916712699840299E-2</c:v>
                      </c:pt>
                      <c:pt idx="64">
                        <c:v>2.5704605855928001E-2</c:v>
                      </c:pt>
                      <c:pt idx="65">
                        <c:v>2.7066535496870801E-2</c:v>
                      </c:pt>
                      <c:pt idx="66">
                        <c:v>2.6829133106513102E-2</c:v>
                      </c:pt>
                      <c:pt idx="67">
                        <c:v>2.9965665762317299E-2</c:v>
                      </c:pt>
                      <c:pt idx="68">
                        <c:v>3.13466603320827E-2</c:v>
                      </c:pt>
                      <c:pt idx="69">
                        <c:v>3.11968663650069E-2</c:v>
                      </c:pt>
                      <c:pt idx="70">
                        <c:v>3.21419254226308E-2</c:v>
                      </c:pt>
                      <c:pt idx="71">
                        <c:v>3.3872121138010802E-2</c:v>
                      </c:pt>
                      <c:pt idx="72">
                        <c:v>3.2556334804539497E-2</c:v>
                      </c:pt>
                      <c:pt idx="73">
                        <c:v>3.0879381966097699E-2</c:v>
                      </c:pt>
                      <c:pt idx="74">
                        <c:v>3.11651413369021E-2</c:v>
                      </c:pt>
                      <c:pt idx="75">
                        <c:v>2.66958648413337E-2</c:v>
                      </c:pt>
                      <c:pt idx="76">
                        <c:v>2.22730550298092E-2</c:v>
                      </c:pt>
                      <c:pt idx="77">
                        <c:v>2.5903861771320102E-2</c:v>
                      </c:pt>
                      <c:pt idx="78">
                        <c:v>2.50992514126798E-2</c:v>
                      </c:pt>
                      <c:pt idx="79">
                        <c:v>2.4619227415656201E-2</c:v>
                      </c:pt>
                      <c:pt idx="80">
                        <c:v>2.7859074353421498E-2</c:v>
                      </c:pt>
                      <c:pt idx="81">
                        <c:v>2.7533175731517499E-2</c:v>
                      </c:pt>
                      <c:pt idx="82">
                        <c:v>2.76036172222376E-2</c:v>
                      </c:pt>
                      <c:pt idx="83">
                        <c:v>3.2841451989138598E-2</c:v>
                      </c:pt>
                      <c:pt idx="84">
                        <c:v>3.4721940835219095E-2</c:v>
                      </c:pt>
                      <c:pt idx="85">
                        <c:v>3.8018588872187703E-2</c:v>
                      </c:pt>
                      <c:pt idx="86">
                        <c:v>4.5971835925990502E-2</c:v>
                      </c:pt>
                      <c:pt idx="87">
                        <c:v>5.2518674261124297E-2</c:v>
                      </c:pt>
                      <c:pt idx="88">
                        <c:v>6.3493905718383897E-2</c:v>
                      </c:pt>
                      <c:pt idx="89">
                        <c:v>6.5126113141576902E-2</c:v>
                      </c:pt>
                      <c:pt idx="90">
                        <c:v>6.2788216864979499E-2</c:v>
                      </c:pt>
                      <c:pt idx="91">
                        <c:v>5.5131207494702197E-2</c:v>
                      </c:pt>
                      <c:pt idx="92">
                        <c:v>5.5546226920740398E-2</c:v>
                      </c:pt>
                      <c:pt idx="93">
                        <c:v>5.4013247452071998E-2</c:v>
                      </c:pt>
                      <c:pt idx="94">
                        <c:v>4.8601981133435099E-2</c:v>
                      </c:pt>
                      <c:pt idx="95">
                        <c:v>5.0304591297459095E-2</c:v>
                      </c:pt>
                      <c:pt idx="96">
                        <c:v>3.9670058133348E-2</c:v>
                      </c:pt>
                      <c:pt idx="97">
                        <c:v>3.7305833489211203E-2</c:v>
                      </c:pt>
                      <c:pt idx="98">
                        <c:v>3.6695824242215597E-2</c:v>
                      </c:pt>
                      <c:pt idx="99">
                        <c:v>3.5058744435203397E-2</c:v>
                      </c:pt>
                      <c:pt idx="100">
                        <c:v>3.2749348640232601E-2</c:v>
                      </c:pt>
                      <c:pt idx="101">
                        <c:v>3.2201564514722995E-2</c:v>
                      </c:pt>
                      <c:pt idx="102">
                        <c:v>3.3658779748237201E-2</c:v>
                      </c:pt>
                      <c:pt idx="103">
                        <c:v>3.4506032890039999E-2</c:v>
                      </c:pt>
                      <c:pt idx="104">
                        <c:v>3.2579235720645E-2</c:v>
                      </c:pt>
                      <c:pt idx="105">
                        <c:v>1.3993950963227999E-2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FBB-4391-B343-54FFD172519E}"/>
                  </c:ext>
                </c:extLst>
              </c15:ser>
            </c15:filteredLineSeries>
          </c:ext>
        </c:extLst>
      </c:lineChart>
      <c:dateAx>
        <c:axId val="1816718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937664"/>
        <c:crosses val="autoZero"/>
        <c:auto val="1"/>
        <c:lblOffset val="100"/>
        <c:baseTimeUnit val="months"/>
      </c:dateAx>
      <c:valAx>
        <c:axId val="180893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7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30555555555556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Data!$CG$1</c:f>
              <c:strCache>
                <c:ptCount val="1"/>
                <c:pt idx="0">
                  <c:v>real_interest_gap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9098862642171"/>
                  <c:y val="0.12165390784485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xVal>
          <c:yVal>
            <c:numRef>
              <c:f>Data!$CG$2:$CG$107</c:f>
              <c:numCache>
                <c:formatCode>General</c:formatCode>
                <c:ptCount val="106"/>
                <c:pt idx="20" formatCode="0.0%">
                  <c:v>-6.2085554313801722E-2</c:v>
                </c:pt>
                <c:pt idx="21" formatCode="0.0%">
                  <c:v>-3.316835984167768E-2</c:v>
                </c:pt>
                <c:pt idx="22" formatCode="0.0%">
                  <c:v>-5.2077266656941762E-2</c:v>
                </c:pt>
                <c:pt idx="23" formatCode="0.0%">
                  <c:v>-8.4737980883580893E-2</c:v>
                </c:pt>
                <c:pt idx="24" formatCode="0.0%">
                  <c:v>-8.5732449751586143E-2</c:v>
                </c:pt>
                <c:pt idx="25" formatCode="0.0%">
                  <c:v>-8.2037333124790501E-2</c:v>
                </c:pt>
                <c:pt idx="26" formatCode="0.0%">
                  <c:v>-7.4364437494460867E-2</c:v>
                </c:pt>
                <c:pt idx="27" formatCode="0.0%">
                  <c:v>-6.6807056912128487E-2</c:v>
                </c:pt>
                <c:pt idx="28" formatCode="0.0%">
                  <c:v>-5.934328664358976E-2</c:v>
                </c:pt>
                <c:pt idx="29" formatCode="0.0%">
                  <c:v>-5.7235828181724208E-2</c:v>
                </c:pt>
                <c:pt idx="30" formatCode="0.0%">
                  <c:v>-7.2893093101131706E-2</c:v>
                </c:pt>
                <c:pt idx="31" formatCode="0.0%">
                  <c:v>-7.589648846245492E-2</c:v>
                </c:pt>
                <c:pt idx="32" formatCode="0.0%">
                  <c:v>-6.7717348477775913E-2</c:v>
                </c:pt>
                <c:pt idx="33" formatCode="0.0%">
                  <c:v>-8.6849344831774394E-2</c:v>
                </c:pt>
                <c:pt idx="34" formatCode="0.0%">
                  <c:v>-8.1096937682159628E-2</c:v>
                </c:pt>
                <c:pt idx="35" formatCode="0.0%">
                  <c:v>-8.7482601655356956E-2</c:v>
                </c:pt>
                <c:pt idx="36" formatCode="0.0%">
                  <c:v>-8.0963856688677061E-2</c:v>
                </c:pt>
                <c:pt idx="37" formatCode="0.0%">
                  <c:v>-6.5104759743055074E-2</c:v>
                </c:pt>
                <c:pt idx="38" formatCode="0.0%">
                  <c:v>-6.1313026964675693E-2</c:v>
                </c:pt>
                <c:pt idx="39" formatCode="0.0%">
                  <c:v>-5.2656659771457726E-2</c:v>
                </c:pt>
                <c:pt idx="40" formatCode="0.0%">
                  <c:v>-5.1825339878982385E-2</c:v>
                </c:pt>
                <c:pt idx="41" formatCode="0.0%">
                  <c:v>-4.7850642421541911E-2</c:v>
                </c:pt>
                <c:pt idx="42" formatCode="0.0%">
                  <c:v>-4.4296951748499999E-2</c:v>
                </c:pt>
                <c:pt idx="43" formatCode="0.0%">
                  <c:v>-3.9590259865689599E-2</c:v>
                </c:pt>
                <c:pt idx="44" formatCode="0.0%">
                  <c:v>-3.2558576997026481E-2</c:v>
                </c:pt>
                <c:pt idx="45" formatCode="0.0%">
                  <c:v>-2.8097516790648563E-2</c:v>
                </c:pt>
                <c:pt idx="46" formatCode="0.0%">
                  <c:v>-3.2547621525875592E-2</c:v>
                </c:pt>
                <c:pt idx="47" formatCode="0.0%">
                  <c:v>-2.87145409161303E-2</c:v>
                </c:pt>
                <c:pt idx="48" formatCode="0.0%">
                  <c:v>-1.9664308334658091E-2</c:v>
                </c:pt>
                <c:pt idx="49" formatCode="0.0%">
                  <c:v>-1.1163576691338148E-2</c:v>
                </c:pt>
                <c:pt idx="50" formatCode="0.0%">
                  <c:v>-1.3071600446951388E-2</c:v>
                </c:pt>
                <c:pt idx="51" formatCode="0.0%">
                  <c:v>-3.0865645963056437E-3</c:v>
                </c:pt>
                <c:pt idx="52" formatCode="0.0%">
                  <c:v>-6.9475096501726077E-3</c:v>
                </c:pt>
                <c:pt idx="53" formatCode="0.0%">
                  <c:v>-5.0793114666831951E-4</c:v>
                </c:pt>
                <c:pt idx="54" formatCode="0.0%">
                  <c:v>1.3377832425099899E-2</c:v>
                </c:pt>
                <c:pt idx="55" formatCode="0.0%">
                  <c:v>1.0510000385506486E-2</c:v>
                </c:pt>
                <c:pt idx="56" formatCode="0.0%">
                  <c:v>1.199755347118036E-2</c:v>
                </c:pt>
                <c:pt idx="57" formatCode="0.0%">
                  <c:v>1.0808611905021928E-3</c:v>
                </c:pt>
                <c:pt idx="58" formatCode="0.0%">
                  <c:v>9.7016005971798519E-4</c:v>
                </c:pt>
                <c:pt idx="59" formatCode="0.0%">
                  <c:v>-3.7734077115293349E-3</c:v>
                </c:pt>
                <c:pt idx="60" formatCode="0.0%">
                  <c:v>-1.1696057908605603E-2</c:v>
                </c:pt>
                <c:pt idx="61" formatCode="0.0%">
                  <c:v>-1.259158150584757E-2</c:v>
                </c:pt>
                <c:pt idx="62" formatCode="0.0%">
                  <c:v>-1.0971696887359342E-2</c:v>
                </c:pt>
                <c:pt idx="63" formatCode="0.0%">
                  <c:v>-3.2979868977130455E-3</c:v>
                </c:pt>
                <c:pt idx="64" formatCode="0.0%">
                  <c:v>-1.0330655180145615E-3</c:v>
                </c:pt>
                <c:pt idx="65" formatCode="0.0%">
                  <c:v>-9.3194299225104402E-3</c:v>
                </c:pt>
                <c:pt idx="66" formatCode="0.0%">
                  <c:v>-9.0475067500555423E-3</c:v>
                </c:pt>
                <c:pt idx="67" formatCode="0.0%">
                  <c:v>-1.7194913579285001E-2</c:v>
                </c:pt>
                <c:pt idx="68" formatCode="0.0%">
                  <c:v>-1.2186863080741595E-2</c:v>
                </c:pt>
                <c:pt idx="69" formatCode="0.0%">
                  <c:v>-5.0266252371595644E-3</c:v>
                </c:pt>
                <c:pt idx="70" formatCode="0.0%">
                  <c:v>-7.1411806491746225E-3</c:v>
                </c:pt>
                <c:pt idx="71" formatCode="0.0%">
                  <c:v>-4.468619781456731E-3</c:v>
                </c:pt>
                <c:pt idx="72" formatCode="0.0%">
                  <c:v>3.8552981049130939E-3</c:v>
                </c:pt>
                <c:pt idx="73" formatCode="0.0%">
                  <c:v>5.9593143188223351E-3</c:v>
                </c:pt>
                <c:pt idx="74" formatCode="0.0%">
                  <c:v>2.220797126677514E-3</c:v>
                </c:pt>
                <c:pt idx="75" formatCode="0.0%">
                  <c:v>3.789959138922749E-3</c:v>
                </c:pt>
                <c:pt idx="76" formatCode="0.0%">
                  <c:v>-8.5430434226376091E-4</c:v>
                </c:pt>
                <c:pt idx="77" formatCode="0.0%">
                  <c:v>-3.3244893200944561E-3</c:v>
                </c:pt>
                <c:pt idx="78" formatCode="0.0%">
                  <c:v>-4.7359484589693263E-3</c:v>
                </c:pt>
                <c:pt idx="79" formatCode="0.0%">
                  <c:v>-1.6537818888305109E-3</c:v>
                </c:pt>
                <c:pt idx="80" formatCode="0.0%">
                  <c:v>-7.6637925742653861E-3</c:v>
                </c:pt>
                <c:pt idx="81" formatCode="0.0%">
                  <c:v>-3.4644472456631607E-3</c:v>
                </c:pt>
                <c:pt idx="82" formatCode="0.0%">
                  <c:v>5.0067996969387595E-4</c:v>
                </c:pt>
                <c:pt idx="83" formatCode="0.0%">
                  <c:v>-7.5782142666745156E-3</c:v>
                </c:pt>
                <c:pt idx="84" formatCode="0.0%">
                  <c:v>-1.6493696355217219E-2</c:v>
                </c:pt>
                <c:pt idx="85" formatCode="0.0%">
                  <c:v>-1.5337089634258491E-2</c:v>
                </c:pt>
                <c:pt idx="86" formatCode="0.0%">
                  <c:v>-2.2023549114713201E-2</c:v>
                </c:pt>
                <c:pt idx="87" formatCode="0.0%">
                  <c:v>-2.6161717959964477E-2</c:v>
                </c:pt>
                <c:pt idx="88" formatCode="0.0%">
                  <c:v>-3.0469207398124795E-2</c:v>
                </c:pt>
                <c:pt idx="89" formatCode="0.0%">
                  <c:v>-2.7200528859141891E-2</c:v>
                </c:pt>
                <c:pt idx="90" formatCode="0.0%">
                  <c:v>-1.2844177780878471E-2</c:v>
                </c:pt>
                <c:pt idx="91" formatCode="0.0%">
                  <c:v>-7.6778427760967882E-4</c:v>
                </c:pt>
                <c:pt idx="92" formatCode="0.0%">
                  <c:v>4.5749622913028587E-3</c:v>
                </c:pt>
                <c:pt idx="93" formatCode="0.0%">
                  <c:v>4.2213796514967566E-3</c:v>
                </c:pt>
                <c:pt idx="94" formatCode="0.0%">
                  <c:v>-5.2940214411159731E-3</c:v>
                </c:pt>
                <c:pt idx="95" formatCode="0.0%">
                  <c:v>-1.1301342455561657E-2</c:v>
                </c:pt>
                <c:pt idx="96" formatCode="0.0%">
                  <c:v>-4.3522244251235701E-3</c:v>
                </c:pt>
                <c:pt idx="97" formatCode="0.0%">
                  <c:v>-7.4273031637205195E-3</c:v>
                </c:pt>
                <c:pt idx="98" formatCode="0.0%">
                  <c:v>-7.6786097097308048E-3</c:v>
                </c:pt>
                <c:pt idx="99" formatCode="0.0%">
                  <c:v>-7.1959695710839475E-3</c:v>
                </c:pt>
                <c:pt idx="100" formatCode="0.0%">
                  <c:v>-7.6153523899229955E-3</c:v>
                </c:pt>
                <c:pt idx="101" formatCode="0.0%">
                  <c:v>-9.6073723610978976E-3</c:v>
                </c:pt>
                <c:pt idx="102" formatCode="0.0%">
                  <c:v>-1.3360395671473249E-2</c:v>
                </c:pt>
                <c:pt idx="103" formatCode="0.0%">
                  <c:v>-1.3233418244070413E-2</c:v>
                </c:pt>
                <c:pt idx="104" formatCode="0.0%">
                  <c:v>-1.8427206389999132E-2</c:v>
                </c:pt>
                <c:pt idx="105" formatCode="0.0%">
                  <c:v>-1.7361334759760226E-2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5-45C8-882E-25AE8893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06416"/>
        <c:axId val="1829987824"/>
      </c:scatterChart>
      <c:valAx>
        <c:axId val="16957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987824"/>
        <c:crosses val="autoZero"/>
        <c:crossBetween val="midCat"/>
      </c:valAx>
      <c:valAx>
        <c:axId val="18299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7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83814523184616E-2"/>
          <c:y val="3.7037037037037035E-2"/>
          <c:w val="0.89446062992125985"/>
          <c:h val="0.92187445319335082"/>
        </c:manualLayout>
      </c:layout>
      <c:lineChart>
        <c:grouping val="standard"/>
        <c:varyColors val="0"/>
        <c:ser>
          <c:idx val="3"/>
          <c:order val="0"/>
          <c:tx>
            <c:strRef>
              <c:f>Data!$CG$1</c:f>
              <c:strCache>
                <c:ptCount val="1"/>
                <c:pt idx="0">
                  <c:v>real_interest_gap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Data!$CG$2:$CG$107</c:f>
              <c:numCache>
                <c:formatCode>General</c:formatCode>
                <c:ptCount val="106"/>
                <c:pt idx="20" formatCode="0.0%">
                  <c:v>-6.2085554313801722E-2</c:v>
                </c:pt>
                <c:pt idx="21" formatCode="0.0%">
                  <c:v>-3.316835984167768E-2</c:v>
                </c:pt>
                <c:pt idx="22" formatCode="0.0%">
                  <c:v>-5.2077266656941762E-2</c:v>
                </c:pt>
                <c:pt idx="23" formatCode="0.0%">
                  <c:v>-8.4737980883580893E-2</c:v>
                </c:pt>
                <c:pt idx="24" formatCode="0.0%">
                  <c:v>-8.5732449751586143E-2</c:v>
                </c:pt>
                <c:pt idx="25" formatCode="0.0%">
                  <c:v>-8.2037333124790501E-2</c:v>
                </c:pt>
                <c:pt idx="26" formatCode="0.0%">
                  <c:v>-7.4364437494460867E-2</c:v>
                </c:pt>
                <c:pt idx="27" formatCode="0.0%">
                  <c:v>-6.6807056912128487E-2</c:v>
                </c:pt>
                <c:pt idx="28" formatCode="0.0%">
                  <c:v>-5.934328664358976E-2</c:v>
                </c:pt>
                <c:pt idx="29" formatCode="0.0%">
                  <c:v>-5.7235828181724208E-2</c:v>
                </c:pt>
                <c:pt idx="30" formatCode="0.0%">
                  <c:v>-7.2893093101131706E-2</c:v>
                </c:pt>
                <c:pt idx="31" formatCode="0.0%">
                  <c:v>-7.589648846245492E-2</c:v>
                </c:pt>
                <c:pt idx="32" formatCode="0.0%">
                  <c:v>-6.7717348477775913E-2</c:v>
                </c:pt>
                <c:pt idx="33" formatCode="0.0%">
                  <c:v>-8.6849344831774394E-2</c:v>
                </c:pt>
                <c:pt idx="34" formatCode="0.0%">
                  <c:v>-8.1096937682159628E-2</c:v>
                </c:pt>
                <c:pt idx="35" formatCode="0.0%">
                  <c:v>-8.7482601655356956E-2</c:v>
                </c:pt>
                <c:pt idx="36" formatCode="0.0%">
                  <c:v>-8.0963856688677061E-2</c:v>
                </c:pt>
                <c:pt idx="37" formatCode="0.0%">
                  <c:v>-6.5104759743055074E-2</c:v>
                </c:pt>
                <c:pt idx="38" formatCode="0.0%">
                  <c:v>-6.1313026964675693E-2</c:v>
                </c:pt>
                <c:pt idx="39" formatCode="0.0%">
                  <c:v>-5.2656659771457726E-2</c:v>
                </c:pt>
                <c:pt idx="40" formatCode="0.0%">
                  <c:v>-5.1825339878982385E-2</c:v>
                </c:pt>
                <c:pt idx="41" formatCode="0.0%">
                  <c:v>-4.7850642421541911E-2</c:v>
                </c:pt>
                <c:pt idx="42" formatCode="0.0%">
                  <c:v>-4.4296951748499999E-2</c:v>
                </c:pt>
                <c:pt idx="43" formatCode="0.0%">
                  <c:v>-3.9590259865689599E-2</c:v>
                </c:pt>
                <c:pt idx="44" formatCode="0.0%">
                  <c:v>-3.2558576997026481E-2</c:v>
                </c:pt>
                <c:pt idx="45" formatCode="0.0%">
                  <c:v>-2.8097516790648563E-2</c:v>
                </c:pt>
                <c:pt idx="46" formatCode="0.0%">
                  <c:v>-3.2547621525875592E-2</c:v>
                </c:pt>
                <c:pt idx="47" formatCode="0.0%">
                  <c:v>-2.87145409161303E-2</c:v>
                </c:pt>
                <c:pt idx="48" formatCode="0.0%">
                  <c:v>-1.9664308334658091E-2</c:v>
                </c:pt>
                <c:pt idx="49" formatCode="0.0%">
                  <c:v>-1.1163576691338148E-2</c:v>
                </c:pt>
                <c:pt idx="50" formatCode="0.0%">
                  <c:v>-1.3071600446951388E-2</c:v>
                </c:pt>
                <c:pt idx="51" formatCode="0.0%">
                  <c:v>-3.0865645963056437E-3</c:v>
                </c:pt>
                <c:pt idx="52" formatCode="0.0%">
                  <c:v>-6.9475096501726077E-3</c:v>
                </c:pt>
                <c:pt idx="53" formatCode="0.0%">
                  <c:v>-5.0793114666831951E-4</c:v>
                </c:pt>
                <c:pt idx="54" formatCode="0.0%">
                  <c:v>1.3377832425099899E-2</c:v>
                </c:pt>
                <c:pt idx="55" formatCode="0.0%">
                  <c:v>1.0510000385506486E-2</c:v>
                </c:pt>
                <c:pt idx="56" formatCode="0.0%">
                  <c:v>1.199755347118036E-2</c:v>
                </c:pt>
                <c:pt idx="57" formatCode="0.0%">
                  <c:v>1.0808611905021928E-3</c:v>
                </c:pt>
                <c:pt idx="58" formatCode="0.0%">
                  <c:v>9.7016005971798519E-4</c:v>
                </c:pt>
                <c:pt idx="59" formatCode="0.0%">
                  <c:v>-3.7734077115293349E-3</c:v>
                </c:pt>
                <c:pt idx="60" formatCode="0.0%">
                  <c:v>-1.1696057908605603E-2</c:v>
                </c:pt>
                <c:pt idx="61" formatCode="0.0%">
                  <c:v>-1.259158150584757E-2</c:v>
                </c:pt>
                <c:pt idx="62" formatCode="0.0%">
                  <c:v>-1.0971696887359342E-2</c:v>
                </c:pt>
                <c:pt idx="63" formatCode="0.0%">
                  <c:v>-3.2979868977130455E-3</c:v>
                </c:pt>
                <c:pt idx="64" formatCode="0.0%">
                  <c:v>-1.0330655180145615E-3</c:v>
                </c:pt>
                <c:pt idx="65" formatCode="0.0%">
                  <c:v>-9.3194299225104402E-3</c:v>
                </c:pt>
                <c:pt idx="66" formatCode="0.0%">
                  <c:v>-9.0475067500555423E-3</c:v>
                </c:pt>
                <c:pt idx="67" formatCode="0.0%">
                  <c:v>-1.7194913579285001E-2</c:v>
                </c:pt>
                <c:pt idx="68" formatCode="0.0%">
                  <c:v>-1.2186863080741595E-2</c:v>
                </c:pt>
                <c:pt idx="69" formatCode="0.0%">
                  <c:v>-5.0266252371595644E-3</c:v>
                </c:pt>
                <c:pt idx="70" formatCode="0.0%">
                  <c:v>-7.1411806491746225E-3</c:v>
                </c:pt>
                <c:pt idx="71" formatCode="0.0%">
                  <c:v>-4.468619781456731E-3</c:v>
                </c:pt>
                <c:pt idx="72" formatCode="0.0%">
                  <c:v>3.8552981049130939E-3</c:v>
                </c:pt>
                <c:pt idx="73" formatCode="0.0%">
                  <c:v>5.9593143188223351E-3</c:v>
                </c:pt>
                <c:pt idx="74" formatCode="0.0%">
                  <c:v>2.220797126677514E-3</c:v>
                </c:pt>
                <c:pt idx="75" formatCode="0.0%">
                  <c:v>3.789959138922749E-3</c:v>
                </c:pt>
                <c:pt idx="76" formatCode="0.0%">
                  <c:v>-8.5430434226376091E-4</c:v>
                </c:pt>
                <c:pt idx="77" formatCode="0.0%">
                  <c:v>-3.3244893200944561E-3</c:v>
                </c:pt>
                <c:pt idx="78" formatCode="0.0%">
                  <c:v>-4.7359484589693263E-3</c:v>
                </c:pt>
                <c:pt idx="79" formatCode="0.0%">
                  <c:v>-1.6537818888305109E-3</c:v>
                </c:pt>
                <c:pt idx="80" formatCode="0.0%">
                  <c:v>-7.6637925742653861E-3</c:v>
                </c:pt>
                <c:pt idx="81" formatCode="0.0%">
                  <c:v>-3.4644472456631607E-3</c:v>
                </c:pt>
                <c:pt idx="82" formatCode="0.0%">
                  <c:v>5.0067996969387595E-4</c:v>
                </c:pt>
                <c:pt idx="83" formatCode="0.0%">
                  <c:v>-7.5782142666745156E-3</c:v>
                </c:pt>
                <c:pt idx="84" formatCode="0.0%">
                  <c:v>-1.6493696355217219E-2</c:v>
                </c:pt>
                <c:pt idx="85" formatCode="0.0%">
                  <c:v>-1.5337089634258491E-2</c:v>
                </c:pt>
                <c:pt idx="86" formatCode="0.0%">
                  <c:v>-2.2023549114713201E-2</c:v>
                </c:pt>
                <c:pt idx="87" formatCode="0.0%">
                  <c:v>-2.6161717959964477E-2</c:v>
                </c:pt>
                <c:pt idx="88" formatCode="0.0%">
                  <c:v>-3.0469207398124795E-2</c:v>
                </c:pt>
                <c:pt idx="89" formatCode="0.0%">
                  <c:v>-2.7200528859141891E-2</c:v>
                </c:pt>
                <c:pt idx="90" formatCode="0.0%">
                  <c:v>-1.2844177780878471E-2</c:v>
                </c:pt>
                <c:pt idx="91" formatCode="0.0%">
                  <c:v>-7.6778427760967882E-4</c:v>
                </c:pt>
                <c:pt idx="92" formatCode="0.0%">
                  <c:v>4.5749622913028587E-3</c:v>
                </c:pt>
                <c:pt idx="93" formatCode="0.0%">
                  <c:v>4.2213796514967566E-3</c:v>
                </c:pt>
                <c:pt idx="94" formatCode="0.0%">
                  <c:v>-5.2940214411159731E-3</c:v>
                </c:pt>
                <c:pt idx="95" formatCode="0.0%">
                  <c:v>-1.1301342455561657E-2</c:v>
                </c:pt>
                <c:pt idx="96" formatCode="0.0%">
                  <c:v>-4.3522244251235701E-3</c:v>
                </c:pt>
                <c:pt idx="97" formatCode="0.0%">
                  <c:v>-7.4273031637205195E-3</c:v>
                </c:pt>
                <c:pt idx="98" formatCode="0.0%">
                  <c:v>-7.6786097097308048E-3</c:v>
                </c:pt>
                <c:pt idx="99" formatCode="0.0%">
                  <c:v>-7.1959695710839475E-3</c:v>
                </c:pt>
                <c:pt idx="100" formatCode="0.0%">
                  <c:v>-7.6153523899229955E-3</c:v>
                </c:pt>
                <c:pt idx="101" formatCode="0.0%">
                  <c:v>-9.6073723610978976E-3</c:v>
                </c:pt>
                <c:pt idx="102" formatCode="0.0%">
                  <c:v>-1.3360395671473249E-2</c:v>
                </c:pt>
                <c:pt idx="103" formatCode="0.0%">
                  <c:v>-1.3233418244070413E-2</c:v>
                </c:pt>
                <c:pt idx="104" formatCode="0.0%">
                  <c:v>-1.8427206389999132E-2</c:v>
                </c:pt>
                <c:pt idx="105" formatCode="0.0%">
                  <c:v>-1.7361334759760226E-2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B-4500-AA19-86E46ABC7E57}"/>
            </c:ext>
          </c:extLst>
        </c:ser>
        <c:ser>
          <c:idx val="4"/>
          <c:order val="1"/>
          <c:tx>
            <c:strRef>
              <c:f>Data!$AX$1</c:f>
              <c:strCache>
                <c:ptCount val="1"/>
                <c:pt idx="0">
                  <c:v>tib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Data!$AX$2:$AX$107</c:f>
              <c:numCache>
                <c:formatCode>General</c:formatCode>
                <c:ptCount val="106"/>
                <c:pt idx="4" formatCode="0.0%">
                  <c:v>0.22648854918097999</c:v>
                </c:pt>
                <c:pt idx="5" formatCode="0.0%">
                  <c:v>0.25059111436833098</c:v>
                </c:pt>
                <c:pt idx="6" formatCode="0.0%">
                  <c:v>0.20683983451157995</c:v>
                </c:pt>
                <c:pt idx="7" formatCode="0.0%">
                  <c:v>0.26337160482167471</c:v>
                </c:pt>
                <c:pt idx="8" formatCode="0.0%">
                  <c:v>0.29828766384048933</c:v>
                </c:pt>
                <c:pt idx="9" formatCode="0.0%">
                  <c:v>0.303585202671879</c:v>
                </c:pt>
                <c:pt idx="10" formatCode="0.0%">
                  <c:v>0.27204681932596414</c:v>
                </c:pt>
                <c:pt idx="11" formatCode="0.0%">
                  <c:v>0.25689424686736695</c:v>
                </c:pt>
                <c:pt idx="12" formatCode="0.0%">
                  <c:v>0.25059241146143196</c:v>
                </c:pt>
                <c:pt idx="13" formatCode="0.0%">
                  <c:v>0.22727066380271974</c:v>
                </c:pt>
                <c:pt idx="14" formatCode="0.0%">
                  <c:v>0.23035916795359912</c:v>
                </c:pt>
                <c:pt idx="15" formatCode="0.0%">
                  <c:v>0.23932016325920102</c:v>
                </c:pt>
                <c:pt idx="16" formatCode="0.0%">
                  <c:v>0.29238804623155396</c:v>
                </c:pt>
                <c:pt idx="17" formatCode="0.0%">
                  <c:v>0.39112435546559043</c:v>
                </c:pt>
                <c:pt idx="18" formatCode="0.0%">
                  <c:v>0.38405639905802935</c:v>
                </c:pt>
                <c:pt idx="19" formatCode="0.0%">
                  <c:v>0.33477601253764128</c:v>
                </c:pt>
                <c:pt idx="20" formatCode="0.0%">
                  <c:v>0.2383803922804073</c:v>
                </c:pt>
                <c:pt idx="21" formatCode="0.0%">
                  <c:v>0.19436089469612094</c:v>
                </c:pt>
                <c:pt idx="22" formatCode="0.0%">
                  <c:v>0.18935169487278328</c:v>
                </c:pt>
                <c:pt idx="23" formatCode="0.0%">
                  <c:v>0.12875179733064174</c:v>
                </c:pt>
                <c:pt idx="24" formatCode="0.0%">
                  <c:v>9.1060598619403826E-2</c:v>
                </c:pt>
                <c:pt idx="25" formatCode="0.0%">
                  <c:v>0.10449461630116554</c:v>
                </c:pt>
                <c:pt idx="26" formatCode="0.0%">
                  <c:v>0.12350814177338798</c:v>
                </c:pt>
                <c:pt idx="27" formatCode="0.0%">
                  <c:v>0.11599539496542488</c:v>
                </c:pt>
                <c:pt idx="28" formatCode="0.0%">
                  <c:v>0.11292181381626112</c:v>
                </c:pt>
                <c:pt idx="29" formatCode="0.0%">
                  <c:v>0.11126916297865651</c:v>
                </c:pt>
                <c:pt idx="30" formatCode="0.0%">
                  <c:v>0.10382282127491017</c:v>
                </c:pt>
                <c:pt idx="31" formatCode="0.0%">
                  <c:v>9.0078971501450708E-2</c:v>
                </c:pt>
                <c:pt idx="32" formatCode="0.0%">
                  <c:v>7.8667799878698819E-2</c:v>
                </c:pt>
                <c:pt idx="33" formatCode="0.0%">
                  <c:v>6.0352264237790026E-2</c:v>
                </c:pt>
                <c:pt idx="34" formatCode="0.0%">
                  <c:v>5.2816208988888905E-2</c:v>
                </c:pt>
                <c:pt idx="35" formatCode="0.0%">
                  <c:v>5.1840790090163916E-2</c:v>
                </c:pt>
                <c:pt idx="36" formatCode="0.0%">
                  <c:v>5.9397549078688529E-2</c:v>
                </c:pt>
                <c:pt idx="37" formatCode="0.0%">
                  <c:v>6.9973273950847459E-2</c:v>
                </c:pt>
                <c:pt idx="38" formatCode="0.0%">
                  <c:v>7.3963517370312495E-2</c:v>
                </c:pt>
                <c:pt idx="39" formatCode="0.0%">
                  <c:v>7.4472834601666676E-2</c:v>
                </c:pt>
                <c:pt idx="40" formatCode="0.0%">
                  <c:v>7.2903026429032278E-2</c:v>
                </c:pt>
                <c:pt idx="41" formatCode="0.0%">
                  <c:v>6.9318563578333353E-2</c:v>
                </c:pt>
                <c:pt idx="42" formatCode="0.0%">
                  <c:v>6.8882989326984126E-2</c:v>
                </c:pt>
                <c:pt idx="43" formatCode="0.0%">
                  <c:v>6.9105124740983612E-2</c:v>
                </c:pt>
                <c:pt idx="44" formatCode="0.0%">
                  <c:v>6.4050734566666656E-2</c:v>
                </c:pt>
                <c:pt idx="45" formatCode="0.0%">
                  <c:v>6.3719147733870968E-2</c:v>
                </c:pt>
                <c:pt idx="46" formatCode="0.0%">
                  <c:v>6.259545606825398E-2</c:v>
                </c:pt>
                <c:pt idx="47" formatCode="0.0%">
                  <c:v>5.7020260433333324E-2</c:v>
                </c:pt>
                <c:pt idx="48" formatCode="0.0%">
                  <c:v>5.9220548026984114E-2</c:v>
                </c:pt>
                <c:pt idx="49" formatCode="0.0%">
                  <c:v>6.1756751528813568E-2</c:v>
                </c:pt>
                <c:pt idx="50" formatCode="0.0%">
                  <c:v>6.6607508908196722E-2</c:v>
                </c:pt>
                <c:pt idx="51" formatCode="0.0%">
                  <c:v>7.208798367288137E-2</c:v>
                </c:pt>
                <c:pt idx="52" formatCode="0.0%">
                  <c:v>7.7639359920967724E-2</c:v>
                </c:pt>
                <c:pt idx="53" formatCode="0.0%">
                  <c:v>8.4566970369491512E-2</c:v>
                </c:pt>
                <c:pt idx="54" formatCode="0.0%">
                  <c:v>9.1761128231147529E-2</c:v>
                </c:pt>
                <c:pt idx="55" formatCode="0.0%">
                  <c:v>9.2672725260655744E-2</c:v>
                </c:pt>
                <c:pt idx="56" formatCode="0.0%">
                  <c:v>9.5094835303333333E-2</c:v>
                </c:pt>
                <c:pt idx="57" formatCode="0.0%">
                  <c:v>9.6636379194999969E-2</c:v>
                </c:pt>
                <c:pt idx="58" formatCode="0.0%">
                  <c:v>9.9402999535937495E-2</c:v>
                </c:pt>
                <c:pt idx="59" formatCode="0.0%">
                  <c:v>9.7752281748333322E-2</c:v>
                </c:pt>
                <c:pt idx="60" formatCode="0.0%">
                  <c:v>8.5575269181967201E-2</c:v>
                </c:pt>
                <c:pt idx="61" formatCode="0.0%">
                  <c:v>5.9955650712068952E-2</c:v>
                </c:pt>
                <c:pt idx="62" formatCode="0.0%">
                  <c:v>4.3468675699999994E-2</c:v>
                </c:pt>
                <c:pt idx="63" formatCode="0.0%">
                  <c:v>3.7020939005000003E-2</c:v>
                </c:pt>
                <c:pt idx="64" formatCode="0.0%">
                  <c:v>3.3491804378688525E-2</c:v>
                </c:pt>
                <c:pt idx="65" formatCode="0.0%">
                  <c:v>3.1813728894999997E-2</c:v>
                </c:pt>
                <c:pt idx="66" formatCode="0.0%">
                  <c:v>3.0369425639682538E-2</c:v>
                </c:pt>
                <c:pt idx="67" formatCode="0.0%">
                  <c:v>2.9281775640322579E-2</c:v>
                </c:pt>
                <c:pt idx="68" formatCode="0.0%">
                  <c:v>3.1521539856451612E-2</c:v>
                </c:pt>
                <c:pt idx="69" formatCode="0.0%">
                  <c:v>3.8405067113114755E-2</c:v>
                </c:pt>
                <c:pt idx="70" formatCode="0.0%">
                  <c:v>4.4905237047619048E-2</c:v>
                </c:pt>
                <c:pt idx="71" formatCode="0.0%">
                  <c:v>4.5175216922950824E-2</c:v>
                </c:pt>
                <c:pt idx="72" formatCode="0.0%">
                  <c:v>5.0223701415873012E-2</c:v>
                </c:pt>
                <c:pt idx="73" formatCode="0.0%">
                  <c:v>5.2724438194915249E-2</c:v>
                </c:pt>
                <c:pt idx="74" formatCode="0.0%">
                  <c:v>5.0872248950819661E-2</c:v>
                </c:pt>
                <c:pt idx="75" formatCode="0.0%">
                  <c:v>4.5095551919354847E-2</c:v>
                </c:pt>
                <c:pt idx="76" formatCode="0.0%">
                  <c:v>3.9617389040677985E-2</c:v>
                </c:pt>
                <c:pt idx="77" formatCode="0.0%">
                  <c:v>3.1716703475409828E-2</c:v>
                </c:pt>
                <c:pt idx="78" formatCode="0.0%">
                  <c:v>3.250552115396825E-2</c:v>
                </c:pt>
                <c:pt idx="79" formatCode="0.0%">
                  <c:v>3.1533309830645166E-2</c:v>
                </c:pt>
                <c:pt idx="80" formatCode="0.0%">
                  <c:v>3.2172666272131153E-2</c:v>
                </c:pt>
                <c:pt idx="81" formatCode="0.0%">
                  <c:v>3.4937378347457616E-2</c:v>
                </c:pt>
                <c:pt idx="82" formatCode="0.0%">
                  <c:v>4.1544997621875003E-2</c:v>
                </c:pt>
                <c:pt idx="83" formatCode="0.0%">
                  <c:v>4.3560311168852457E-2</c:v>
                </c:pt>
                <c:pt idx="84" formatCode="0.0%">
                  <c:v>4.5148703936065571E-2</c:v>
                </c:pt>
                <c:pt idx="85" formatCode="0.0%">
                  <c:v>4.5194675475862069E-2</c:v>
                </c:pt>
                <c:pt idx="86" formatCode="0.0%">
                  <c:v>4.5423539533333314E-2</c:v>
                </c:pt>
                <c:pt idx="87" formatCode="0.0%">
                  <c:v>5.0154077277049167E-2</c:v>
                </c:pt>
                <c:pt idx="88" formatCode="0.0%">
                  <c:v>6.0680642615000016E-2</c:v>
                </c:pt>
                <c:pt idx="89" formatCode="0.0%">
                  <c:v>6.9525643398387085E-2</c:v>
                </c:pt>
                <c:pt idx="90" formatCode="0.0%">
                  <c:v>7.6758787790476166E-2</c:v>
                </c:pt>
                <c:pt idx="91" formatCode="0.0%">
                  <c:v>7.468087873606559E-2</c:v>
                </c:pt>
                <c:pt idx="92" formatCode="0.0%">
                  <c:v>7.3886283136507941E-2</c:v>
                </c:pt>
                <c:pt idx="93" formatCode="0.0%">
                  <c:v>6.5633613584745773E-2</c:v>
                </c:pt>
                <c:pt idx="94" formatCode="0.0%">
                  <c:v>5.5001441340983628E-2</c:v>
                </c:pt>
                <c:pt idx="95" formatCode="0.0%">
                  <c:v>4.837786446833333E-2</c:v>
                </c:pt>
                <c:pt idx="96" formatCode="0.0%">
                  <c:v>4.5719102504999991E-2</c:v>
                </c:pt>
                <c:pt idx="97" formatCode="0.0%">
                  <c:v>4.310584252295082E-2</c:v>
                </c:pt>
                <c:pt idx="98" formatCode="0.0%">
                  <c:v>4.2557257895081968E-2</c:v>
                </c:pt>
                <c:pt idx="99" formatCode="0.0%">
                  <c:v>4.1166565690322593E-2</c:v>
                </c:pt>
                <c:pt idx="100" formatCode="0.0%">
                  <c:v>4.2555814772131155E-2</c:v>
                </c:pt>
                <c:pt idx="101" formatCode="0.0%">
                  <c:v>4.2606396226666669E-2</c:v>
                </c:pt>
                <c:pt idx="102" formatCode="0.0%">
                  <c:v>4.2631764066666661E-2</c:v>
                </c:pt>
                <c:pt idx="103" formatCode="0.0%">
                  <c:v>4.1204838514516125E-2</c:v>
                </c:pt>
                <c:pt idx="104" formatCode="0.0%">
                  <c:v>4.2234061409677413E-2</c:v>
                </c:pt>
                <c:pt idx="105" formatCode="0.0%">
                  <c:v>3.2266335736206901E-2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B-4500-AA19-86E46ABC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66431"/>
        <c:axId val="1143902719"/>
      </c:lineChart>
      <c:lineChart>
        <c:grouping val="standard"/>
        <c:varyColors val="0"/>
        <c:ser>
          <c:idx val="0"/>
          <c:order val="2"/>
          <c:tx>
            <c:strRef>
              <c:f>Data!$CJ$1</c:f>
              <c:strCache>
                <c:ptCount val="1"/>
                <c:pt idx="0">
                  <c:v>real_interest_gap_z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Data!$CJ$2:$CJ$107</c:f>
              <c:numCache>
                <c:formatCode>General</c:formatCode>
                <c:ptCount val="106"/>
                <c:pt idx="16" formatCode="0.0%">
                  <c:v>0.85514761467743106</c:v>
                </c:pt>
                <c:pt idx="17" formatCode="0.0%">
                  <c:v>0.85514761467743106</c:v>
                </c:pt>
                <c:pt idx="18" formatCode="0.0%">
                  <c:v>0.85514761467743106</c:v>
                </c:pt>
                <c:pt idx="19" formatCode="0.0%">
                  <c:v>0.85514761467743106</c:v>
                </c:pt>
                <c:pt idx="20" formatCode="0.0%">
                  <c:v>-1.3215925669466029</c:v>
                </c:pt>
                <c:pt idx="21" formatCode="0.0%">
                  <c:v>-0.30774611195383539</c:v>
                </c:pt>
                <c:pt idx="22" formatCode="0.0%">
                  <c:v>-0.97069867330706439</c:v>
                </c:pt>
                <c:pt idx="23" formatCode="0.0%">
                  <c:v>-2.115794175850735</c:v>
                </c:pt>
                <c:pt idx="24" formatCode="0.0%">
                  <c:v>-2.1506605850869325</c:v>
                </c:pt>
                <c:pt idx="25" formatCode="0.0%">
                  <c:v>-2.0211085672909817</c:v>
                </c:pt>
                <c:pt idx="26" formatCode="0.0%">
                  <c:v>-1.7520942947674756</c:v>
                </c:pt>
                <c:pt idx="27" formatCode="0.0%">
                  <c:v>-1.4871300182428289</c:v>
                </c:pt>
                <c:pt idx="28" formatCode="0.0%">
                  <c:v>-1.2254477504511505</c:v>
                </c:pt>
                <c:pt idx="29" formatCode="0.0%">
                  <c:v>-1.151559555914623</c:v>
                </c:pt>
                <c:pt idx="30" formatCode="0.0%">
                  <c:v>-1.7005084710220821</c:v>
                </c:pt>
                <c:pt idx="31" formatCode="0.0%">
                  <c:v>-1.805808511209404</c:v>
                </c:pt>
                <c:pt idx="32" formatCode="0.0%">
                  <c:v>-1.5190451432640726</c:v>
                </c:pt>
                <c:pt idx="33" formatCode="0.0%">
                  <c:v>-2.1898192980367419</c:v>
                </c:pt>
                <c:pt idx="34" formatCode="0.0%">
                  <c:v>-1.9881379903312508</c:v>
                </c:pt>
                <c:pt idx="35" formatCode="0.0%">
                  <c:v>-2.2120214928695798</c:v>
                </c:pt>
                <c:pt idx="36" formatCode="0.0%">
                  <c:v>-1.9834721264418862</c:v>
                </c:pt>
                <c:pt idx="37" formatCode="0.0%">
                  <c:v>-1.4274469133734049</c:v>
                </c:pt>
                <c:pt idx="38" formatCode="0.0%">
                  <c:v>-1.2945075011719334</c:v>
                </c:pt>
                <c:pt idx="39" formatCode="0.0%">
                  <c:v>-0.99101238858692986</c:v>
                </c:pt>
                <c:pt idx="40" formatCode="0.0%">
                  <c:v>-0.96186603669018644</c:v>
                </c:pt>
                <c:pt idx="41" formatCode="0.0%">
                  <c:v>-0.82251182199347983</c:v>
                </c:pt>
                <c:pt idx="42" formatCode="0.0%">
                  <c:v>-0.6979182451692284</c:v>
                </c:pt>
                <c:pt idx="43" formatCode="0.0%">
                  <c:v>-0.53290006248450783</c:v>
                </c:pt>
                <c:pt idx="44" formatCode="0.0%">
                  <c:v>-0.28636692262891694</c:v>
                </c:pt>
                <c:pt idx="45" formatCode="0.0%">
                  <c:v>-0.12996066820802116</c:v>
                </c:pt>
                <c:pt idx="46" formatCode="0.0%">
                  <c:v>-0.28598282016697824</c:v>
                </c:pt>
                <c:pt idx="47" formatCode="0.0%">
                  <c:v>-0.15159373924704306</c:v>
                </c:pt>
                <c:pt idx="48" formatCode="0.0%">
                  <c:v>0.16571042483536122</c:v>
                </c:pt>
                <c:pt idx="49" formatCode="0.0%">
                  <c:v>0.46374890328225465</c:v>
                </c:pt>
                <c:pt idx="50" formatCode="0.0%">
                  <c:v>0.39685295587161429</c:v>
                </c:pt>
                <c:pt idx="51" formatCode="0.0%">
                  <c:v>0.74693163345258284</c:v>
                </c:pt>
                <c:pt idx="52" formatCode="0.0%">
                  <c:v>0.61156561585504798</c:v>
                </c:pt>
                <c:pt idx="53" formatCode="0.0%">
                  <c:v>0.83733937975593797</c:v>
                </c:pt>
                <c:pt idx="54" formatCode="0.0%">
                  <c:v>1.3241788684786782</c:v>
                </c:pt>
                <c:pt idx="55" formatCode="0.0%">
                  <c:v>1.2236317234346004</c:v>
                </c:pt>
                <c:pt idx="56" formatCode="0.0%">
                  <c:v>1.275785829324017</c:v>
                </c:pt>
                <c:pt idx="57" formatCode="0.0%">
                  <c:v>0.89304296747129497</c:v>
                </c:pt>
                <c:pt idx="58" formatCode="0.0%">
                  <c:v>0.88916174901085776</c:v>
                </c:pt>
                <c:pt idx="59" formatCode="0.0%">
                  <c:v>0.72285068541396846</c:v>
                </c:pt>
                <c:pt idx="60" formatCode="0.0%">
                  <c:v>0.44507993472110119</c:v>
                </c:pt>
                <c:pt idx="61" formatCode="0.0%">
                  <c:v>0.4136825795834384</c:v>
                </c:pt>
                <c:pt idx="62" formatCode="0.0%">
                  <c:v>0.47047627302194883</c:v>
                </c:pt>
                <c:pt idx="63" formatCode="0.0%">
                  <c:v>0.73951909725392295</c:v>
                </c:pt>
                <c:pt idx="64" formatCode="0.0%">
                  <c:v>0.81892799405607419</c:v>
                </c:pt>
                <c:pt idx="65" formatCode="0.0%">
                  <c:v>0.52840530229304727</c:v>
                </c:pt>
                <c:pt idx="66" formatCode="0.0%">
                  <c:v>0.53793901915100684</c:v>
                </c:pt>
                <c:pt idx="67" formatCode="0.0%">
                  <c:v>0.25228822618902225</c:v>
                </c:pt>
                <c:pt idx="68" formatCode="0.0%">
                  <c:v>0.42787214216218361</c:v>
                </c:pt>
                <c:pt idx="69" formatCode="0.0%">
                  <c:v>0.67891246219110923</c:v>
                </c:pt>
                <c:pt idx="70" formatCode="0.0%">
                  <c:v>0.60477544622215429</c:v>
                </c:pt>
                <c:pt idx="71" formatCode="0.0%">
                  <c:v>0.69847631904023411</c:v>
                </c:pt>
                <c:pt idx="72" formatCode="0.0%">
                  <c:v>0.99031564836667474</c:v>
                </c:pt>
                <c:pt idx="73" formatCode="0.0%">
                  <c:v>1.0640831565450886</c:v>
                </c:pt>
                <c:pt idx="74" formatCode="0.0%">
                  <c:v>0.933009500494556</c:v>
                </c:pt>
                <c:pt idx="75" formatCode="0.0%">
                  <c:v>0.98802484248970557</c:v>
                </c:pt>
                <c:pt idx="76" formatCode="0.0%">
                  <c:v>0.82519542032731918</c:v>
                </c:pt>
                <c:pt idx="77" formatCode="0.0%">
                  <c:v>0.73858991351149539</c:v>
                </c:pt>
                <c:pt idx="78" formatCode="0.0%">
                  <c:v>0.68910368670291255</c:v>
                </c:pt>
                <c:pt idx="79" formatCode="0.0%">
                  <c:v>0.79716547166772922</c:v>
                </c:pt>
                <c:pt idx="80" formatCode="0.0%">
                  <c:v>0.58645249832688073</c:v>
                </c:pt>
                <c:pt idx="81" formatCode="0.0%">
                  <c:v>0.73368294209617513</c:v>
                </c:pt>
                <c:pt idx="82" formatCode="0.0%">
                  <c:v>0.8727016209227243</c:v>
                </c:pt>
                <c:pt idx="83" formatCode="0.0%">
                  <c:v>0.58945290225122848</c:v>
                </c:pt>
                <c:pt idx="84" formatCode="0.0%">
                  <c:v>0.2768731352640128</c:v>
                </c:pt>
                <c:pt idx="85" formatCode="0.0%">
                  <c:v>0.31742415154587283</c:v>
                </c:pt>
                <c:pt idx="86" formatCode="0.0%">
                  <c:v>8.2994658489527598E-2</c:v>
                </c:pt>
                <c:pt idx="87" formatCode="0.0%">
                  <c:v>-6.2090917428423917E-2</c:v>
                </c:pt>
                <c:pt idx="88" formatCode="0.0%">
                  <c:v>-0.21311292964359607</c:v>
                </c:pt>
                <c:pt idx="89" formatCode="0.0%">
                  <c:v>-9.8511973024053789E-2</c:v>
                </c:pt>
                <c:pt idx="90" formatCode="0.0%">
                  <c:v>0.40482647017658258</c:v>
                </c:pt>
                <c:pt idx="91" formatCode="0.0%">
                  <c:v>0.82822884256749685</c:v>
                </c:pt>
                <c:pt idx="92" formatCode="0.0%">
                  <c:v>1.0155473140754583</c:v>
                </c:pt>
                <c:pt idx="93" formatCode="0.0%">
                  <c:v>1.0031505891352166</c:v>
                </c:pt>
                <c:pt idx="94" formatCode="0.0%">
                  <c:v>0.66953746235421063</c:v>
                </c:pt>
                <c:pt idx="95" formatCode="0.0%">
                  <c:v>0.45891878977272943</c:v>
                </c:pt>
                <c:pt idx="96" formatCode="0.0%">
                  <c:v>0.70255717894210856</c:v>
                </c:pt>
                <c:pt idx="97" formatCode="0.0%">
                  <c:v>0.59474389570830288</c:v>
                </c:pt>
                <c:pt idx="98" formatCode="0.0%">
                  <c:v>0.58593300462982656</c:v>
                </c:pt>
                <c:pt idx="99" formatCode="0.0%">
                  <c:v>0.60285452839922393</c:v>
                </c:pt>
                <c:pt idx="100" formatCode="0.0%">
                  <c:v>0.58815082729935675</c:v>
                </c:pt>
                <c:pt idx="101" formatCode="0.0%">
                  <c:v>0.51830994463705871</c:v>
                </c:pt>
                <c:pt idx="102" formatCode="0.0%">
                  <c:v>0.38672769925716016</c:v>
                </c:pt>
                <c:pt idx="103" formatCode="0.0%">
                  <c:v>0.39117957008994675</c:v>
                </c:pt>
                <c:pt idx="104" formatCode="0.0%">
                  <c:v>0.20908363042991551</c:v>
                </c:pt>
                <c:pt idx="105" formatCode="0.0%">
                  <c:v>0.2464534442559696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FB-4500-AA19-86E46ABC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8575"/>
        <c:axId val="1104280223"/>
      </c:lineChart>
      <c:dateAx>
        <c:axId val="11451664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902719"/>
        <c:crosses val="autoZero"/>
        <c:auto val="1"/>
        <c:lblOffset val="100"/>
        <c:baseTimeUnit val="months"/>
      </c:dateAx>
      <c:valAx>
        <c:axId val="114390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5166431"/>
        <c:crosses val="autoZero"/>
        <c:crossBetween val="between"/>
      </c:valAx>
      <c:valAx>
        <c:axId val="1104280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7848575"/>
        <c:crosses val="max"/>
        <c:crossBetween val="between"/>
      </c:valAx>
      <c:dateAx>
        <c:axId val="114784857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0428022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Data!$AW$1</c:f>
              <c:strCache>
                <c:ptCount val="1"/>
                <c:pt idx="0">
                  <c:v>repo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Data!$AW$2:$AW$107</c:f>
              <c:numCache>
                <c:formatCode>0.0%</c:formatCode>
                <c:ptCount val="106"/>
                <c:pt idx="20">
                  <c:v>0.2</c:v>
                </c:pt>
                <c:pt idx="21">
                  <c:v>0.18</c:v>
                </c:pt>
                <c:pt idx="22">
                  <c:v>0.16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0.115</c:v>
                </c:pt>
                <c:pt idx="29">
                  <c:v>0.115</c:v>
                </c:pt>
                <c:pt idx="30">
                  <c:v>9.5000000000000001E-2</c:v>
                </c:pt>
                <c:pt idx="31">
                  <c:v>8.5000000000000006E-2</c:v>
                </c:pt>
                <c:pt idx="32">
                  <c:v>7.2499999999999995E-2</c:v>
                </c:pt>
                <c:pt idx="33">
                  <c:v>5.2499999999999998E-2</c:v>
                </c:pt>
                <c:pt idx="34">
                  <c:v>5.2499999999999998E-2</c:v>
                </c:pt>
                <c:pt idx="35">
                  <c:v>5.2499999999999998E-2</c:v>
                </c:pt>
                <c:pt idx="36">
                  <c:v>6.25E-2</c:v>
                </c:pt>
                <c:pt idx="37">
                  <c:v>7.2499999999999995E-2</c:v>
                </c:pt>
                <c:pt idx="38">
                  <c:v>7.2499999999999995E-2</c:v>
                </c:pt>
                <c:pt idx="39">
                  <c:v>7.2499999999999995E-2</c:v>
                </c:pt>
                <c:pt idx="40">
                  <c:v>6.7500000000000004E-2</c:v>
                </c:pt>
                <c:pt idx="41">
                  <c:v>6.7500000000000004E-2</c:v>
                </c:pt>
                <c:pt idx="42">
                  <c:v>6.7500000000000004E-2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6.7500000000000004E-2</c:v>
                </c:pt>
                <c:pt idx="51">
                  <c:v>7.4999999999999997E-2</c:v>
                </c:pt>
                <c:pt idx="52">
                  <c:v>8.2500000000000004E-2</c:v>
                </c:pt>
                <c:pt idx="53">
                  <c:v>0.09</c:v>
                </c:pt>
                <c:pt idx="54">
                  <c:v>9.2499999999999999E-2</c:v>
                </c:pt>
                <c:pt idx="55">
                  <c:v>9.5000000000000001E-2</c:v>
                </c:pt>
                <c:pt idx="56">
                  <c:v>9.7500000000000003E-2</c:v>
                </c:pt>
                <c:pt idx="57">
                  <c:v>9.7500000000000003E-2</c:v>
                </c:pt>
                <c:pt idx="58">
                  <c:v>0.1</c:v>
                </c:pt>
                <c:pt idx="59">
                  <c:v>9.5000000000000001E-2</c:v>
                </c:pt>
                <c:pt idx="60">
                  <c:v>7.0000000000000007E-2</c:v>
                </c:pt>
                <c:pt idx="61">
                  <c:v>4.4999999999999998E-2</c:v>
                </c:pt>
                <c:pt idx="62">
                  <c:v>0.04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3.5000000000000003E-2</c:v>
                </c:pt>
                <c:pt idx="69">
                  <c:v>4.2500000000000003E-2</c:v>
                </c:pt>
                <c:pt idx="70">
                  <c:v>4.4999999999999998E-2</c:v>
                </c:pt>
                <c:pt idx="71">
                  <c:v>4.7500000000000001E-2</c:v>
                </c:pt>
                <c:pt idx="72">
                  <c:v>5.2499999999999998E-2</c:v>
                </c:pt>
                <c:pt idx="73">
                  <c:v>5.2499999999999998E-2</c:v>
                </c:pt>
                <c:pt idx="74">
                  <c:v>4.7500000000000001E-2</c:v>
                </c:pt>
                <c:pt idx="75">
                  <c:v>4.2500000000000003E-2</c:v>
                </c:pt>
                <c:pt idx="76">
                  <c:v>3.2500000000000001E-2</c:v>
                </c:pt>
                <c:pt idx="77">
                  <c:v>3.2500000000000001E-2</c:v>
                </c:pt>
                <c:pt idx="78">
                  <c:v>3.2500000000000001E-2</c:v>
                </c:pt>
                <c:pt idx="79">
                  <c:v>3.2500000000000001E-2</c:v>
                </c:pt>
                <c:pt idx="80">
                  <c:v>3.2500000000000001E-2</c:v>
                </c:pt>
                <c:pt idx="81">
                  <c:v>0.04</c:v>
                </c:pt>
                <c:pt idx="82">
                  <c:v>4.4999999999999998E-2</c:v>
                </c:pt>
                <c:pt idx="83">
                  <c:v>4.4999999999999998E-2</c:v>
                </c:pt>
                <c:pt idx="84">
                  <c:v>4.4999999999999998E-2</c:v>
                </c:pt>
                <c:pt idx="85">
                  <c:v>4.4999999999999998E-2</c:v>
                </c:pt>
                <c:pt idx="86">
                  <c:v>4.7500000000000001E-2</c:v>
                </c:pt>
                <c:pt idx="87">
                  <c:v>5.7500000000000002E-2</c:v>
                </c:pt>
                <c:pt idx="88">
                  <c:v>6.5000000000000002E-2</c:v>
                </c:pt>
                <c:pt idx="89">
                  <c:v>7.4999999999999997E-2</c:v>
                </c:pt>
                <c:pt idx="90">
                  <c:v>7.7499999999999999E-2</c:v>
                </c:pt>
                <c:pt idx="91">
                  <c:v>7.4999999999999997E-2</c:v>
                </c:pt>
                <c:pt idx="92">
                  <c:v>7.0000000000000007E-2</c:v>
                </c:pt>
                <c:pt idx="93">
                  <c:v>6.25E-2</c:v>
                </c:pt>
                <c:pt idx="94">
                  <c:v>5.2499999999999998E-2</c:v>
                </c:pt>
                <c:pt idx="95">
                  <c:v>4.7500000000000001E-2</c:v>
                </c:pt>
                <c:pt idx="96">
                  <c:v>4.4999999999999998E-2</c:v>
                </c:pt>
                <c:pt idx="97">
                  <c:v>4.2500000000000003E-2</c:v>
                </c:pt>
                <c:pt idx="98">
                  <c:v>4.2500000000000003E-2</c:v>
                </c:pt>
                <c:pt idx="99">
                  <c:v>4.2500000000000003E-2</c:v>
                </c:pt>
                <c:pt idx="100">
                  <c:v>4.2500000000000003E-2</c:v>
                </c:pt>
                <c:pt idx="101">
                  <c:v>4.2500000000000003E-2</c:v>
                </c:pt>
                <c:pt idx="102">
                  <c:v>4.2500000000000003E-2</c:v>
                </c:pt>
                <c:pt idx="103">
                  <c:v>4.2500000000000003E-2</c:v>
                </c:pt>
                <c:pt idx="104">
                  <c:v>3.7499999999999999E-2</c:v>
                </c:pt>
                <c:pt idx="105">
                  <c:v>2.75E-2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1-435F-AF79-E2EA6B800310}"/>
            </c:ext>
          </c:extLst>
        </c:ser>
        <c:ser>
          <c:idx val="1"/>
          <c:order val="1"/>
          <c:tx>
            <c:strRef>
              <c:f>Data!$AX$1</c:f>
              <c:strCache>
                <c:ptCount val="1"/>
                <c:pt idx="0">
                  <c:v>tib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Data!$AX$2:$AX$107</c:f>
              <c:numCache>
                <c:formatCode>General</c:formatCode>
                <c:ptCount val="106"/>
                <c:pt idx="4" formatCode="0.0%">
                  <c:v>0.22648854918097999</c:v>
                </c:pt>
                <c:pt idx="5" formatCode="0.0%">
                  <c:v>0.25059111436833098</c:v>
                </c:pt>
                <c:pt idx="6" formatCode="0.0%">
                  <c:v>0.20683983451157995</c:v>
                </c:pt>
                <c:pt idx="7" formatCode="0.0%">
                  <c:v>0.26337160482167471</c:v>
                </c:pt>
                <c:pt idx="8" formatCode="0.0%">
                  <c:v>0.29828766384048933</c:v>
                </c:pt>
                <c:pt idx="9" formatCode="0.0%">
                  <c:v>0.303585202671879</c:v>
                </c:pt>
                <c:pt idx="10" formatCode="0.0%">
                  <c:v>0.27204681932596414</c:v>
                </c:pt>
                <c:pt idx="11" formatCode="0.0%">
                  <c:v>0.25689424686736695</c:v>
                </c:pt>
                <c:pt idx="12" formatCode="0.0%">
                  <c:v>0.25059241146143196</c:v>
                </c:pt>
                <c:pt idx="13" formatCode="0.0%">
                  <c:v>0.22727066380271974</c:v>
                </c:pt>
                <c:pt idx="14" formatCode="0.0%">
                  <c:v>0.23035916795359912</c:v>
                </c:pt>
                <c:pt idx="15" formatCode="0.0%">
                  <c:v>0.23932016325920102</c:v>
                </c:pt>
                <c:pt idx="16" formatCode="0.0%">
                  <c:v>0.29238804623155396</c:v>
                </c:pt>
                <c:pt idx="17" formatCode="0.0%">
                  <c:v>0.39112435546559043</c:v>
                </c:pt>
                <c:pt idx="18" formatCode="0.0%">
                  <c:v>0.38405639905802935</c:v>
                </c:pt>
                <c:pt idx="19" formatCode="0.0%">
                  <c:v>0.33477601253764128</c:v>
                </c:pt>
                <c:pt idx="20" formatCode="0.0%">
                  <c:v>0.2383803922804073</c:v>
                </c:pt>
                <c:pt idx="21" formatCode="0.0%">
                  <c:v>0.19436089469612094</c:v>
                </c:pt>
                <c:pt idx="22" formatCode="0.0%">
                  <c:v>0.18935169487278328</c:v>
                </c:pt>
                <c:pt idx="23" formatCode="0.0%">
                  <c:v>0.12875179733064174</c:v>
                </c:pt>
                <c:pt idx="24" formatCode="0.0%">
                  <c:v>9.1060598619403826E-2</c:v>
                </c:pt>
                <c:pt idx="25" formatCode="0.0%">
                  <c:v>0.10449461630116554</c:v>
                </c:pt>
                <c:pt idx="26" formatCode="0.0%">
                  <c:v>0.12350814177338798</c:v>
                </c:pt>
                <c:pt idx="27" formatCode="0.0%">
                  <c:v>0.11599539496542488</c:v>
                </c:pt>
                <c:pt idx="28" formatCode="0.0%">
                  <c:v>0.11292181381626112</c:v>
                </c:pt>
                <c:pt idx="29" formatCode="0.0%">
                  <c:v>0.11126916297865651</c:v>
                </c:pt>
                <c:pt idx="30" formatCode="0.0%">
                  <c:v>0.10382282127491017</c:v>
                </c:pt>
                <c:pt idx="31" formatCode="0.0%">
                  <c:v>9.0078971501450708E-2</c:v>
                </c:pt>
                <c:pt idx="32" formatCode="0.0%">
                  <c:v>7.8667799878698819E-2</c:v>
                </c:pt>
                <c:pt idx="33" formatCode="0.0%">
                  <c:v>6.0352264237790026E-2</c:v>
                </c:pt>
                <c:pt idx="34" formatCode="0.0%">
                  <c:v>5.2816208988888905E-2</c:v>
                </c:pt>
                <c:pt idx="35" formatCode="0.0%">
                  <c:v>5.1840790090163916E-2</c:v>
                </c:pt>
                <c:pt idx="36" formatCode="0.0%">
                  <c:v>5.9397549078688529E-2</c:v>
                </c:pt>
                <c:pt idx="37" formatCode="0.0%">
                  <c:v>6.9973273950847459E-2</c:v>
                </c:pt>
                <c:pt idx="38" formatCode="0.0%">
                  <c:v>7.3963517370312495E-2</c:v>
                </c:pt>
                <c:pt idx="39" formatCode="0.0%">
                  <c:v>7.4472834601666676E-2</c:v>
                </c:pt>
                <c:pt idx="40" formatCode="0.0%">
                  <c:v>7.2903026429032278E-2</c:v>
                </c:pt>
                <c:pt idx="41" formatCode="0.0%">
                  <c:v>6.9318563578333353E-2</c:v>
                </c:pt>
                <c:pt idx="42" formatCode="0.0%">
                  <c:v>6.8882989326984126E-2</c:v>
                </c:pt>
                <c:pt idx="43" formatCode="0.0%">
                  <c:v>6.9105124740983612E-2</c:v>
                </c:pt>
                <c:pt idx="44" formatCode="0.0%">
                  <c:v>6.4050734566666656E-2</c:v>
                </c:pt>
                <c:pt idx="45" formatCode="0.0%">
                  <c:v>6.3719147733870968E-2</c:v>
                </c:pt>
                <c:pt idx="46" formatCode="0.0%">
                  <c:v>6.259545606825398E-2</c:v>
                </c:pt>
                <c:pt idx="47" formatCode="0.0%">
                  <c:v>5.7020260433333324E-2</c:v>
                </c:pt>
                <c:pt idx="48" formatCode="0.0%">
                  <c:v>5.9220548026984114E-2</c:v>
                </c:pt>
                <c:pt idx="49" formatCode="0.0%">
                  <c:v>6.1756751528813568E-2</c:v>
                </c:pt>
                <c:pt idx="50" formatCode="0.0%">
                  <c:v>6.6607508908196722E-2</c:v>
                </c:pt>
                <c:pt idx="51" formatCode="0.0%">
                  <c:v>7.208798367288137E-2</c:v>
                </c:pt>
                <c:pt idx="52" formatCode="0.0%">
                  <c:v>7.7639359920967724E-2</c:v>
                </c:pt>
                <c:pt idx="53" formatCode="0.0%">
                  <c:v>8.4566970369491512E-2</c:v>
                </c:pt>
                <c:pt idx="54" formatCode="0.0%">
                  <c:v>9.1761128231147529E-2</c:v>
                </c:pt>
                <c:pt idx="55" formatCode="0.0%">
                  <c:v>9.2672725260655744E-2</c:v>
                </c:pt>
                <c:pt idx="56" formatCode="0.0%">
                  <c:v>9.5094835303333333E-2</c:v>
                </c:pt>
                <c:pt idx="57" formatCode="0.0%">
                  <c:v>9.6636379194999969E-2</c:v>
                </c:pt>
                <c:pt idx="58" formatCode="0.0%">
                  <c:v>9.9402999535937495E-2</c:v>
                </c:pt>
                <c:pt idx="59" formatCode="0.0%">
                  <c:v>9.7752281748333322E-2</c:v>
                </c:pt>
                <c:pt idx="60" formatCode="0.0%">
                  <c:v>8.5575269181967201E-2</c:v>
                </c:pt>
                <c:pt idx="61" formatCode="0.0%">
                  <c:v>5.9955650712068952E-2</c:v>
                </c:pt>
                <c:pt idx="62" formatCode="0.0%">
                  <c:v>4.3468675699999994E-2</c:v>
                </c:pt>
                <c:pt idx="63" formatCode="0.0%">
                  <c:v>3.7020939005000003E-2</c:v>
                </c:pt>
                <c:pt idx="64" formatCode="0.0%">
                  <c:v>3.3491804378688525E-2</c:v>
                </c:pt>
                <c:pt idx="65" formatCode="0.0%">
                  <c:v>3.1813728894999997E-2</c:v>
                </c:pt>
                <c:pt idx="66" formatCode="0.0%">
                  <c:v>3.0369425639682538E-2</c:v>
                </c:pt>
                <c:pt idx="67" formatCode="0.0%">
                  <c:v>2.9281775640322579E-2</c:v>
                </c:pt>
                <c:pt idx="68" formatCode="0.0%">
                  <c:v>3.1521539856451612E-2</c:v>
                </c:pt>
                <c:pt idx="69" formatCode="0.0%">
                  <c:v>3.8405067113114755E-2</c:v>
                </c:pt>
                <c:pt idx="70" formatCode="0.0%">
                  <c:v>4.4905237047619048E-2</c:v>
                </c:pt>
                <c:pt idx="71" formatCode="0.0%">
                  <c:v>4.5175216922950824E-2</c:v>
                </c:pt>
                <c:pt idx="72" formatCode="0.0%">
                  <c:v>5.0223701415873012E-2</c:v>
                </c:pt>
                <c:pt idx="73" formatCode="0.0%">
                  <c:v>5.2724438194915249E-2</c:v>
                </c:pt>
                <c:pt idx="74" formatCode="0.0%">
                  <c:v>5.0872248950819661E-2</c:v>
                </c:pt>
                <c:pt idx="75" formatCode="0.0%">
                  <c:v>4.5095551919354847E-2</c:v>
                </c:pt>
                <c:pt idx="76" formatCode="0.0%">
                  <c:v>3.9617389040677985E-2</c:v>
                </c:pt>
                <c:pt idx="77" formatCode="0.0%">
                  <c:v>3.1716703475409828E-2</c:v>
                </c:pt>
                <c:pt idx="78" formatCode="0.0%">
                  <c:v>3.250552115396825E-2</c:v>
                </c:pt>
                <c:pt idx="79" formatCode="0.0%">
                  <c:v>3.1533309830645166E-2</c:v>
                </c:pt>
                <c:pt idx="80" formatCode="0.0%">
                  <c:v>3.2172666272131153E-2</c:v>
                </c:pt>
                <c:pt idx="81" formatCode="0.0%">
                  <c:v>3.4937378347457616E-2</c:v>
                </c:pt>
                <c:pt idx="82" formatCode="0.0%">
                  <c:v>4.1544997621875003E-2</c:v>
                </c:pt>
                <c:pt idx="83" formatCode="0.0%">
                  <c:v>4.3560311168852457E-2</c:v>
                </c:pt>
                <c:pt idx="84" formatCode="0.0%">
                  <c:v>4.5148703936065571E-2</c:v>
                </c:pt>
                <c:pt idx="85" formatCode="0.0%">
                  <c:v>4.5194675475862069E-2</c:v>
                </c:pt>
                <c:pt idx="86" formatCode="0.0%">
                  <c:v>4.5423539533333314E-2</c:v>
                </c:pt>
                <c:pt idx="87" formatCode="0.0%">
                  <c:v>5.0154077277049167E-2</c:v>
                </c:pt>
                <c:pt idx="88" formatCode="0.0%">
                  <c:v>6.0680642615000016E-2</c:v>
                </c:pt>
                <c:pt idx="89" formatCode="0.0%">
                  <c:v>6.9525643398387085E-2</c:v>
                </c:pt>
                <c:pt idx="90" formatCode="0.0%">
                  <c:v>7.6758787790476166E-2</c:v>
                </c:pt>
                <c:pt idx="91" formatCode="0.0%">
                  <c:v>7.468087873606559E-2</c:v>
                </c:pt>
                <c:pt idx="92" formatCode="0.0%">
                  <c:v>7.3886283136507941E-2</c:v>
                </c:pt>
                <c:pt idx="93" formatCode="0.0%">
                  <c:v>6.5633613584745773E-2</c:v>
                </c:pt>
                <c:pt idx="94" formatCode="0.0%">
                  <c:v>5.5001441340983628E-2</c:v>
                </c:pt>
                <c:pt idx="95" formatCode="0.0%">
                  <c:v>4.837786446833333E-2</c:v>
                </c:pt>
                <c:pt idx="96" formatCode="0.0%">
                  <c:v>4.5719102504999991E-2</c:v>
                </c:pt>
                <c:pt idx="97" formatCode="0.0%">
                  <c:v>4.310584252295082E-2</c:v>
                </c:pt>
                <c:pt idx="98" formatCode="0.0%">
                  <c:v>4.2557257895081968E-2</c:v>
                </c:pt>
                <c:pt idx="99" formatCode="0.0%">
                  <c:v>4.1166565690322593E-2</c:v>
                </c:pt>
                <c:pt idx="100" formatCode="0.0%">
                  <c:v>4.2555814772131155E-2</c:v>
                </c:pt>
                <c:pt idx="101" formatCode="0.0%">
                  <c:v>4.2606396226666669E-2</c:v>
                </c:pt>
                <c:pt idx="102" formatCode="0.0%">
                  <c:v>4.2631764066666661E-2</c:v>
                </c:pt>
                <c:pt idx="103" formatCode="0.0%">
                  <c:v>4.1204838514516125E-2</c:v>
                </c:pt>
                <c:pt idx="104" formatCode="0.0%">
                  <c:v>4.2234061409677413E-2</c:v>
                </c:pt>
                <c:pt idx="105" formatCode="0.0%">
                  <c:v>3.2266335736206901E-2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1-435F-AF79-E2EA6B800310}"/>
            </c:ext>
          </c:extLst>
        </c:ser>
        <c:ser>
          <c:idx val="2"/>
          <c:order val="2"/>
          <c:tx>
            <c:strRef>
              <c:f>Data!$AY$1</c:f>
              <c:strCache>
                <c:ptCount val="1"/>
                <c:pt idx="0">
                  <c:v>dtf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Data!$AY$2:$AY$107</c:f>
              <c:numCache>
                <c:formatCode>0.0%</c:formatCode>
                <c:ptCount val="106"/>
                <c:pt idx="0">
                  <c:v>0.25473333333333331</c:v>
                </c:pt>
                <c:pt idx="1">
                  <c:v>0.26589999999999997</c:v>
                </c:pt>
                <c:pt idx="2">
                  <c:v>0.30226666666666668</c:v>
                </c:pt>
                <c:pt idx="3">
                  <c:v>0.35373333333333329</c:v>
                </c:pt>
                <c:pt idx="4">
                  <c:v>0.33913333333333334</c:v>
                </c:pt>
                <c:pt idx="5">
                  <c:v>0.3483</c:v>
                </c:pt>
                <c:pt idx="6">
                  <c:v>0.29796666666666666</c:v>
                </c:pt>
                <c:pt idx="7">
                  <c:v>0.30813333333333337</c:v>
                </c:pt>
                <c:pt idx="8">
                  <c:v>0.33086666666666664</c:v>
                </c:pt>
                <c:pt idx="9">
                  <c:v>0.32626666666666665</c:v>
                </c:pt>
                <c:pt idx="10">
                  <c:v>0.30403333333333332</c:v>
                </c:pt>
                <c:pt idx="11">
                  <c:v>0.28436666666666666</c:v>
                </c:pt>
                <c:pt idx="12">
                  <c:v>0.25806666666666667</c:v>
                </c:pt>
                <c:pt idx="13">
                  <c:v>0.23850000000000002</c:v>
                </c:pt>
                <c:pt idx="14">
                  <c:v>0.23</c:v>
                </c:pt>
                <c:pt idx="15">
                  <c:v>0.23856666666666668</c:v>
                </c:pt>
                <c:pt idx="16">
                  <c:v>0.25866666666666666</c:v>
                </c:pt>
                <c:pt idx="17">
                  <c:v>0.32983333333333326</c:v>
                </c:pt>
                <c:pt idx="18">
                  <c:v>0.35403333333333337</c:v>
                </c:pt>
                <c:pt idx="19">
                  <c:v>0.36080000000000001</c:v>
                </c:pt>
                <c:pt idx="20">
                  <c:v>0.29599999999999999</c:v>
                </c:pt>
                <c:pt idx="21">
                  <c:v>0.19650000000000001</c:v>
                </c:pt>
                <c:pt idx="22">
                  <c:v>0.18686666666666665</c:v>
                </c:pt>
                <c:pt idx="23">
                  <c:v>0.17376666666666665</c:v>
                </c:pt>
                <c:pt idx="24">
                  <c:v>0.11233333333333334</c:v>
                </c:pt>
                <c:pt idx="25">
                  <c:v>0.1171</c:v>
                </c:pt>
                <c:pt idx="26">
                  <c:v>0.12539999999999998</c:v>
                </c:pt>
                <c:pt idx="27">
                  <c:v>0.13103333333333333</c:v>
                </c:pt>
                <c:pt idx="28">
                  <c:v>0.13286666666666666</c:v>
                </c:pt>
                <c:pt idx="29">
                  <c:v>0.12720000000000001</c:v>
                </c:pt>
                <c:pt idx="30">
                  <c:v>0.12286666666666667</c:v>
                </c:pt>
                <c:pt idx="31">
                  <c:v>0.11446666666666666</c:v>
                </c:pt>
                <c:pt idx="32">
                  <c:v>0.10853333333333333</c:v>
                </c:pt>
                <c:pt idx="33">
                  <c:v>9.1633333333333331E-2</c:v>
                </c:pt>
                <c:pt idx="34">
                  <c:v>7.8966666666666671E-2</c:v>
                </c:pt>
                <c:pt idx="35">
                  <c:v>7.8399999999999984E-2</c:v>
                </c:pt>
                <c:pt idx="36">
                  <c:v>7.7366666666666667E-2</c:v>
                </c:pt>
                <c:pt idx="37">
                  <c:v>7.7600000000000002E-2</c:v>
                </c:pt>
                <c:pt idx="38">
                  <c:v>7.8166666666666662E-2</c:v>
                </c:pt>
                <c:pt idx="39">
                  <c:v>7.9000000000000001E-2</c:v>
                </c:pt>
                <c:pt idx="40">
                  <c:v>7.8766666666666665E-2</c:v>
                </c:pt>
                <c:pt idx="41">
                  <c:v>7.8366666666666668E-2</c:v>
                </c:pt>
                <c:pt idx="42">
                  <c:v>7.7766666666666664E-2</c:v>
                </c:pt>
                <c:pt idx="43">
                  <c:v>7.7033333333333329E-2</c:v>
                </c:pt>
                <c:pt idx="44">
                  <c:v>7.4733333333333332E-2</c:v>
                </c:pt>
                <c:pt idx="45">
                  <c:v>7.2166666666666671E-2</c:v>
                </c:pt>
                <c:pt idx="46">
                  <c:v>6.9766666666666657E-2</c:v>
                </c:pt>
                <c:pt idx="47">
                  <c:v>6.3899999999999998E-2</c:v>
                </c:pt>
                <c:pt idx="48">
                  <c:v>6.0400000000000002E-2</c:v>
                </c:pt>
                <c:pt idx="49">
                  <c:v>6.0066666666666664E-2</c:v>
                </c:pt>
                <c:pt idx="50">
                  <c:v>6.433333333333334E-2</c:v>
                </c:pt>
                <c:pt idx="51">
                  <c:v>6.6166666666666665E-2</c:v>
                </c:pt>
                <c:pt idx="52">
                  <c:v>7.0433333333333334E-2</c:v>
                </c:pt>
                <c:pt idx="53">
                  <c:v>7.693333333333334E-2</c:v>
                </c:pt>
                <c:pt idx="54">
                  <c:v>8.5733333333333328E-2</c:v>
                </c:pt>
                <c:pt idx="55">
                  <c:v>8.7466666666666679E-2</c:v>
                </c:pt>
                <c:pt idx="56">
                  <c:v>9.3366666666666667E-2</c:v>
                </c:pt>
                <c:pt idx="57">
                  <c:v>9.7100000000000006E-2</c:v>
                </c:pt>
                <c:pt idx="58">
                  <c:v>9.8299999999999998E-2</c:v>
                </c:pt>
                <c:pt idx="59">
                  <c:v>0.1009</c:v>
                </c:pt>
                <c:pt idx="60">
                  <c:v>8.9466666666666653E-2</c:v>
                </c:pt>
                <c:pt idx="61">
                  <c:v>6.2799999999999995E-2</c:v>
                </c:pt>
                <c:pt idx="62">
                  <c:v>5.04E-2</c:v>
                </c:pt>
                <c:pt idx="63">
                  <c:v>4.3099999999999999E-2</c:v>
                </c:pt>
                <c:pt idx="64">
                  <c:v>3.9899999999999998E-2</c:v>
                </c:pt>
                <c:pt idx="65">
                  <c:v>3.6966666666666669E-2</c:v>
                </c:pt>
                <c:pt idx="66">
                  <c:v>3.4966666666666674E-2</c:v>
                </c:pt>
                <c:pt idx="67">
                  <c:v>3.4633333333333335E-2</c:v>
                </c:pt>
                <c:pt idx="68">
                  <c:v>3.5099999999999999E-2</c:v>
                </c:pt>
                <c:pt idx="69">
                  <c:v>3.9066666666666666E-2</c:v>
                </c:pt>
                <c:pt idx="70">
                  <c:v>4.4366666666666665E-2</c:v>
                </c:pt>
                <c:pt idx="71">
                  <c:v>4.9733333333333331E-2</c:v>
                </c:pt>
                <c:pt idx="72">
                  <c:v>5.2533333333333328E-2</c:v>
                </c:pt>
                <c:pt idx="73">
                  <c:v>5.4566666666666659E-2</c:v>
                </c:pt>
                <c:pt idx="74">
                  <c:v>5.3900000000000003E-2</c:v>
                </c:pt>
                <c:pt idx="75">
                  <c:v>5.3166666666666668E-2</c:v>
                </c:pt>
                <c:pt idx="76">
                  <c:v>4.8366666666666669E-2</c:v>
                </c:pt>
                <c:pt idx="77">
                  <c:v>4.0433333333333328E-2</c:v>
                </c:pt>
                <c:pt idx="78">
                  <c:v>4.0399999999999998E-2</c:v>
                </c:pt>
                <c:pt idx="79">
                  <c:v>4.0366666666666669E-2</c:v>
                </c:pt>
                <c:pt idx="80">
                  <c:v>3.9633333333333333E-2</c:v>
                </c:pt>
                <c:pt idx="81">
                  <c:v>3.846666666666667E-2</c:v>
                </c:pt>
                <c:pt idx="82">
                  <c:v>4.1199999999999994E-2</c:v>
                </c:pt>
                <c:pt idx="83">
                  <c:v>4.3433333333333331E-2</c:v>
                </c:pt>
                <c:pt idx="84">
                  <c:v>4.4433333333333332E-2</c:v>
                </c:pt>
                <c:pt idx="85">
                  <c:v>4.4433333333333332E-2</c:v>
                </c:pt>
                <c:pt idx="86">
                  <c:v>4.4666666666666667E-2</c:v>
                </c:pt>
                <c:pt idx="87">
                  <c:v>4.9599999999999998E-2</c:v>
                </c:pt>
                <c:pt idx="88">
                  <c:v>6.1133333333333338E-2</c:v>
                </c:pt>
                <c:pt idx="89">
                  <c:v>6.7966666666666661E-2</c:v>
                </c:pt>
                <c:pt idx="90">
                  <c:v>7.2100000000000011E-2</c:v>
                </c:pt>
                <c:pt idx="91">
                  <c:v>7.0066666666666666E-2</c:v>
                </c:pt>
                <c:pt idx="92">
                  <c:v>6.7900000000000002E-2</c:v>
                </c:pt>
                <c:pt idx="93">
                  <c:v>6.2199999999999998E-2</c:v>
                </c:pt>
                <c:pt idx="94">
                  <c:v>5.5833333333333339E-2</c:v>
                </c:pt>
                <c:pt idx="95">
                  <c:v>5.3633333333333331E-2</c:v>
                </c:pt>
                <c:pt idx="96">
                  <c:v>5.0966666666666667E-2</c:v>
                </c:pt>
                <c:pt idx="97">
                  <c:v>4.7333333333333338E-2</c:v>
                </c:pt>
                <c:pt idx="98">
                  <c:v>4.5433333333333333E-2</c:v>
                </c:pt>
                <c:pt idx="99">
                  <c:v>4.463333333333333E-2</c:v>
                </c:pt>
                <c:pt idx="100">
                  <c:v>4.5599999999999995E-2</c:v>
                </c:pt>
                <c:pt idx="101">
                  <c:v>4.5199999999999997E-2</c:v>
                </c:pt>
                <c:pt idx="102">
                  <c:v>4.4600000000000001E-2</c:v>
                </c:pt>
                <c:pt idx="103">
                  <c:v>4.4533333333333334E-2</c:v>
                </c:pt>
                <c:pt idx="104">
                  <c:v>4.5000000000000005E-2</c:v>
                </c:pt>
                <c:pt idx="105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1-435F-AF79-E2EA6B80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049312"/>
        <c:axId val="1509227248"/>
      </c:lineChart>
      <c:dateAx>
        <c:axId val="1629049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9227248"/>
        <c:crosses val="autoZero"/>
        <c:auto val="1"/>
        <c:lblOffset val="100"/>
        <c:baseTimeUnit val="months"/>
      </c:dateAx>
      <c:valAx>
        <c:axId val="15092272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90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2257217847772E-2"/>
          <c:y val="0.14526244925156798"/>
          <c:w val="0.88336329833770788"/>
          <c:h val="0.66009026523139924"/>
        </c:manualLayout>
      </c:layout>
      <c:lineChart>
        <c:grouping val="standard"/>
        <c:varyColors val="0"/>
        <c:ser>
          <c:idx val="3"/>
          <c:order val="2"/>
          <c:tx>
            <c:strRef>
              <c:f>Data!$T$1</c:f>
              <c:strCache>
                <c:ptCount val="1"/>
                <c:pt idx="0">
                  <c:v>output_gap_initial</c:v>
                </c:pt>
              </c:strCache>
            </c:strRef>
          </c:tx>
          <c:spPr>
            <a:ln w="539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C-40BF-BDC4-BD79DC9D6F18}"/>
            </c:ext>
          </c:extLst>
        </c:ser>
        <c:ser>
          <c:idx val="5"/>
          <c:order val="3"/>
          <c:tx>
            <c:strRef>
              <c:f>Data!$CG$1</c:f>
              <c:strCache>
                <c:ptCount val="1"/>
                <c:pt idx="0">
                  <c:v>real_interest_gap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Data!$CG$2:$CG$107</c:f>
              <c:numCache>
                <c:formatCode>General</c:formatCode>
                <c:ptCount val="106"/>
                <c:pt idx="20" formatCode="0.0%">
                  <c:v>-6.2085554313801722E-2</c:v>
                </c:pt>
                <c:pt idx="21" formatCode="0.0%">
                  <c:v>-3.316835984167768E-2</c:v>
                </c:pt>
                <c:pt idx="22" formatCode="0.0%">
                  <c:v>-5.2077266656941762E-2</c:v>
                </c:pt>
                <c:pt idx="23" formatCode="0.0%">
                  <c:v>-8.4737980883580893E-2</c:v>
                </c:pt>
                <c:pt idx="24" formatCode="0.0%">
                  <c:v>-8.5732449751586143E-2</c:v>
                </c:pt>
                <c:pt idx="25" formatCode="0.0%">
                  <c:v>-8.2037333124790501E-2</c:v>
                </c:pt>
                <c:pt idx="26" formatCode="0.0%">
                  <c:v>-7.4364437494460867E-2</c:v>
                </c:pt>
                <c:pt idx="27" formatCode="0.0%">
                  <c:v>-6.6807056912128487E-2</c:v>
                </c:pt>
                <c:pt idx="28" formatCode="0.0%">
                  <c:v>-5.934328664358976E-2</c:v>
                </c:pt>
                <c:pt idx="29" formatCode="0.0%">
                  <c:v>-5.7235828181724208E-2</c:v>
                </c:pt>
                <c:pt idx="30" formatCode="0.0%">
                  <c:v>-7.2893093101131706E-2</c:v>
                </c:pt>
                <c:pt idx="31" formatCode="0.0%">
                  <c:v>-7.589648846245492E-2</c:v>
                </c:pt>
                <c:pt idx="32" formatCode="0.0%">
                  <c:v>-6.7717348477775913E-2</c:v>
                </c:pt>
                <c:pt idx="33" formatCode="0.0%">
                  <c:v>-8.6849344831774394E-2</c:v>
                </c:pt>
                <c:pt idx="34" formatCode="0.0%">
                  <c:v>-8.1096937682159628E-2</c:v>
                </c:pt>
                <c:pt idx="35" formatCode="0.0%">
                  <c:v>-8.7482601655356956E-2</c:v>
                </c:pt>
                <c:pt idx="36" formatCode="0.0%">
                  <c:v>-8.0963856688677061E-2</c:v>
                </c:pt>
                <c:pt idx="37" formatCode="0.0%">
                  <c:v>-6.5104759743055074E-2</c:v>
                </c:pt>
                <c:pt idx="38" formatCode="0.0%">
                  <c:v>-6.1313026964675693E-2</c:v>
                </c:pt>
                <c:pt idx="39" formatCode="0.0%">
                  <c:v>-5.2656659771457726E-2</c:v>
                </c:pt>
                <c:pt idx="40" formatCode="0.0%">
                  <c:v>-5.1825339878982385E-2</c:v>
                </c:pt>
                <c:pt idx="41" formatCode="0.0%">
                  <c:v>-4.7850642421541911E-2</c:v>
                </c:pt>
                <c:pt idx="42" formatCode="0.0%">
                  <c:v>-4.4296951748499999E-2</c:v>
                </c:pt>
                <c:pt idx="43" formatCode="0.0%">
                  <c:v>-3.9590259865689599E-2</c:v>
                </c:pt>
                <c:pt idx="44" formatCode="0.0%">
                  <c:v>-3.2558576997026481E-2</c:v>
                </c:pt>
                <c:pt idx="45" formatCode="0.0%">
                  <c:v>-2.8097516790648563E-2</c:v>
                </c:pt>
                <c:pt idx="46" formatCode="0.0%">
                  <c:v>-3.2547621525875592E-2</c:v>
                </c:pt>
                <c:pt idx="47" formatCode="0.0%">
                  <c:v>-2.87145409161303E-2</c:v>
                </c:pt>
                <c:pt idx="48" formatCode="0.0%">
                  <c:v>-1.9664308334658091E-2</c:v>
                </c:pt>
                <c:pt idx="49" formatCode="0.0%">
                  <c:v>-1.1163576691338148E-2</c:v>
                </c:pt>
                <c:pt idx="50" formatCode="0.0%">
                  <c:v>-1.3071600446951388E-2</c:v>
                </c:pt>
                <c:pt idx="51" formatCode="0.0%">
                  <c:v>-3.0865645963056437E-3</c:v>
                </c:pt>
                <c:pt idx="52" formatCode="0.0%">
                  <c:v>-6.9475096501726077E-3</c:v>
                </c:pt>
                <c:pt idx="53" formatCode="0.0%">
                  <c:v>-5.0793114666831951E-4</c:v>
                </c:pt>
                <c:pt idx="54" formatCode="0.0%">
                  <c:v>1.3377832425099899E-2</c:v>
                </c:pt>
                <c:pt idx="55" formatCode="0.0%">
                  <c:v>1.0510000385506486E-2</c:v>
                </c:pt>
                <c:pt idx="56" formatCode="0.0%">
                  <c:v>1.199755347118036E-2</c:v>
                </c:pt>
                <c:pt idx="57" formatCode="0.0%">
                  <c:v>1.0808611905021928E-3</c:v>
                </c:pt>
                <c:pt idx="58" formatCode="0.0%">
                  <c:v>9.7016005971798519E-4</c:v>
                </c:pt>
                <c:pt idx="59" formatCode="0.0%">
                  <c:v>-3.7734077115293349E-3</c:v>
                </c:pt>
                <c:pt idx="60" formatCode="0.0%">
                  <c:v>-1.1696057908605603E-2</c:v>
                </c:pt>
                <c:pt idx="61" formatCode="0.0%">
                  <c:v>-1.259158150584757E-2</c:v>
                </c:pt>
                <c:pt idx="62" formatCode="0.0%">
                  <c:v>-1.0971696887359342E-2</c:v>
                </c:pt>
                <c:pt idx="63" formatCode="0.0%">
                  <c:v>-3.2979868977130455E-3</c:v>
                </c:pt>
                <c:pt idx="64" formatCode="0.0%">
                  <c:v>-1.0330655180145615E-3</c:v>
                </c:pt>
                <c:pt idx="65" formatCode="0.0%">
                  <c:v>-9.3194299225104402E-3</c:v>
                </c:pt>
                <c:pt idx="66" formatCode="0.0%">
                  <c:v>-9.0475067500555423E-3</c:v>
                </c:pt>
                <c:pt idx="67" formatCode="0.0%">
                  <c:v>-1.7194913579285001E-2</c:v>
                </c:pt>
                <c:pt idx="68" formatCode="0.0%">
                  <c:v>-1.2186863080741595E-2</c:v>
                </c:pt>
                <c:pt idx="69" formatCode="0.0%">
                  <c:v>-5.0266252371595644E-3</c:v>
                </c:pt>
                <c:pt idx="70" formatCode="0.0%">
                  <c:v>-7.1411806491746225E-3</c:v>
                </c:pt>
                <c:pt idx="71" formatCode="0.0%">
                  <c:v>-4.468619781456731E-3</c:v>
                </c:pt>
                <c:pt idx="72" formatCode="0.0%">
                  <c:v>3.8552981049130939E-3</c:v>
                </c:pt>
                <c:pt idx="73" formatCode="0.0%">
                  <c:v>5.9593143188223351E-3</c:v>
                </c:pt>
                <c:pt idx="74" formatCode="0.0%">
                  <c:v>2.220797126677514E-3</c:v>
                </c:pt>
                <c:pt idx="75" formatCode="0.0%">
                  <c:v>3.789959138922749E-3</c:v>
                </c:pt>
                <c:pt idx="76" formatCode="0.0%">
                  <c:v>-8.5430434226376091E-4</c:v>
                </c:pt>
                <c:pt idx="77" formatCode="0.0%">
                  <c:v>-3.3244893200944561E-3</c:v>
                </c:pt>
                <c:pt idx="78" formatCode="0.0%">
                  <c:v>-4.7359484589693263E-3</c:v>
                </c:pt>
                <c:pt idx="79" formatCode="0.0%">
                  <c:v>-1.6537818888305109E-3</c:v>
                </c:pt>
                <c:pt idx="80" formatCode="0.0%">
                  <c:v>-7.6637925742653861E-3</c:v>
                </c:pt>
                <c:pt idx="81" formatCode="0.0%">
                  <c:v>-3.4644472456631607E-3</c:v>
                </c:pt>
                <c:pt idx="82" formatCode="0.0%">
                  <c:v>5.0067996969387595E-4</c:v>
                </c:pt>
                <c:pt idx="83" formatCode="0.0%">
                  <c:v>-7.5782142666745156E-3</c:v>
                </c:pt>
                <c:pt idx="84" formatCode="0.0%">
                  <c:v>-1.6493696355217219E-2</c:v>
                </c:pt>
                <c:pt idx="85" formatCode="0.0%">
                  <c:v>-1.5337089634258491E-2</c:v>
                </c:pt>
                <c:pt idx="86" formatCode="0.0%">
                  <c:v>-2.2023549114713201E-2</c:v>
                </c:pt>
                <c:pt idx="87" formatCode="0.0%">
                  <c:v>-2.6161717959964477E-2</c:v>
                </c:pt>
                <c:pt idx="88" formatCode="0.0%">
                  <c:v>-3.0469207398124795E-2</c:v>
                </c:pt>
                <c:pt idx="89" formatCode="0.0%">
                  <c:v>-2.7200528859141891E-2</c:v>
                </c:pt>
                <c:pt idx="90" formatCode="0.0%">
                  <c:v>-1.2844177780878471E-2</c:v>
                </c:pt>
                <c:pt idx="91" formatCode="0.0%">
                  <c:v>-7.6778427760967882E-4</c:v>
                </c:pt>
                <c:pt idx="92" formatCode="0.0%">
                  <c:v>4.5749622913028587E-3</c:v>
                </c:pt>
                <c:pt idx="93" formatCode="0.0%">
                  <c:v>4.2213796514967566E-3</c:v>
                </c:pt>
                <c:pt idx="94" formatCode="0.0%">
                  <c:v>-5.2940214411159731E-3</c:v>
                </c:pt>
                <c:pt idx="95" formatCode="0.0%">
                  <c:v>-1.1301342455561657E-2</c:v>
                </c:pt>
                <c:pt idx="96" formatCode="0.0%">
                  <c:v>-4.3522244251235701E-3</c:v>
                </c:pt>
                <c:pt idx="97" formatCode="0.0%">
                  <c:v>-7.4273031637205195E-3</c:v>
                </c:pt>
                <c:pt idx="98" formatCode="0.0%">
                  <c:v>-7.6786097097308048E-3</c:v>
                </c:pt>
                <c:pt idx="99" formatCode="0.0%">
                  <c:v>-7.1959695710839475E-3</c:v>
                </c:pt>
                <c:pt idx="100" formatCode="0.0%">
                  <c:v>-7.6153523899229955E-3</c:v>
                </c:pt>
                <c:pt idx="101" formatCode="0.0%">
                  <c:v>-9.6073723610978976E-3</c:v>
                </c:pt>
                <c:pt idx="102" formatCode="0.0%">
                  <c:v>-1.3360395671473249E-2</c:v>
                </c:pt>
                <c:pt idx="103" formatCode="0.0%">
                  <c:v>-1.3233418244070413E-2</c:v>
                </c:pt>
                <c:pt idx="104" formatCode="0.0%">
                  <c:v>-1.8427206389999132E-2</c:v>
                </c:pt>
                <c:pt idx="105" formatCode="0.0%">
                  <c:v>-1.7361334759760226E-2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CC-40BF-BDC4-BD79DC9D6F18}"/>
            </c:ext>
          </c:extLst>
        </c:ser>
        <c:ser>
          <c:idx val="0"/>
          <c:order val="4"/>
          <c:tx>
            <c:strRef>
              <c:f>Data!$R$1</c:f>
              <c:strCache>
                <c:ptCount val="1"/>
                <c:pt idx="0">
                  <c:v>output_gap_bc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Data!$R$2:$R$107</c:f>
              <c:numCache>
                <c:formatCode>General</c:formatCode>
                <c:ptCount val="106"/>
                <c:pt idx="42" formatCode="0.0%">
                  <c:v>-1.1682445659501495E-2</c:v>
                </c:pt>
                <c:pt idx="43" formatCode="0.0%">
                  <c:v>-1.6300000035978979E-2</c:v>
                </c:pt>
                <c:pt idx="44" formatCode="0.0%">
                  <c:v>-1.4986566665502132E-2</c:v>
                </c:pt>
                <c:pt idx="45" formatCode="0.0%">
                  <c:v>-1.4849999960436122E-2</c:v>
                </c:pt>
                <c:pt idx="46" formatCode="0.0%">
                  <c:v>-1.6999999965623958E-2</c:v>
                </c:pt>
                <c:pt idx="47" formatCode="0.0%">
                  <c:v>-1.3499999980795763E-2</c:v>
                </c:pt>
                <c:pt idx="48" formatCode="0.0%">
                  <c:v>-4.000000002451376E-3</c:v>
                </c:pt>
                <c:pt idx="49" formatCode="0.0%">
                  <c:v>-9.9999999642008675E-4</c:v>
                </c:pt>
                <c:pt idx="50" formatCode="0.0%">
                  <c:v>0</c:v>
                </c:pt>
                <c:pt idx="51" formatCode="0.0%">
                  <c:v>6.0000000000000001E-3</c:v>
                </c:pt>
                <c:pt idx="52" formatCode="0.0%">
                  <c:v>9.0000000000000011E-3</c:v>
                </c:pt>
                <c:pt idx="53" formatCode="0.0%">
                  <c:v>1.2E-2</c:v>
                </c:pt>
                <c:pt idx="54" formatCode="0.0%">
                  <c:v>0.02</c:v>
                </c:pt>
                <c:pt idx="55" formatCode="0.0%">
                  <c:v>2.4E-2</c:v>
                </c:pt>
                <c:pt idx="56" formatCode="0.0%">
                  <c:v>2.4E-2</c:v>
                </c:pt>
                <c:pt idx="57" formatCode="0.0%">
                  <c:v>1.965702097085309E-2</c:v>
                </c:pt>
                <c:pt idx="58" formatCode="0.0%">
                  <c:v>1.7999999971159086E-2</c:v>
                </c:pt>
                <c:pt idx="59" formatCode="0.0%">
                  <c:v>1.4000000031442639E-2</c:v>
                </c:pt>
                <c:pt idx="60" formatCode="0.0%">
                  <c:v>0</c:v>
                </c:pt>
                <c:pt idx="61" formatCode="0.0%">
                  <c:v>-9.5999999982119277E-3</c:v>
                </c:pt>
                <c:pt idx="62" formatCode="0.0%">
                  <c:v>-2.6500000029319182E-2</c:v>
                </c:pt>
                <c:pt idx="63" formatCode="0.0%">
                  <c:v>-2.6300000002505763E-2</c:v>
                </c:pt>
                <c:pt idx="64" formatCode="0.0%">
                  <c:v>-2.720000002895584E-2</c:v>
                </c:pt>
                <c:pt idx="65" formatCode="0.0%">
                  <c:v>-2.8592000031021803E-2</c:v>
                </c:pt>
                <c:pt idx="66" formatCode="0.0%">
                  <c:v>-2.0599999986366746E-2</c:v>
                </c:pt>
                <c:pt idx="67" formatCode="0.0%">
                  <c:v>-9.8999999963682583E-3</c:v>
                </c:pt>
                <c:pt idx="68" formatCode="0.0%">
                  <c:v>-8.3999999989076146E-3</c:v>
                </c:pt>
                <c:pt idx="69" formatCode="0.0%">
                  <c:v>-4.1999999959623224E-3</c:v>
                </c:pt>
                <c:pt idx="70" formatCode="0.0%">
                  <c:v>8.000000004360075E-4</c:v>
                </c:pt>
                <c:pt idx="71" formatCode="0.0%">
                  <c:v>4.0000000004642988E-3</c:v>
                </c:pt>
                <c:pt idx="72" formatCode="0.0%">
                  <c:v>6.3000000028674563E-3</c:v>
                </c:pt>
                <c:pt idx="73" formatCode="0.0%">
                  <c:v>7.6000000037099724E-3</c:v>
                </c:pt>
                <c:pt idx="74" formatCode="0.0%">
                  <c:v>8.5999999995078902E-3</c:v>
                </c:pt>
                <c:pt idx="75" formatCode="0.0%">
                  <c:v>2.6000000027410763E-3</c:v>
                </c:pt>
                <c:pt idx="76" formatCode="0.0%">
                  <c:v>2.5119999982361474E-3</c:v>
                </c:pt>
                <c:pt idx="77" formatCode="0.0%">
                  <c:v>-3.3000000012692876E-3</c:v>
                </c:pt>
                <c:pt idx="78" formatCode="0.0%">
                  <c:v>1.9999999973216998E-3</c:v>
                </c:pt>
                <c:pt idx="79" formatCode="0.0%">
                  <c:v>-3.9999999966044975E-4</c:v>
                </c:pt>
                <c:pt idx="80" formatCode="0.0%">
                  <c:v>-1.2999999969558473E-3</c:v>
                </c:pt>
                <c:pt idx="81" formatCode="0.0%">
                  <c:v>-8.0000000023072726E-4</c:v>
                </c:pt>
                <c:pt idx="82" formatCode="0.0%">
                  <c:v>-4.7000000037999978E-4</c:v>
                </c:pt>
                <c:pt idx="83" formatCode="0.0%">
                  <c:v>4.7000000038865952E-3</c:v>
                </c:pt>
                <c:pt idx="84" formatCode="0.0%">
                  <c:v>2.3000000013195798E-3</c:v>
                </c:pt>
                <c:pt idx="85" formatCode="0.0%">
                  <c:v>-1.4000000043656868E-3</c:v>
                </c:pt>
                <c:pt idx="86" formatCode="0.0%">
                  <c:v>4.0109375046629495E-4</c:v>
                </c:pt>
                <c:pt idx="87" formatCode="0.0%">
                  <c:v>5.0123046923213803E-4</c:v>
                </c:pt>
                <c:pt idx="88" formatCode="0.0%">
                  <c:v>3.0000000000000001E-3</c:v>
                </c:pt>
                <c:pt idx="89" formatCode="0.0%">
                  <c:v>2E-3</c:v>
                </c:pt>
                <c:pt idx="90" formatCode="0.0%">
                  <c:v>-1E-3</c:v>
                </c:pt>
                <c:pt idx="91" formatCode="0.0%">
                  <c:v>-2E-3</c:v>
                </c:pt>
                <c:pt idx="92" formatCode="0.0%">
                  <c:v>-5.0000000000000001E-3</c:v>
                </c:pt>
                <c:pt idx="93" formatCode="0.0%">
                  <c:v>-6.9999999999999993E-3</c:v>
                </c:pt>
                <c:pt idx="94" formatCode="0.0%">
                  <c:v>-0.01</c:v>
                </c:pt>
                <c:pt idx="95" formatCode="0.0%">
                  <c:v>-1.3000000000000001E-2</c:v>
                </c:pt>
                <c:pt idx="96" formatCode="0.0%">
                  <c:v>-1.3000000000000001E-2</c:v>
                </c:pt>
                <c:pt idx="97" formatCode="0.0%">
                  <c:v>-1.3999999999999999E-2</c:v>
                </c:pt>
                <c:pt idx="98" formatCode="0.0%">
                  <c:v>-1.3000000000000001E-2</c:v>
                </c:pt>
                <c:pt idx="99" formatCode="0.0%">
                  <c:v>-1.3000000000000001E-2</c:v>
                </c:pt>
                <c:pt idx="100" formatCode="0.0%">
                  <c:v>-1.2E-2</c:v>
                </c:pt>
                <c:pt idx="101" formatCode="0.0%">
                  <c:v>-0.01</c:v>
                </c:pt>
                <c:pt idx="102" formatCode="0.0%">
                  <c:v>-8.0000000000000002E-3</c:v>
                </c:pt>
                <c:pt idx="103" formatCode="0.0%">
                  <c:v>-6.0000000000000001E-3</c:v>
                </c:pt>
                <c:pt idx="104" formatCode="0.0%">
                  <c:v>-9.0000000000000011E-3</c:v>
                </c:pt>
                <c:pt idx="105" formatCode="0.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0-40EA-AA33-C322FC62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736112"/>
        <c:axId val="1788413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outputgap_hp_1600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Data!$O$2:$O$107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-5.4589876748014632E-3</c:v>
                      </c:pt>
                      <c:pt idx="1">
                        <c:v>-4.7202769467986627E-3</c:v>
                      </c:pt>
                      <c:pt idx="2">
                        <c:v>-3.5058022106007058E-3</c:v>
                      </c:pt>
                      <c:pt idx="3">
                        <c:v>4.8741449460010244E-4</c:v>
                      </c:pt>
                      <c:pt idx="4">
                        <c:v>3.6412531724998587E-3</c:v>
                      </c:pt>
                      <c:pt idx="5">
                        <c:v>9.2934011899998836E-3</c:v>
                      </c:pt>
                      <c:pt idx="6">
                        <c:v>5.761827819698695E-3</c:v>
                      </c:pt>
                      <c:pt idx="7">
                        <c:v>7.028423781100912E-3</c:v>
                      </c:pt>
                      <c:pt idx="8">
                        <c:v>7.1670923055009439E-3</c:v>
                      </c:pt>
                      <c:pt idx="9">
                        <c:v>9.138086332399098E-3</c:v>
                      </c:pt>
                      <c:pt idx="10">
                        <c:v>7.4837537086001049E-3</c:v>
                      </c:pt>
                      <c:pt idx="11">
                        <c:v>6.3638431367998294E-3</c:v>
                      </c:pt>
                      <c:pt idx="12">
                        <c:v>1.5767290176398774E-2</c:v>
                      </c:pt>
                      <c:pt idx="13">
                        <c:v>2.3503151489000729E-2</c:v>
                      </c:pt>
                      <c:pt idx="14">
                        <c:v>3.2545313870599557E-2</c:v>
                      </c:pt>
                      <c:pt idx="15">
                        <c:v>4.292557124090024E-2</c:v>
                      </c:pt>
                      <c:pt idx="16">
                        <c:v>3.0256818700300059E-2</c:v>
                      </c:pt>
                      <c:pt idx="17">
                        <c:v>2.1529869412299618E-2</c:v>
                      </c:pt>
                      <c:pt idx="18">
                        <c:v>1.3908582966299932E-2</c:v>
                      </c:pt>
                      <c:pt idx="19">
                        <c:v>-9.0869012152996476E-3</c:v>
                      </c:pt>
                      <c:pt idx="20">
                        <c:v>-1.1875364862699911E-2</c:v>
                      </c:pt>
                      <c:pt idx="21">
                        <c:v>-1.9411378118201483E-2</c:v>
                      </c:pt>
                      <c:pt idx="22">
                        <c:v>-2.4794233894100515E-2</c:v>
                      </c:pt>
                      <c:pt idx="23">
                        <c:v>-1.9659379252900067E-2</c:v>
                      </c:pt>
                      <c:pt idx="24">
                        <c:v>-1.4856345404201221E-2</c:v>
                      </c:pt>
                      <c:pt idx="25">
                        <c:v>-1.0441432383601068E-2</c:v>
                      </c:pt>
                      <c:pt idx="26">
                        <c:v>-1.0241292467600971E-2</c:v>
                      </c:pt>
                      <c:pt idx="27">
                        <c:v>-1.0605418412900747E-2</c:v>
                      </c:pt>
                      <c:pt idx="28">
                        <c:v>-1.1666668920598866E-2</c:v>
                      </c:pt>
                      <c:pt idx="29">
                        <c:v>-9.1685982989009318E-3</c:v>
                      </c:pt>
                      <c:pt idx="30">
                        <c:v>-8.1961705667001894E-3</c:v>
                      </c:pt>
                      <c:pt idx="31">
                        <c:v>-7.3113697988009818E-3</c:v>
                      </c:pt>
                      <c:pt idx="32">
                        <c:v>-7.6726238701994021E-3</c:v>
                      </c:pt>
                      <c:pt idx="33">
                        <c:v>-8.6197166671002634E-3</c:v>
                      </c:pt>
                      <c:pt idx="34">
                        <c:v>-1.0152598275100289E-2</c:v>
                      </c:pt>
                      <c:pt idx="35">
                        <c:v>-9.1661027067004852E-3</c:v>
                      </c:pt>
                      <c:pt idx="36">
                        <c:v>-8.4777340564006209E-3</c:v>
                      </c:pt>
                      <c:pt idx="37">
                        <c:v>-8.8813070303004338E-3</c:v>
                      </c:pt>
                      <c:pt idx="38">
                        <c:v>-7.4724290177012875E-3</c:v>
                      </c:pt>
                      <c:pt idx="39">
                        <c:v>-7.5096148222009163E-3</c:v>
                      </c:pt>
                      <c:pt idx="40">
                        <c:v>-7.7950154537997918E-3</c:v>
                      </c:pt>
                      <c:pt idx="41">
                        <c:v>-8.6188674776987995E-3</c:v>
                      </c:pt>
                      <c:pt idx="42">
                        <c:v>-7.357231836198963E-3</c:v>
                      </c:pt>
                      <c:pt idx="43">
                        <c:v>-6.4341474282993971E-3</c:v>
                      </c:pt>
                      <c:pt idx="44">
                        <c:v>-5.7970327037999425E-3</c:v>
                      </c:pt>
                      <c:pt idx="45">
                        <c:v>-3.43068897160137E-3</c:v>
                      </c:pt>
                      <c:pt idx="46">
                        <c:v>-1.2334859919995722E-3</c:v>
                      </c:pt>
                      <c:pt idx="47">
                        <c:v>8.5694645349931875E-4</c:v>
                      </c:pt>
                      <c:pt idx="48">
                        <c:v>5.069736120200119E-3</c:v>
                      </c:pt>
                      <c:pt idx="49">
                        <c:v>9.30150195609869E-3</c:v>
                      </c:pt>
                      <c:pt idx="50">
                        <c:v>1.3175285027198669E-2</c:v>
                      </c:pt>
                      <c:pt idx="51">
                        <c:v>1.6874739219598922E-2</c:v>
                      </c:pt>
                      <c:pt idx="52">
                        <c:v>2.1364350163899815E-2</c:v>
                      </c:pt>
                      <c:pt idx="53">
                        <c:v>2.3414609557098842E-2</c:v>
                      </c:pt>
                      <c:pt idx="54">
                        <c:v>2.3120512046300945E-2</c:v>
                      </c:pt>
                      <c:pt idx="55">
                        <c:v>2.366277310309961E-2</c:v>
                      </c:pt>
                      <c:pt idx="56">
                        <c:v>2.4140179297200248E-2</c:v>
                      </c:pt>
                      <c:pt idx="57">
                        <c:v>1.4099991582300575E-2</c:v>
                      </c:pt>
                      <c:pt idx="58">
                        <c:v>4.2329659628013161E-3</c:v>
                      </c:pt>
                      <c:pt idx="59">
                        <c:v>-5.5071818044005738E-3</c:v>
                      </c:pt>
                      <c:pt idx="60">
                        <c:v>-1.0370201800599332E-2</c:v>
                      </c:pt>
                      <c:pt idx="61">
                        <c:v>-1.4341236273599733E-2</c:v>
                      </c:pt>
                      <c:pt idx="62">
                        <c:v>-2.0037867831899092E-2</c:v>
                      </c:pt>
                      <c:pt idx="63">
                        <c:v>-1.8331824905398975E-2</c:v>
                      </c:pt>
                      <c:pt idx="64">
                        <c:v>-1.6679891064100616E-2</c:v>
                      </c:pt>
                      <c:pt idx="65">
                        <c:v>-1.3805504044199779E-2</c:v>
                      </c:pt>
                      <c:pt idx="66">
                        <c:v>-1.4239944268100047E-2</c:v>
                      </c:pt>
                      <c:pt idx="67">
                        <c:v>-9.4174906581994122E-3</c:v>
                      </c:pt>
                      <c:pt idx="68">
                        <c:v>-4.9817690635993728E-3</c:v>
                      </c:pt>
                      <c:pt idx="69">
                        <c:v>-6.1411421959967072E-4</c:v>
                      </c:pt>
                      <c:pt idx="70">
                        <c:v>1.9057709746004292E-3</c:v>
                      </c:pt>
                      <c:pt idx="71">
                        <c:v>3.8862959897993932E-3</c:v>
                      </c:pt>
                      <c:pt idx="72">
                        <c:v>7.8512435456001839E-3</c:v>
                      </c:pt>
                      <c:pt idx="73">
                        <c:v>2.8371163800997579E-3</c:v>
                      </c:pt>
                      <c:pt idx="74">
                        <c:v>-2.1160187097990502E-3</c:v>
                      </c:pt>
                      <c:pt idx="75">
                        <c:v>-6.9400725530996965E-3</c:v>
                      </c:pt>
                      <c:pt idx="76">
                        <c:v>-2.7364865595007615E-3</c:v>
                      </c:pt>
                      <c:pt idx="77">
                        <c:v>1.6865065872000429E-3</c:v>
                      </c:pt>
                      <c:pt idx="78">
                        <c:v>6.357251525800578E-3</c:v>
                      </c:pt>
                      <c:pt idx="79">
                        <c:v>7.9269373774000229E-3</c:v>
                      </c:pt>
                      <c:pt idx="80">
                        <c:v>9.3249560995989356E-3</c:v>
                      </c:pt>
                      <c:pt idx="81">
                        <c:v>1.1979750996900407E-2</c:v>
                      </c:pt>
                      <c:pt idx="82">
                        <c:v>1.0895682227801018E-2</c:v>
                      </c:pt>
                      <c:pt idx="83">
                        <c:v>1.0951087884299326E-2</c:v>
                      </c:pt>
                      <c:pt idx="84">
                        <c:v>1.1152979229100524E-2</c:v>
                      </c:pt>
                      <c:pt idx="85">
                        <c:v>1.1771835042798884E-2</c:v>
                      </c:pt>
                      <c:pt idx="86">
                        <c:v>9.9921008736991723E-3</c:v>
                      </c:pt>
                      <c:pt idx="87">
                        <c:v>8.2571152900996481E-3</c:v>
                      </c:pt>
                      <c:pt idx="88">
                        <c:v>7.3178023014985882E-3</c:v>
                      </c:pt>
                      <c:pt idx="89">
                        <c:v>4.2167902871987906E-3</c:v>
                      </c:pt>
                      <c:pt idx="90">
                        <c:v>1.2413792374008636E-3</c:v>
                      </c:pt>
                      <c:pt idx="91">
                        <c:v>-1.7443759205999498E-3</c:v>
                      </c:pt>
                      <c:pt idx="92">
                        <c:v>-4.3527075740996679E-3</c:v>
                      </c:pt>
                      <c:pt idx="93">
                        <c:v>-7.2362960131009402E-3</c:v>
                      </c:pt>
                      <c:pt idx="94">
                        <c:v>-8.1632304647012432E-3</c:v>
                      </c:pt>
                      <c:pt idx="95">
                        <c:v>-9.2300821990001225E-3</c:v>
                      </c:pt>
                      <c:pt idx="96">
                        <c:v>-7.8251026962998793E-3</c:v>
                      </c:pt>
                      <c:pt idx="97">
                        <c:v>-6.9341478184004046E-3</c:v>
                      </c:pt>
                      <c:pt idx="98">
                        <c:v>-5.8297872446999577E-3</c:v>
                      </c:pt>
                      <c:pt idx="99">
                        <c:v>-6.2502614631991804E-3</c:v>
                      </c:pt>
                      <c:pt idx="100">
                        <c:v>-6.7797552535004968E-3</c:v>
                      </c:pt>
                      <c:pt idx="101">
                        <c:v>-5.190428631300037E-3</c:v>
                      </c:pt>
                      <c:pt idx="102">
                        <c:v>-3.7166147776996894E-3</c:v>
                      </c:pt>
                      <c:pt idx="103">
                        <c:v>-2.2376861920001545E-3</c:v>
                      </c:pt>
                      <c:pt idx="104">
                        <c:v>-1.5698087659998805E-3</c:v>
                      </c:pt>
                      <c:pt idx="105">
                        <c:v>-1.1871993588012941E-3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CC-40BF-BDC4-BD79DC9D6F18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outputgap_nhp_promedio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Data!$Q$2:$Q$107</c15:sqref>
                        </c15:formulaRef>
                      </c:ext>
                    </c:extLst>
                    <c:numCache>
                      <c:formatCode>0.00%</c:formatCode>
                      <c:ptCount val="106"/>
                      <c:pt idx="1">
                        <c:v>-9.0438726310999584E-3</c:v>
                      </c:pt>
                      <c:pt idx="2">
                        <c:v>-7.5241399346008819E-3</c:v>
                      </c:pt>
                      <c:pt idx="3">
                        <c:v>-3.4401494217011219E-3</c:v>
                      </c:pt>
                      <c:pt idx="4">
                        <c:v>-4.347080475000098E-4</c:v>
                      </c:pt>
                      <c:pt idx="5">
                        <c:v>4.8117572058004043E-3</c:v>
                      </c:pt>
                      <c:pt idx="6">
                        <c:v>6.0706409859889732E-4</c:v>
                      </c:pt>
                      <c:pt idx="7">
                        <c:v>9.3350243660061949E-4</c:v>
                      </c:pt>
                      <c:pt idx="8">
                        <c:v>-1.2747129589918416E-4</c:v>
                      </c:pt>
                      <c:pt idx="9">
                        <c:v>3.9838763689914458E-4</c:v>
                      </c:pt>
                      <c:pt idx="10">
                        <c:v>-2.9270717641995958E-3</c:v>
                      </c:pt>
                      <c:pt idx="11">
                        <c:v>-5.9186436347005156E-3</c:v>
                      </c:pt>
                      <c:pt idx="12">
                        <c:v>1.4418452158988515E-3</c:v>
                      </c:pt>
                      <c:pt idx="13">
                        <c:v>6.994678768899476E-3</c:v>
                      </c:pt>
                      <c:pt idx="14">
                        <c:v>1.3751867382998384E-2</c:v>
                      </c:pt>
                      <c:pt idx="15">
                        <c:v>2.1794295712499689E-2</c:v>
                      </c:pt>
                      <c:pt idx="16">
                        <c:v>6.7988297626992988E-3</c:v>
                      </c:pt>
                      <c:pt idx="17">
                        <c:v>-4.160763136399126E-3</c:v>
                      </c:pt>
                      <c:pt idx="18">
                        <c:v>-1.3829206845899833E-2</c:v>
                      </c:pt>
                      <c:pt idx="19">
                        <c:v>-3.8595176794299135E-2</c:v>
                      </c:pt>
                      <c:pt idx="20">
                        <c:v>-4.279206379719902E-2</c:v>
                      </c:pt>
                      <c:pt idx="21">
                        <c:v>-5.1308191880799825E-2</c:v>
                      </c:pt>
                      <c:pt idx="22">
                        <c:v>-5.7196467885800573E-2</c:v>
                      </c:pt>
                      <c:pt idx="23">
                        <c:v>-5.2068506144300031E-2</c:v>
                      </c:pt>
                      <c:pt idx="24">
                        <c:v>-4.6773720752501191E-2</c:v>
                      </c:pt>
                      <c:pt idx="25">
                        <c:v>-4.1387417584701325E-2</c:v>
                      </c:pt>
                      <c:pt idx="26">
                        <c:v>-3.9768529585600731E-2</c:v>
                      </c:pt>
                      <c:pt idx="27">
                        <c:v>-3.830820913990074E-2</c:v>
                      </c:pt>
                      <c:pt idx="28">
                        <c:v>-3.7189900157599709E-2</c:v>
                      </c:pt>
                      <c:pt idx="29">
                        <c:v>-3.2213958908799967E-2</c:v>
                      </c:pt>
                      <c:pt idx="30">
                        <c:v>-2.8525723997399055E-2</c:v>
                      </c:pt>
                      <c:pt idx="31">
                        <c:v>-2.4745598867800922E-2</c:v>
                      </c:pt>
                      <c:pt idx="32">
                        <c:v>-2.2083141269300555E-2</c:v>
                      </c:pt>
                      <c:pt idx="33">
                        <c:v>-1.9921175893898635E-2</c:v>
                      </c:pt>
                      <c:pt idx="34">
                        <c:v>-1.829536648600083E-2</c:v>
                      </c:pt>
                      <c:pt idx="35">
                        <c:v>-1.4129950059400542E-2</c:v>
                      </c:pt>
                      <c:pt idx="36">
                        <c:v>-1.0270083173899991E-2</c:v>
                      </c:pt>
                      <c:pt idx="37">
                        <c:v>-7.5360642098996067E-3</c:v>
                      </c:pt>
                      <c:pt idx="38">
                        <c:v>-3.0494973356010036E-3</c:v>
                      </c:pt>
                      <c:pt idx="39">
                        <c:v>-9.6331384700221179E-5</c:v>
                      </c:pt>
                      <c:pt idx="40">
                        <c:v>2.4933938461000338E-3</c:v>
                      </c:pt>
                      <c:pt idx="41">
                        <c:v>4.4018184296010787E-3</c:v>
                      </c:pt>
                      <c:pt idx="42">
                        <c:v>8.2257788079012073E-3</c:v>
                      </c:pt>
                      <c:pt idx="43">
                        <c:v>1.151397020790057E-2</c:v>
                      </c:pt>
                      <c:pt idx="44">
                        <c:v>1.4292103632500996E-2</c:v>
                      </c:pt>
                      <c:pt idx="45">
                        <c:v>1.8549244324399083E-2</c:v>
                      </c:pt>
                      <c:pt idx="46">
                        <c:v>2.2362243074599775E-2</c:v>
                      </c:pt>
                      <c:pt idx="47">
                        <c:v>2.5771593632399004E-2</c:v>
                      </c:pt>
                      <c:pt idx="48">
                        <c:v>3.0988773777199441E-2</c:v>
                      </c:pt>
                      <c:pt idx="49">
                        <c:v>3.5897828787499364E-2</c:v>
                      </c:pt>
                      <c:pt idx="50">
                        <c:v>4.0116115978099387E-2</c:v>
                      </c:pt>
                      <c:pt idx="51">
                        <c:v>4.3830158393198815E-2</c:v>
                      </c:pt>
                      <c:pt idx="52">
                        <c:v>4.801735268129903E-2</c:v>
                      </c:pt>
                      <c:pt idx="53">
                        <c:v>4.9472240309500037E-2</c:v>
                      </c:pt>
                      <c:pt idx="54">
                        <c:v>4.832626494940051E-2</c:v>
                      </c:pt>
                      <c:pt idx="55">
                        <c:v>4.7808777715598438E-2</c:v>
                      </c:pt>
                      <c:pt idx="56">
                        <c:v>4.7077303513100688E-2</c:v>
                      </c:pt>
                      <c:pt idx="57">
                        <c:v>3.5746240229100223E-2</c:v>
                      </c:pt>
                      <c:pt idx="58">
                        <c:v>2.4580312654400416E-2</c:v>
                      </c:pt>
                      <c:pt idx="59">
                        <c:v>1.3606225205599287E-2</c:v>
                      </c:pt>
                      <c:pt idx="60">
                        <c:v>7.6385340429006021E-3</c:v>
                      </c:pt>
                      <c:pt idx="61">
                        <c:v>2.7411708398989987E-3</c:v>
                      </c:pt>
                      <c:pt idx="62">
                        <c:v>-3.6717369062984062E-3</c:v>
                      </c:pt>
                      <c:pt idx="63">
                        <c:v>-2.4586866995992551E-3</c:v>
                      </c:pt>
                      <c:pt idx="64">
                        <c:v>-1.0836127291007358E-3</c:v>
                      </c:pt>
                      <c:pt idx="65">
                        <c:v>1.7056563641997258E-3</c:v>
                      </c:pt>
                      <c:pt idx="66">
                        <c:v>1.3399182300002366E-3</c:v>
                      </c:pt>
                      <c:pt idx="67">
                        <c:v>6.3377039660004186E-3</c:v>
                      </c:pt>
                      <c:pt idx="68">
                        <c:v>1.1000891116299982E-2</c:v>
                      </c:pt>
                      <c:pt idx="69">
                        <c:v>1.5591918153599948E-2</c:v>
                      </c:pt>
                      <c:pt idx="70">
                        <c:v>1.8278273393999456E-2</c:v>
                      </c:pt>
                      <c:pt idx="71">
                        <c:v>2.0323233169198929E-2</c:v>
                      </c:pt>
                      <c:pt idx="72">
                        <c:v>2.4215919341900261E-2</c:v>
                      </c:pt>
                      <c:pt idx="73">
                        <c:v>1.8970863416699402E-2</c:v>
                      </c:pt>
                      <c:pt idx="74">
                        <c:v>1.3620076115101298E-2</c:v>
                      </c:pt>
                      <c:pt idx="75">
                        <c:v>8.2322751008003792E-3</c:v>
                      </c:pt>
                      <c:pt idx="76">
                        <c:v>1.1709663914299284E-2</c:v>
                      </c:pt>
                      <c:pt idx="77">
                        <c:v>1.5246179377800928E-2</c:v>
                      </c:pt>
                      <c:pt idx="78">
                        <c:v>1.887273938949896E-2</c:v>
                      </c:pt>
                      <c:pt idx="79">
                        <c:v>1.9245087495900037E-2</c:v>
                      </c:pt>
                      <c:pt idx="80">
                        <c:v>1.9301363722100007E-2</c:v>
                      </c:pt>
                      <c:pt idx="81">
                        <c:v>2.0482939671801148E-2</c:v>
                      </c:pt>
                      <c:pt idx="82">
                        <c:v>1.7811016757599774E-2</c:v>
                      </c:pt>
                      <c:pt idx="83">
                        <c:v>1.6184861874599221E-2</c:v>
                      </c:pt>
                      <c:pt idx="84">
                        <c:v>1.4635416515099919E-2</c:v>
                      </c:pt>
                      <c:pt idx="85">
                        <c:v>1.3459987356998937E-2</c:v>
                      </c:pt>
                      <c:pt idx="86">
                        <c:v>9.8730136908997679E-3</c:v>
                      </c:pt>
                      <c:pt idx="87">
                        <c:v>6.3514233864996328E-3</c:v>
                      </c:pt>
                      <c:pt idx="88">
                        <c:v>3.6820717520988921E-3</c:v>
                      </c:pt>
                      <c:pt idx="89">
                        <c:v>-1.0550238626017006E-3</c:v>
                      </c:pt>
                      <c:pt idx="90">
                        <c:v>-5.5353482099995688E-3</c:v>
                      </c:pt>
                      <c:pt idx="91">
                        <c:v>-9.861227960699992E-3</c:v>
                      </c:pt>
                      <c:pt idx="92">
                        <c:v>-1.3618083711198992E-2</c:v>
                      </c:pt>
                      <c:pt idx="93">
                        <c:v>-1.7439992369300938E-2</c:v>
                      </c:pt>
                      <c:pt idx="94">
                        <c:v>-1.908499812740061E-2</c:v>
                      </c:pt>
                      <c:pt idx="95">
                        <c:v>-2.0648563889800187E-2</c:v>
                      </c:pt>
                      <c:pt idx="96">
                        <c:v>-1.9526135834299296E-2</c:v>
                      </c:pt>
                      <c:pt idx="97">
                        <c:v>-1.8718376126999559E-2</c:v>
                      </c:pt>
                      <c:pt idx="98">
                        <c:v>-1.7517782300799922E-2</c:v>
                      </c:pt>
                      <c:pt idx="99">
                        <c:v>-1.7686019170300327E-2</c:v>
                      </c:pt>
                      <c:pt idx="100">
                        <c:v>-1.7832556883700335E-2</c:v>
                      </c:pt>
                      <c:pt idx="101">
                        <c:v>-1.5756036081800318E-2</c:v>
                      </c:pt>
                      <c:pt idx="102">
                        <c:v>-1.3717814529398353E-2</c:v>
                      </c:pt>
                      <c:pt idx="103">
                        <c:v>-1.1623226253000496E-2</c:v>
                      </c:pt>
                      <c:pt idx="104">
                        <c:v>-1.0311843164901191E-2</c:v>
                      </c:pt>
                      <c:pt idx="10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CC-40BF-BDC4-BD79DC9D6F18}"/>
                  </c:ext>
                </c:extLst>
              </c15:ser>
            </c15:filteredLineSeries>
          </c:ext>
        </c:extLst>
      </c:lineChart>
      <c:dateAx>
        <c:axId val="1899736112"/>
        <c:scaling>
          <c:orientation val="minMax"/>
          <c:max val="43800"/>
          <c:min val="37681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8413296"/>
        <c:crosses val="autoZero"/>
        <c:auto val="1"/>
        <c:lblOffset val="100"/>
        <c:baseTimeUnit val="months"/>
        <c:majorUnit val="12"/>
        <c:majorTimeUnit val="months"/>
      </c:dateAx>
      <c:valAx>
        <c:axId val="1788413296"/>
        <c:scaling>
          <c:orientation val="minMax"/>
          <c:max val="5.000000000000001E-2"/>
          <c:min val="-5.000000000000001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97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2257217847772E-2"/>
          <c:y val="0.12233527665319086"/>
          <c:w val="0.88336329833770788"/>
          <c:h val="0.68301729563097846"/>
        </c:manualLayout>
      </c:layout>
      <c:lineChart>
        <c:grouping val="standard"/>
        <c:varyColors val="0"/>
        <c:ser>
          <c:idx val="6"/>
          <c:order val="4"/>
          <c:tx>
            <c:strRef>
              <c:f>Data!$T$1</c:f>
              <c:strCache>
                <c:ptCount val="1"/>
                <c:pt idx="0">
                  <c:v>output_gap_initial</c:v>
                </c:pt>
              </c:strCache>
            </c:strRef>
          </c:tx>
          <c:spPr>
            <a:ln w="539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91-44C8-B216-E938897A4268}"/>
            </c:ext>
          </c:extLst>
        </c:ser>
        <c:ser>
          <c:idx val="4"/>
          <c:order val="5"/>
          <c:tx>
            <c:strRef>
              <c:f>Data!$R$1</c:f>
              <c:strCache>
                <c:ptCount val="1"/>
                <c:pt idx="0">
                  <c:v>output_gap_bc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Data!$R$2:$R$107</c:f>
              <c:numCache>
                <c:formatCode>General</c:formatCode>
                <c:ptCount val="106"/>
                <c:pt idx="42" formatCode="0.0%">
                  <c:v>-1.1682445659501495E-2</c:v>
                </c:pt>
                <c:pt idx="43" formatCode="0.0%">
                  <c:v>-1.6300000035978979E-2</c:v>
                </c:pt>
                <c:pt idx="44" formatCode="0.0%">
                  <c:v>-1.4986566665502132E-2</c:v>
                </c:pt>
                <c:pt idx="45" formatCode="0.0%">
                  <c:v>-1.4849999960436122E-2</c:v>
                </c:pt>
                <c:pt idx="46" formatCode="0.0%">
                  <c:v>-1.6999999965623958E-2</c:v>
                </c:pt>
                <c:pt idx="47" formatCode="0.0%">
                  <c:v>-1.3499999980795763E-2</c:v>
                </c:pt>
                <c:pt idx="48" formatCode="0.0%">
                  <c:v>-4.000000002451376E-3</c:v>
                </c:pt>
                <c:pt idx="49" formatCode="0.0%">
                  <c:v>-9.9999999642008675E-4</c:v>
                </c:pt>
                <c:pt idx="50" formatCode="0.0%">
                  <c:v>0</c:v>
                </c:pt>
                <c:pt idx="51" formatCode="0.0%">
                  <c:v>6.0000000000000001E-3</c:v>
                </c:pt>
                <c:pt idx="52" formatCode="0.0%">
                  <c:v>9.0000000000000011E-3</c:v>
                </c:pt>
                <c:pt idx="53" formatCode="0.0%">
                  <c:v>1.2E-2</c:v>
                </c:pt>
                <c:pt idx="54" formatCode="0.0%">
                  <c:v>0.02</c:v>
                </c:pt>
                <c:pt idx="55" formatCode="0.0%">
                  <c:v>2.4E-2</c:v>
                </c:pt>
                <c:pt idx="56" formatCode="0.0%">
                  <c:v>2.4E-2</c:v>
                </c:pt>
                <c:pt idx="57" formatCode="0.0%">
                  <c:v>1.965702097085309E-2</c:v>
                </c:pt>
                <c:pt idx="58" formatCode="0.0%">
                  <c:v>1.7999999971159086E-2</c:v>
                </c:pt>
                <c:pt idx="59" formatCode="0.0%">
                  <c:v>1.4000000031442639E-2</c:v>
                </c:pt>
                <c:pt idx="60" formatCode="0.0%">
                  <c:v>0</c:v>
                </c:pt>
                <c:pt idx="61" formatCode="0.0%">
                  <c:v>-9.5999999982119277E-3</c:v>
                </c:pt>
                <c:pt idx="62" formatCode="0.0%">
                  <c:v>-2.6500000029319182E-2</c:v>
                </c:pt>
                <c:pt idx="63" formatCode="0.0%">
                  <c:v>-2.6300000002505763E-2</c:v>
                </c:pt>
                <c:pt idx="64" formatCode="0.0%">
                  <c:v>-2.720000002895584E-2</c:v>
                </c:pt>
                <c:pt idx="65" formatCode="0.0%">
                  <c:v>-2.8592000031021803E-2</c:v>
                </c:pt>
                <c:pt idx="66" formatCode="0.0%">
                  <c:v>-2.0599999986366746E-2</c:v>
                </c:pt>
                <c:pt idx="67" formatCode="0.0%">
                  <c:v>-9.8999999963682583E-3</c:v>
                </c:pt>
                <c:pt idx="68" formatCode="0.0%">
                  <c:v>-8.3999999989076146E-3</c:v>
                </c:pt>
                <c:pt idx="69" formatCode="0.0%">
                  <c:v>-4.1999999959623224E-3</c:v>
                </c:pt>
                <c:pt idx="70" formatCode="0.0%">
                  <c:v>8.000000004360075E-4</c:v>
                </c:pt>
                <c:pt idx="71" formatCode="0.0%">
                  <c:v>4.0000000004642988E-3</c:v>
                </c:pt>
                <c:pt idx="72" formatCode="0.0%">
                  <c:v>6.3000000028674563E-3</c:v>
                </c:pt>
                <c:pt idx="73" formatCode="0.0%">
                  <c:v>7.6000000037099724E-3</c:v>
                </c:pt>
                <c:pt idx="74" formatCode="0.0%">
                  <c:v>8.5999999995078902E-3</c:v>
                </c:pt>
                <c:pt idx="75" formatCode="0.0%">
                  <c:v>2.6000000027410763E-3</c:v>
                </c:pt>
                <c:pt idx="76" formatCode="0.0%">
                  <c:v>2.5119999982361474E-3</c:v>
                </c:pt>
                <c:pt idx="77" formatCode="0.0%">
                  <c:v>-3.3000000012692876E-3</c:v>
                </c:pt>
                <c:pt idx="78" formatCode="0.0%">
                  <c:v>1.9999999973216998E-3</c:v>
                </c:pt>
                <c:pt idx="79" formatCode="0.0%">
                  <c:v>-3.9999999966044975E-4</c:v>
                </c:pt>
                <c:pt idx="80" formatCode="0.0%">
                  <c:v>-1.2999999969558473E-3</c:v>
                </c:pt>
                <c:pt idx="81" formatCode="0.0%">
                  <c:v>-8.0000000023072726E-4</c:v>
                </c:pt>
                <c:pt idx="82" formatCode="0.0%">
                  <c:v>-4.7000000037999978E-4</c:v>
                </c:pt>
                <c:pt idx="83" formatCode="0.0%">
                  <c:v>4.7000000038865952E-3</c:v>
                </c:pt>
                <c:pt idx="84" formatCode="0.0%">
                  <c:v>2.3000000013195798E-3</c:v>
                </c:pt>
                <c:pt idx="85" formatCode="0.0%">
                  <c:v>-1.4000000043656868E-3</c:v>
                </c:pt>
                <c:pt idx="86" formatCode="0.0%">
                  <c:v>4.0109375046629495E-4</c:v>
                </c:pt>
                <c:pt idx="87" formatCode="0.0%">
                  <c:v>5.0123046923213803E-4</c:v>
                </c:pt>
                <c:pt idx="88" formatCode="0.0%">
                  <c:v>3.0000000000000001E-3</c:v>
                </c:pt>
                <c:pt idx="89" formatCode="0.0%">
                  <c:v>2E-3</c:v>
                </c:pt>
                <c:pt idx="90" formatCode="0.0%">
                  <c:v>-1E-3</c:v>
                </c:pt>
                <c:pt idx="91" formatCode="0.0%">
                  <c:v>-2E-3</c:v>
                </c:pt>
                <c:pt idx="92" formatCode="0.0%">
                  <c:v>-5.0000000000000001E-3</c:v>
                </c:pt>
                <c:pt idx="93" formatCode="0.0%">
                  <c:v>-6.9999999999999993E-3</c:v>
                </c:pt>
                <c:pt idx="94" formatCode="0.0%">
                  <c:v>-0.01</c:v>
                </c:pt>
                <c:pt idx="95" formatCode="0.0%">
                  <c:v>-1.3000000000000001E-2</c:v>
                </c:pt>
                <c:pt idx="96" formatCode="0.0%">
                  <c:v>-1.3000000000000001E-2</c:v>
                </c:pt>
                <c:pt idx="97" formatCode="0.0%">
                  <c:v>-1.3999999999999999E-2</c:v>
                </c:pt>
                <c:pt idx="98" formatCode="0.0%">
                  <c:v>-1.3000000000000001E-2</c:v>
                </c:pt>
                <c:pt idx="99" formatCode="0.0%">
                  <c:v>-1.3000000000000001E-2</c:v>
                </c:pt>
                <c:pt idx="100" formatCode="0.0%">
                  <c:v>-1.2E-2</c:v>
                </c:pt>
                <c:pt idx="101" formatCode="0.0%">
                  <c:v>-0.01</c:v>
                </c:pt>
                <c:pt idx="102" formatCode="0.0%">
                  <c:v>-8.0000000000000002E-3</c:v>
                </c:pt>
                <c:pt idx="103" formatCode="0.0%">
                  <c:v>-6.0000000000000001E-3</c:v>
                </c:pt>
                <c:pt idx="104" formatCode="0.0%">
                  <c:v>-9.0000000000000011E-3</c:v>
                </c:pt>
                <c:pt idx="105" formatCode="0.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5-49F7-B90D-FE4B0CC1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736112"/>
        <c:axId val="1788413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outputgap_cd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Data!$M$2:$M$107</c15:sqref>
                        </c15:formulaRef>
                      </c:ext>
                    </c:extLst>
                    <c:numCache>
                      <c:formatCode>0</c:formatCode>
                      <c:ptCount val="106"/>
                      <c:pt idx="17" formatCode="0.0%">
                        <c:v>5.5550217078982556E-2</c:v>
                      </c:pt>
                      <c:pt idx="18" formatCode="0.0%">
                        <c:v>3.6293416457061412E-2</c:v>
                      </c:pt>
                      <c:pt idx="19" formatCode="0.0%">
                        <c:v>2.3767574223025889E-3</c:v>
                      </c:pt>
                      <c:pt idx="20" formatCode="0.0%">
                        <c:v>-1.0899089332328082E-2</c:v>
                      </c:pt>
                      <c:pt idx="21" formatCode="0.0%">
                        <c:v>-2.9170516115401446E-2</c:v>
                      </c:pt>
                      <c:pt idx="22" formatCode="0.0%">
                        <c:v>-4.5492832199653055E-2</c:v>
                      </c:pt>
                      <c:pt idx="23" formatCode="0.0%">
                        <c:v>-5.2489894275909665E-2</c:v>
                      </c:pt>
                      <c:pt idx="24" formatCode="0.0%">
                        <c:v>-6.003358718031071E-2</c:v>
                      </c:pt>
                      <c:pt idx="25" formatCode="0.0%">
                        <c:v>-4.548814815114377E-2</c:v>
                      </c:pt>
                      <c:pt idx="26" formatCode="0.0%">
                        <c:v>-3.4683940579028127E-2</c:v>
                      </c:pt>
                      <c:pt idx="27" formatCode="0.0%">
                        <c:v>-3.068985534197799E-2</c:v>
                      </c:pt>
                      <c:pt idx="28" formatCode="0.0%">
                        <c:v>-2.7456171032128163E-2</c:v>
                      </c:pt>
                      <c:pt idx="29" formatCode="0.0%">
                        <c:v>-1.2942304852892383E-2</c:v>
                      </c:pt>
                      <c:pt idx="30" formatCode="0.0%">
                        <c:v>9.6644166169324031E-4</c:v>
                      </c:pt>
                      <c:pt idx="31" formatCode="0.0%">
                        <c:v>-7.5691292471624649E-4</c:v>
                      </c:pt>
                      <c:pt idx="32" formatCode="0.0%">
                        <c:v>-3.4124380501173723E-3</c:v>
                      </c:pt>
                      <c:pt idx="33" formatCode="0.0%">
                        <c:v>-9.002192015594046E-3</c:v>
                      </c:pt>
                      <c:pt idx="34" formatCode="0.0%">
                        <c:v>-1.4857915118856924E-2</c:v>
                      </c:pt>
                      <c:pt idx="35" formatCode="0.0%">
                        <c:v>-1.810170642097797E-2</c:v>
                      </c:pt>
                      <c:pt idx="36" formatCode="0.0%">
                        <c:v>-2.1479569710263324E-2</c:v>
                      </c:pt>
                      <c:pt idx="37" formatCode="0.0%">
                        <c:v>-2.4430152298558938E-2</c:v>
                      </c:pt>
                      <c:pt idx="38" formatCode="0.0%">
                        <c:v>-2.5875254149578253E-2</c:v>
                      </c:pt>
                      <c:pt idx="39" formatCode="0.0%">
                        <c:v>-2.643151316599468E-2</c:v>
                      </c:pt>
                      <c:pt idx="40" formatCode="0.0%">
                        <c:v>-2.7341615807325081E-2</c:v>
                      </c:pt>
                      <c:pt idx="41" formatCode="0.0%">
                        <c:v>-2.66917641915283E-2</c:v>
                      </c:pt>
                      <c:pt idx="42" formatCode="0.0%">
                        <c:v>-2.4080340683971135E-2</c:v>
                      </c:pt>
                      <c:pt idx="43" formatCode="0.0%">
                        <c:v>-2.1951134170950737E-2</c:v>
                      </c:pt>
                      <c:pt idx="44" formatCode="0.0%">
                        <c:v>-1.9958066867575397E-2</c:v>
                      </c:pt>
                      <c:pt idx="45" formatCode="0.0%">
                        <c:v>-1.6813052827436392E-2</c:v>
                      </c:pt>
                      <c:pt idx="46" formatCode="0.0%">
                        <c:v>-1.35441268528943E-2</c:v>
                      </c:pt>
                      <c:pt idx="47" formatCode="0.0%">
                        <c:v>-9.3146508468583411E-3</c:v>
                      </c:pt>
                      <c:pt idx="48" formatCode="0.0%">
                        <c:v>-2.9048369151540854E-3</c:v>
                      </c:pt>
                      <c:pt idx="49" formatCode="0.0%">
                        <c:v>5.1571306505437953E-3</c:v>
                      </c:pt>
                      <c:pt idx="50" formatCode="0.0%">
                        <c:v>1.2504032300711732E-2</c:v>
                      </c:pt>
                      <c:pt idx="51" formatCode="0.0%">
                        <c:v>1.9314097050553425E-2</c:v>
                      </c:pt>
                      <c:pt idx="52" formatCode="0.0%">
                        <c:v>2.6790996755051033E-2</c:v>
                      </c:pt>
                      <c:pt idx="53" formatCode="0.0%">
                        <c:v>3.0886495191863261E-2</c:v>
                      </c:pt>
                      <c:pt idx="54" formatCode="0.0%">
                        <c:v>3.2642553975583466E-2</c:v>
                      </c:pt>
                      <c:pt idx="55" formatCode="0.0%">
                        <c:v>3.2001075345407637E-2</c:v>
                      </c:pt>
                      <c:pt idx="56" formatCode="0.0%">
                        <c:v>3.1858814490213661E-2</c:v>
                      </c:pt>
                      <c:pt idx="57" formatCode="0.0%">
                        <c:v>1.8157052277023578E-2</c:v>
                      </c:pt>
                      <c:pt idx="58" formatCode="0.0%">
                        <c:v>5.7420262956495716E-3</c:v>
                      </c:pt>
                      <c:pt idx="59" formatCode="0.0%">
                        <c:v>-6.9809249219391356E-3</c:v>
                      </c:pt>
                      <c:pt idx="60" formatCode="0.0%">
                        <c:v>-1.4131050118525557E-2</c:v>
                      </c:pt>
                      <c:pt idx="61" formatCode="0.0%">
                        <c:v>-2.1146521060652845E-2</c:v>
                      </c:pt>
                      <c:pt idx="62" formatCode="0.0%">
                        <c:v>-2.9505131644771199E-2</c:v>
                      </c:pt>
                      <c:pt idx="63" formatCode="0.0%">
                        <c:v>-2.9695661746512503E-2</c:v>
                      </c:pt>
                      <c:pt idx="64" formatCode="0.0%">
                        <c:v>-2.9958440270041908E-2</c:v>
                      </c:pt>
                      <c:pt idx="65" formatCode="0.0%">
                        <c:v>-2.714395019972049E-2</c:v>
                      </c:pt>
                      <c:pt idx="66" formatCode="0.0%">
                        <c:v>-2.7719767412794583E-2</c:v>
                      </c:pt>
                      <c:pt idx="67" formatCode="0.0%">
                        <c:v>-2.3119128965036206E-2</c:v>
                      </c:pt>
                      <c:pt idx="68" formatCode="0.0%">
                        <c:v>-1.9133174971604272E-2</c:v>
                      </c:pt>
                      <c:pt idx="69" formatCode="0.0%">
                        <c:v>-1.5258183972684525E-2</c:v>
                      </c:pt>
                      <c:pt idx="70" formatCode="0.0%">
                        <c:v>-1.3372104347765923E-2</c:v>
                      </c:pt>
                      <c:pt idx="71" formatCode="0.0%">
                        <c:v>-1.0977995554232622E-2</c:v>
                      </c:pt>
                      <c:pt idx="72" formatCode="0.0%">
                        <c:v>-6.6961888356156241E-3</c:v>
                      </c:pt>
                      <c:pt idx="73" formatCode="0.0%">
                        <c:v>-1.0356310998949514E-2</c:v>
                      </c:pt>
                      <c:pt idx="74" formatCode="0.0%">
                        <c:v>-1.3991544655539867E-2</c:v>
                      </c:pt>
                      <c:pt idx="75" formatCode="0.0%">
                        <c:v>-1.601847908980103E-2</c:v>
                      </c:pt>
                      <c:pt idx="76" formatCode="0.0%">
                        <c:v>-9.241345021154368E-3</c:v>
                      </c:pt>
                      <c:pt idx="77" formatCode="0.0%">
                        <c:v>-2.371948635449983E-3</c:v>
                      </c:pt>
                      <c:pt idx="78" formatCode="0.0%">
                        <c:v>4.3615560079190985E-3</c:v>
                      </c:pt>
                      <c:pt idx="79" formatCode="0.0%">
                        <c:v>6.6464295403361184E-3</c:v>
                      </c:pt>
                      <c:pt idx="80" formatCode="0.0%">
                        <c:v>8.3666545371716694E-3</c:v>
                      </c:pt>
                      <c:pt idx="81" formatCode="0.0%">
                        <c:v>1.0893888805285634E-2</c:v>
                      </c:pt>
                      <c:pt idx="82" formatCode="0.0%">
                        <c:v>9.3219047637402852E-3</c:v>
                      </c:pt>
                      <c:pt idx="83" formatCode="0.0%">
                        <c:v>8.4722001277346415E-3</c:v>
                      </c:pt>
                      <c:pt idx="84" formatCode="0.0%">
                        <c:v>7.4090013995329329E-3</c:v>
                      </c:pt>
                      <c:pt idx="85" formatCode="0.0%">
                        <c:v>7.1096601904476753E-3</c:v>
                      </c:pt>
                      <c:pt idx="86" formatCode="0.0%">
                        <c:v>4.1082756365389272E-3</c:v>
                      </c:pt>
                      <c:pt idx="87" formatCode="0.0%">
                        <c:v>1.5489297044235517E-3</c:v>
                      </c:pt>
                      <c:pt idx="88" formatCode="0.0%">
                        <c:v>-2.1164816519869678E-4</c:v>
                      </c:pt>
                      <c:pt idx="89" formatCode="0.0%">
                        <c:v>-4.0690007039287934E-3</c:v>
                      </c:pt>
                      <c:pt idx="90" formatCode="0.0%">
                        <c:v>-7.6542878815101245E-3</c:v>
                      </c:pt>
                      <c:pt idx="91" formatCode="0.0%">
                        <c:v>-1.0871528999241931E-2</c:v>
                      </c:pt>
                      <c:pt idx="92" formatCode="0.0%">
                        <c:v>-1.3532285323431426E-2</c:v>
                      </c:pt>
                      <c:pt idx="93" formatCode="0.0%">
                        <c:v>-1.6675378857876288E-2</c:v>
                      </c:pt>
                      <c:pt idx="94" formatCode="0.0%">
                        <c:v>-1.7837492809932298E-2</c:v>
                      </c:pt>
                      <c:pt idx="95" formatCode="0.0%">
                        <c:v>-1.9058647646657656E-2</c:v>
                      </c:pt>
                      <c:pt idx="96" formatCode="0.0%">
                        <c:v>-1.7831291971597052E-2</c:v>
                      </c:pt>
                      <c:pt idx="97" formatCode="0.0%">
                        <c:v>-1.6270383137835354E-2</c:v>
                      </c:pt>
                      <c:pt idx="98" formatCode="0.0%">
                        <c:v>-1.4347984391734347E-2</c:v>
                      </c:pt>
                      <c:pt idx="99" formatCode="0.0%">
                        <c:v>-1.3197446868231988E-2</c:v>
                      </c:pt>
                      <c:pt idx="100" formatCode="0.0%">
                        <c:v>-1.1920246029230253E-2</c:v>
                      </c:pt>
                      <c:pt idx="101" formatCode="0.0%">
                        <c:v>-7.5916958180249905E-3</c:v>
                      </c:pt>
                      <c:pt idx="102" formatCode="0.0%">
                        <c:v>-2.9336433551753194E-3</c:v>
                      </c:pt>
                      <c:pt idx="103" formatCode="0.0%">
                        <c:v>2.4482905660916376E-3</c:v>
                      </c:pt>
                      <c:pt idx="104" formatCode="0.0%">
                        <c:v>7.6369239275315692E-3</c:v>
                      </c:pt>
                      <c:pt idx="105" formatCode="0.0%">
                        <c:v>1.1894751350013832E-2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91-44C8-B216-E938897A42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outputgap_hp_1600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Data!$O$2:$O$107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-5.4589876748014632E-3</c:v>
                      </c:pt>
                      <c:pt idx="1">
                        <c:v>-4.7202769467986627E-3</c:v>
                      </c:pt>
                      <c:pt idx="2">
                        <c:v>-3.5058022106007058E-3</c:v>
                      </c:pt>
                      <c:pt idx="3">
                        <c:v>4.8741449460010244E-4</c:v>
                      </c:pt>
                      <c:pt idx="4">
                        <c:v>3.6412531724998587E-3</c:v>
                      </c:pt>
                      <c:pt idx="5">
                        <c:v>9.2934011899998836E-3</c:v>
                      </c:pt>
                      <c:pt idx="6">
                        <c:v>5.761827819698695E-3</c:v>
                      </c:pt>
                      <c:pt idx="7">
                        <c:v>7.028423781100912E-3</c:v>
                      </c:pt>
                      <c:pt idx="8">
                        <c:v>7.1670923055009439E-3</c:v>
                      </c:pt>
                      <c:pt idx="9">
                        <c:v>9.138086332399098E-3</c:v>
                      </c:pt>
                      <c:pt idx="10">
                        <c:v>7.4837537086001049E-3</c:v>
                      </c:pt>
                      <c:pt idx="11">
                        <c:v>6.3638431367998294E-3</c:v>
                      </c:pt>
                      <c:pt idx="12">
                        <c:v>1.5767290176398774E-2</c:v>
                      </c:pt>
                      <c:pt idx="13">
                        <c:v>2.3503151489000729E-2</c:v>
                      </c:pt>
                      <c:pt idx="14">
                        <c:v>3.2545313870599557E-2</c:v>
                      </c:pt>
                      <c:pt idx="15">
                        <c:v>4.292557124090024E-2</c:v>
                      </c:pt>
                      <c:pt idx="16">
                        <c:v>3.0256818700300059E-2</c:v>
                      </c:pt>
                      <c:pt idx="17">
                        <c:v>2.1529869412299618E-2</c:v>
                      </c:pt>
                      <c:pt idx="18">
                        <c:v>1.3908582966299932E-2</c:v>
                      </c:pt>
                      <c:pt idx="19">
                        <c:v>-9.0869012152996476E-3</c:v>
                      </c:pt>
                      <c:pt idx="20">
                        <c:v>-1.1875364862699911E-2</c:v>
                      </c:pt>
                      <c:pt idx="21">
                        <c:v>-1.9411378118201483E-2</c:v>
                      </c:pt>
                      <c:pt idx="22">
                        <c:v>-2.4794233894100515E-2</c:v>
                      </c:pt>
                      <c:pt idx="23">
                        <c:v>-1.9659379252900067E-2</c:v>
                      </c:pt>
                      <c:pt idx="24">
                        <c:v>-1.4856345404201221E-2</c:v>
                      </c:pt>
                      <c:pt idx="25">
                        <c:v>-1.0441432383601068E-2</c:v>
                      </c:pt>
                      <c:pt idx="26">
                        <c:v>-1.0241292467600971E-2</c:v>
                      </c:pt>
                      <c:pt idx="27">
                        <c:v>-1.0605418412900747E-2</c:v>
                      </c:pt>
                      <c:pt idx="28">
                        <c:v>-1.1666668920598866E-2</c:v>
                      </c:pt>
                      <c:pt idx="29">
                        <c:v>-9.1685982989009318E-3</c:v>
                      </c:pt>
                      <c:pt idx="30">
                        <c:v>-8.1961705667001894E-3</c:v>
                      </c:pt>
                      <c:pt idx="31">
                        <c:v>-7.3113697988009818E-3</c:v>
                      </c:pt>
                      <c:pt idx="32">
                        <c:v>-7.6726238701994021E-3</c:v>
                      </c:pt>
                      <c:pt idx="33">
                        <c:v>-8.6197166671002634E-3</c:v>
                      </c:pt>
                      <c:pt idx="34">
                        <c:v>-1.0152598275100289E-2</c:v>
                      </c:pt>
                      <c:pt idx="35">
                        <c:v>-9.1661027067004852E-3</c:v>
                      </c:pt>
                      <c:pt idx="36">
                        <c:v>-8.4777340564006209E-3</c:v>
                      </c:pt>
                      <c:pt idx="37">
                        <c:v>-8.8813070303004338E-3</c:v>
                      </c:pt>
                      <c:pt idx="38">
                        <c:v>-7.4724290177012875E-3</c:v>
                      </c:pt>
                      <c:pt idx="39">
                        <c:v>-7.5096148222009163E-3</c:v>
                      </c:pt>
                      <c:pt idx="40">
                        <c:v>-7.7950154537997918E-3</c:v>
                      </c:pt>
                      <c:pt idx="41">
                        <c:v>-8.6188674776987995E-3</c:v>
                      </c:pt>
                      <c:pt idx="42">
                        <c:v>-7.357231836198963E-3</c:v>
                      </c:pt>
                      <c:pt idx="43">
                        <c:v>-6.4341474282993971E-3</c:v>
                      </c:pt>
                      <c:pt idx="44">
                        <c:v>-5.7970327037999425E-3</c:v>
                      </c:pt>
                      <c:pt idx="45">
                        <c:v>-3.43068897160137E-3</c:v>
                      </c:pt>
                      <c:pt idx="46">
                        <c:v>-1.2334859919995722E-3</c:v>
                      </c:pt>
                      <c:pt idx="47">
                        <c:v>8.5694645349931875E-4</c:v>
                      </c:pt>
                      <c:pt idx="48">
                        <c:v>5.069736120200119E-3</c:v>
                      </c:pt>
                      <c:pt idx="49">
                        <c:v>9.30150195609869E-3</c:v>
                      </c:pt>
                      <c:pt idx="50">
                        <c:v>1.3175285027198669E-2</c:v>
                      </c:pt>
                      <c:pt idx="51">
                        <c:v>1.6874739219598922E-2</c:v>
                      </c:pt>
                      <c:pt idx="52">
                        <c:v>2.1364350163899815E-2</c:v>
                      </c:pt>
                      <c:pt idx="53">
                        <c:v>2.3414609557098842E-2</c:v>
                      </c:pt>
                      <c:pt idx="54">
                        <c:v>2.3120512046300945E-2</c:v>
                      </c:pt>
                      <c:pt idx="55">
                        <c:v>2.366277310309961E-2</c:v>
                      </c:pt>
                      <c:pt idx="56">
                        <c:v>2.4140179297200248E-2</c:v>
                      </c:pt>
                      <c:pt idx="57">
                        <c:v>1.4099991582300575E-2</c:v>
                      </c:pt>
                      <c:pt idx="58">
                        <c:v>4.2329659628013161E-3</c:v>
                      </c:pt>
                      <c:pt idx="59">
                        <c:v>-5.5071818044005738E-3</c:v>
                      </c:pt>
                      <c:pt idx="60">
                        <c:v>-1.0370201800599332E-2</c:v>
                      </c:pt>
                      <c:pt idx="61">
                        <c:v>-1.4341236273599733E-2</c:v>
                      </c:pt>
                      <c:pt idx="62">
                        <c:v>-2.0037867831899092E-2</c:v>
                      </c:pt>
                      <c:pt idx="63">
                        <c:v>-1.8331824905398975E-2</c:v>
                      </c:pt>
                      <c:pt idx="64">
                        <c:v>-1.6679891064100616E-2</c:v>
                      </c:pt>
                      <c:pt idx="65">
                        <c:v>-1.3805504044199779E-2</c:v>
                      </c:pt>
                      <c:pt idx="66">
                        <c:v>-1.4239944268100047E-2</c:v>
                      </c:pt>
                      <c:pt idx="67">
                        <c:v>-9.4174906581994122E-3</c:v>
                      </c:pt>
                      <c:pt idx="68">
                        <c:v>-4.9817690635993728E-3</c:v>
                      </c:pt>
                      <c:pt idx="69">
                        <c:v>-6.1411421959967072E-4</c:v>
                      </c:pt>
                      <c:pt idx="70">
                        <c:v>1.9057709746004292E-3</c:v>
                      </c:pt>
                      <c:pt idx="71">
                        <c:v>3.8862959897993932E-3</c:v>
                      </c:pt>
                      <c:pt idx="72">
                        <c:v>7.8512435456001839E-3</c:v>
                      </c:pt>
                      <c:pt idx="73">
                        <c:v>2.8371163800997579E-3</c:v>
                      </c:pt>
                      <c:pt idx="74">
                        <c:v>-2.1160187097990502E-3</c:v>
                      </c:pt>
                      <c:pt idx="75">
                        <c:v>-6.9400725530996965E-3</c:v>
                      </c:pt>
                      <c:pt idx="76">
                        <c:v>-2.7364865595007615E-3</c:v>
                      </c:pt>
                      <c:pt idx="77">
                        <c:v>1.6865065872000429E-3</c:v>
                      </c:pt>
                      <c:pt idx="78">
                        <c:v>6.357251525800578E-3</c:v>
                      </c:pt>
                      <c:pt idx="79">
                        <c:v>7.9269373774000229E-3</c:v>
                      </c:pt>
                      <c:pt idx="80">
                        <c:v>9.3249560995989356E-3</c:v>
                      </c:pt>
                      <c:pt idx="81">
                        <c:v>1.1979750996900407E-2</c:v>
                      </c:pt>
                      <c:pt idx="82">
                        <c:v>1.0895682227801018E-2</c:v>
                      </c:pt>
                      <c:pt idx="83">
                        <c:v>1.0951087884299326E-2</c:v>
                      </c:pt>
                      <c:pt idx="84">
                        <c:v>1.1152979229100524E-2</c:v>
                      </c:pt>
                      <c:pt idx="85">
                        <c:v>1.1771835042798884E-2</c:v>
                      </c:pt>
                      <c:pt idx="86">
                        <c:v>9.9921008736991723E-3</c:v>
                      </c:pt>
                      <c:pt idx="87">
                        <c:v>8.2571152900996481E-3</c:v>
                      </c:pt>
                      <c:pt idx="88">
                        <c:v>7.3178023014985882E-3</c:v>
                      </c:pt>
                      <c:pt idx="89">
                        <c:v>4.2167902871987906E-3</c:v>
                      </c:pt>
                      <c:pt idx="90">
                        <c:v>1.2413792374008636E-3</c:v>
                      </c:pt>
                      <c:pt idx="91">
                        <c:v>-1.7443759205999498E-3</c:v>
                      </c:pt>
                      <c:pt idx="92">
                        <c:v>-4.3527075740996679E-3</c:v>
                      </c:pt>
                      <c:pt idx="93">
                        <c:v>-7.2362960131009402E-3</c:v>
                      </c:pt>
                      <c:pt idx="94">
                        <c:v>-8.1632304647012432E-3</c:v>
                      </c:pt>
                      <c:pt idx="95">
                        <c:v>-9.2300821990001225E-3</c:v>
                      </c:pt>
                      <c:pt idx="96">
                        <c:v>-7.8251026962998793E-3</c:v>
                      </c:pt>
                      <c:pt idx="97">
                        <c:v>-6.9341478184004046E-3</c:v>
                      </c:pt>
                      <c:pt idx="98">
                        <c:v>-5.8297872446999577E-3</c:v>
                      </c:pt>
                      <c:pt idx="99">
                        <c:v>-6.2502614631991804E-3</c:v>
                      </c:pt>
                      <c:pt idx="100">
                        <c:v>-6.7797552535004968E-3</c:v>
                      </c:pt>
                      <c:pt idx="101">
                        <c:v>-5.190428631300037E-3</c:v>
                      </c:pt>
                      <c:pt idx="102">
                        <c:v>-3.7166147776996894E-3</c:v>
                      </c:pt>
                      <c:pt idx="103">
                        <c:v>-2.2376861920001545E-3</c:v>
                      </c:pt>
                      <c:pt idx="104">
                        <c:v>-1.5698087659998805E-3</c:v>
                      </c:pt>
                      <c:pt idx="105">
                        <c:v>-1.1871993588012941E-3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91-44C8-B216-E938897A42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outputgap_nhp_promedio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Data!$Q$2:$Q$107</c15:sqref>
                        </c15:formulaRef>
                      </c:ext>
                    </c:extLst>
                    <c:numCache>
                      <c:formatCode>0.00%</c:formatCode>
                      <c:ptCount val="106"/>
                      <c:pt idx="1">
                        <c:v>-9.0438726310999584E-3</c:v>
                      </c:pt>
                      <c:pt idx="2">
                        <c:v>-7.5241399346008819E-3</c:v>
                      </c:pt>
                      <c:pt idx="3">
                        <c:v>-3.4401494217011219E-3</c:v>
                      </c:pt>
                      <c:pt idx="4">
                        <c:v>-4.347080475000098E-4</c:v>
                      </c:pt>
                      <c:pt idx="5">
                        <c:v>4.8117572058004043E-3</c:v>
                      </c:pt>
                      <c:pt idx="6">
                        <c:v>6.0706409859889732E-4</c:v>
                      </c:pt>
                      <c:pt idx="7">
                        <c:v>9.3350243660061949E-4</c:v>
                      </c:pt>
                      <c:pt idx="8">
                        <c:v>-1.2747129589918416E-4</c:v>
                      </c:pt>
                      <c:pt idx="9">
                        <c:v>3.9838763689914458E-4</c:v>
                      </c:pt>
                      <c:pt idx="10">
                        <c:v>-2.9270717641995958E-3</c:v>
                      </c:pt>
                      <c:pt idx="11">
                        <c:v>-5.9186436347005156E-3</c:v>
                      </c:pt>
                      <c:pt idx="12">
                        <c:v>1.4418452158988515E-3</c:v>
                      </c:pt>
                      <c:pt idx="13">
                        <c:v>6.994678768899476E-3</c:v>
                      </c:pt>
                      <c:pt idx="14">
                        <c:v>1.3751867382998384E-2</c:v>
                      </c:pt>
                      <c:pt idx="15">
                        <c:v>2.1794295712499689E-2</c:v>
                      </c:pt>
                      <c:pt idx="16">
                        <c:v>6.7988297626992988E-3</c:v>
                      </c:pt>
                      <c:pt idx="17">
                        <c:v>-4.160763136399126E-3</c:v>
                      </c:pt>
                      <c:pt idx="18">
                        <c:v>-1.3829206845899833E-2</c:v>
                      </c:pt>
                      <c:pt idx="19">
                        <c:v>-3.8595176794299135E-2</c:v>
                      </c:pt>
                      <c:pt idx="20">
                        <c:v>-4.279206379719902E-2</c:v>
                      </c:pt>
                      <c:pt idx="21">
                        <c:v>-5.1308191880799825E-2</c:v>
                      </c:pt>
                      <c:pt idx="22">
                        <c:v>-5.7196467885800573E-2</c:v>
                      </c:pt>
                      <c:pt idx="23">
                        <c:v>-5.2068506144300031E-2</c:v>
                      </c:pt>
                      <c:pt idx="24">
                        <c:v>-4.6773720752501191E-2</c:v>
                      </c:pt>
                      <c:pt idx="25">
                        <c:v>-4.1387417584701325E-2</c:v>
                      </c:pt>
                      <c:pt idx="26">
                        <c:v>-3.9768529585600731E-2</c:v>
                      </c:pt>
                      <c:pt idx="27">
                        <c:v>-3.830820913990074E-2</c:v>
                      </c:pt>
                      <c:pt idx="28">
                        <c:v>-3.7189900157599709E-2</c:v>
                      </c:pt>
                      <c:pt idx="29">
                        <c:v>-3.2213958908799967E-2</c:v>
                      </c:pt>
                      <c:pt idx="30">
                        <c:v>-2.8525723997399055E-2</c:v>
                      </c:pt>
                      <c:pt idx="31">
                        <c:v>-2.4745598867800922E-2</c:v>
                      </c:pt>
                      <c:pt idx="32">
                        <c:v>-2.2083141269300555E-2</c:v>
                      </c:pt>
                      <c:pt idx="33">
                        <c:v>-1.9921175893898635E-2</c:v>
                      </c:pt>
                      <c:pt idx="34">
                        <c:v>-1.829536648600083E-2</c:v>
                      </c:pt>
                      <c:pt idx="35">
                        <c:v>-1.4129950059400542E-2</c:v>
                      </c:pt>
                      <c:pt idx="36">
                        <c:v>-1.0270083173899991E-2</c:v>
                      </c:pt>
                      <c:pt idx="37">
                        <c:v>-7.5360642098996067E-3</c:v>
                      </c:pt>
                      <c:pt idx="38">
                        <c:v>-3.0494973356010036E-3</c:v>
                      </c:pt>
                      <c:pt idx="39">
                        <c:v>-9.6331384700221179E-5</c:v>
                      </c:pt>
                      <c:pt idx="40">
                        <c:v>2.4933938461000338E-3</c:v>
                      </c:pt>
                      <c:pt idx="41">
                        <c:v>4.4018184296010787E-3</c:v>
                      </c:pt>
                      <c:pt idx="42">
                        <c:v>8.2257788079012073E-3</c:v>
                      </c:pt>
                      <c:pt idx="43">
                        <c:v>1.151397020790057E-2</c:v>
                      </c:pt>
                      <c:pt idx="44">
                        <c:v>1.4292103632500996E-2</c:v>
                      </c:pt>
                      <c:pt idx="45">
                        <c:v>1.8549244324399083E-2</c:v>
                      </c:pt>
                      <c:pt idx="46">
                        <c:v>2.2362243074599775E-2</c:v>
                      </c:pt>
                      <c:pt idx="47">
                        <c:v>2.5771593632399004E-2</c:v>
                      </c:pt>
                      <c:pt idx="48">
                        <c:v>3.0988773777199441E-2</c:v>
                      </c:pt>
                      <c:pt idx="49">
                        <c:v>3.5897828787499364E-2</c:v>
                      </c:pt>
                      <c:pt idx="50">
                        <c:v>4.0116115978099387E-2</c:v>
                      </c:pt>
                      <c:pt idx="51">
                        <c:v>4.3830158393198815E-2</c:v>
                      </c:pt>
                      <c:pt idx="52">
                        <c:v>4.801735268129903E-2</c:v>
                      </c:pt>
                      <c:pt idx="53">
                        <c:v>4.9472240309500037E-2</c:v>
                      </c:pt>
                      <c:pt idx="54">
                        <c:v>4.832626494940051E-2</c:v>
                      </c:pt>
                      <c:pt idx="55">
                        <c:v>4.7808777715598438E-2</c:v>
                      </c:pt>
                      <c:pt idx="56">
                        <c:v>4.7077303513100688E-2</c:v>
                      </c:pt>
                      <c:pt idx="57">
                        <c:v>3.5746240229100223E-2</c:v>
                      </c:pt>
                      <c:pt idx="58">
                        <c:v>2.4580312654400416E-2</c:v>
                      </c:pt>
                      <c:pt idx="59">
                        <c:v>1.3606225205599287E-2</c:v>
                      </c:pt>
                      <c:pt idx="60">
                        <c:v>7.6385340429006021E-3</c:v>
                      </c:pt>
                      <c:pt idx="61">
                        <c:v>2.7411708398989987E-3</c:v>
                      </c:pt>
                      <c:pt idx="62">
                        <c:v>-3.6717369062984062E-3</c:v>
                      </c:pt>
                      <c:pt idx="63">
                        <c:v>-2.4586866995992551E-3</c:v>
                      </c:pt>
                      <c:pt idx="64">
                        <c:v>-1.0836127291007358E-3</c:v>
                      </c:pt>
                      <c:pt idx="65">
                        <c:v>1.7056563641997258E-3</c:v>
                      </c:pt>
                      <c:pt idx="66">
                        <c:v>1.3399182300002366E-3</c:v>
                      </c:pt>
                      <c:pt idx="67">
                        <c:v>6.3377039660004186E-3</c:v>
                      </c:pt>
                      <c:pt idx="68">
                        <c:v>1.1000891116299982E-2</c:v>
                      </c:pt>
                      <c:pt idx="69">
                        <c:v>1.5591918153599948E-2</c:v>
                      </c:pt>
                      <c:pt idx="70">
                        <c:v>1.8278273393999456E-2</c:v>
                      </c:pt>
                      <c:pt idx="71">
                        <c:v>2.0323233169198929E-2</c:v>
                      </c:pt>
                      <c:pt idx="72">
                        <c:v>2.4215919341900261E-2</c:v>
                      </c:pt>
                      <c:pt idx="73">
                        <c:v>1.8970863416699402E-2</c:v>
                      </c:pt>
                      <c:pt idx="74">
                        <c:v>1.3620076115101298E-2</c:v>
                      </c:pt>
                      <c:pt idx="75">
                        <c:v>8.2322751008003792E-3</c:v>
                      </c:pt>
                      <c:pt idx="76">
                        <c:v>1.1709663914299284E-2</c:v>
                      </c:pt>
                      <c:pt idx="77">
                        <c:v>1.5246179377800928E-2</c:v>
                      </c:pt>
                      <c:pt idx="78">
                        <c:v>1.887273938949896E-2</c:v>
                      </c:pt>
                      <c:pt idx="79">
                        <c:v>1.9245087495900037E-2</c:v>
                      </c:pt>
                      <c:pt idx="80">
                        <c:v>1.9301363722100007E-2</c:v>
                      </c:pt>
                      <c:pt idx="81">
                        <c:v>2.0482939671801148E-2</c:v>
                      </c:pt>
                      <c:pt idx="82">
                        <c:v>1.7811016757599774E-2</c:v>
                      </c:pt>
                      <c:pt idx="83">
                        <c:v>1.6184861874599221E-2</c:v>
                      </c:pt>
                      <c:pt idx="84">
                        <c:v>1.4635416515099919E-2</c:v>
                      </c:pt>
                      <c:pt idx="85">
                        <c:v>1.3459987356998937E-2</c:v>
                      </c:pt>
                      <c:pt idx="86">
                        <c:v>9.8730136908997679E-3</c:v>
                      </c:pt>
                      <c:pt idx="87">
                        <c:v>6.3514233864996328E-3</c:v>
                      </c:pt>
                      <c:pt idx="88">
                        <c:v>3.6820717520988921E-3</c:v>
                      </c:pt>
                      <c:pt idx="89">
                        <c:v>-1.0550238626017006E-3</c:v>
                      </c:pt>
                      <c:pt idx="90">
                        <c:v>-5.5353482099995688E-3</c:v>
                      </c:pt>
                      <c:pt idx="91">
                        <c:v>-9.861227960699992E-3</c:v>
                      </c:pt>
                      <c:pt idx="92">
                        <c:v>-1.3618083711198992E-2</c:v>
                      </c:pt>
                      <c:pt idx="93">
                        <c:v>-1.7439992369300938E-2</c:v>
                      </c:pt>
                      <c:pt idx="94">
                        <c:v>-1.908499812740061E-2</c:v>
                      </c:pt>
                      <c:pt idx="95">
                        <c:v>-2.0648563889800187E-2</c:v>
                      </c:pt>
                      <c:pt idx="96">
                        <c:v>-1.9526135834299296E-2</c:v>
                      </c:pt>
                      <c:pt idx="97">
                        <c:v>-1.8718376126999559E-2</c:v>
                      </c:pt>
                      <c:pt idx="98">
                        <c:v>-1.7517782300799922E-2</c:v>
                      </c:pt>
                      <c:pt idx="99">
                        <c:v>-1.7686019170300327E-2</c:v>
                      </c:pt>
                      <c:pt idx="100">
                        <c:v>-1.7832556883700335E-2</c:v>
                      </c:pt>
                      <c:pt idx="101">
                        <c:v>-1.5756036081800318E-2</c:v>
                      </c:pt>
                      <c:pt idx="102">
                        <c:v>-1.3717814529398353E-2</c:v>
                      </c:pt>
                      <c:pt idx="103">
                        <c:v>-1.1623226253000496E-2</c:v>
                      </c:pt>
                      <c:pt idx="104">
                        <c:v>-1.0311843164901191E-2</c:v>
                      </c:pt>
                      <c:pt idx="10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91-44C8-B216-E938897A426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Data!$CH$1</c:f>
              <c:strCache>
                <c:ptCount val="1"/>
                <c:pt idx="0">
                  <c:v>real_interest_gap_l4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Data!$CH$2:$CH$107</c:f>
              <c:numCache>
                <c:formatCode>General</c:formatCode>
                <c:ptCount val="106"/>
                <c:pt idx="24" formatCode="0.0%">
                  <c:v>-6.2085554313801722E-2</c:v>
                </c:pt>
                <c:pt idx="25" formatCode="0.0%">
                  <c:v>-3.316835984167768E-2</c:v>
                </c:pt>
                <c:pt idx="26" formatCode="0.0%">
                  <c:v>-5.2077266656941762E-2</c:v>
                </c:pt>
                <c:pt idx="27" formatCode="0.0%">
                  <c:v>-8.4737980883580893E-2</c:v>
                </c:pt>
                <c:pt idx="28" formatCode="0.0%">
                  <c:v>-8.5732449751586143E-2</c:v>
                </c:pt>
                <c:pt idx="29" formatCode="0.0%">
                  <c:v>-8.2037333124790501E-2</c:v>
                </c:pt>
                <c:pt idx="30" formatCode="0.0%">
                  <c:v>-7.4364437494460867E-2</c:v>
                </c:pt>
                <c:pt idx="31" formatCode="0.0%">
                  <c:v>-6.6807056912128487E-2</c:v>
                </c:pt>
                <c:pt idx="32" formatCode="0.0%">
                  <c:v>-5.934328664358976E-2</c:v>
                </c:pt>
                <c:pt idx="33" formatCode="0.0%">
                  <c:v>-5.7235828181724208E-2</c:v>
                </c:pt>
                <c:pt idx="34" formatCode="0.0%">
                  <c:v>-7.2893093101131706E-2</c:v>
                </c:pt>
                <c:pt idx="35" formatCode="0.0%">
                  <c:v>-7.589648846245492E-2</c:v>
                </c:pt>
                <c:pt idx="36" formatCode="0.0%">
                  <c:v>-6.7717348477775913E-2</c:v>
                </c:pt>
                <c:pt idx="37" formatCode="0.0%">
                  <c:v>-8.6849344831774394E-2</c:v>
                </c:pt>
                <c:pt idx="38" formatCode="0.0%">
                  <c:v>-8.1096937682159628E-2</c:v>
                </c:pt>
                <c:pt idx="39" formatCode="0.0%">
                  <c:v>-8.7482601655356956E-2</c:v>
                </c:pt>
                <c:pt idx="40" formatCode="0.0%">
                  <c:v>-8.0963856688677061E-2</c:v>
                </c:pt>
                <c:pt idx="41" formatCode="0.0%">
                  <c:v>-6.5104759743055074E-2</c:v>
                </c:pt>
                <c:pt idx="42" formatCode="0.0%">
                  <c:v>-6.1313026964675693E-2</c:v>
                </c:pt>
                <c:pt idx="43" formatCode="0.0%">
                  <c:v>-5.2656659771457726E-2</c:v>
                </c:pt>
                <c:pt idx="44" formatCode="0.0%">
                  <c:v>-5.1825339878982385E-2</c:v>
                </c:pt>
                <c:pt idx="45" formatCode="0.0%">
                  <c:v>-4.7850642421541911E-2</c:v>
                </c:pt>
                <c:pt idx="46" formatCode="0.0%">
                  <c:v>-4.4296951748499999E-2</c:v>
                </c:pt>
                <c:pt idx="47" formatCode="0.0%">
                  <c:v>-3.9590259865689599E-2</c:v>
                </c:pt>
                <c:pt idx="48" formatCode="0.0%">
                  <c:v>-3.2558576997026481E-2</c:v>
                </c:pt>
                <c:pt idx="49" formatCode="0.0%">
                  <c:v>-2.8097516790648563E-2</c:v>
                </c:pt>
                <c:pt idx="50" formatCode="0.0%">
                  <c:v>-3.2547621525875592E-2</c:v>
                </c:pt>
                <c:pt idx="51" formatCode="0.0%">
                  <c:v>-2.87145409161303E-2</c:v>
                </c:pt>
                <c:pt idx="52" formatCode="0.0%">
                  <c:v>-1.9664308334658091E-2</c:v>
                </c:pt>
                <c:pt idx="53" formatCode="0.0%">
                  <c:v>-1.1163576691338148E-2</c:v>
                </c:pt>
                <c:pt idx="54" formatCode="0.0%">
                  <c:v>-1.3071600446951388E-2</c:v>
                </c:pt>
                <c:pt idx="55" formatCode="0.0%">
                  <c:v>-3.0865645963056437E-3</c:v>
                </c:pt>
                <c:pt idx="56" formatCode="0.0%">
                  <c:v>-6.9475096501726077E-3</c:v>
                </c:pt>
                <c:pt idx="57" formatCode="0.0%">
                  <c:v>-5.0793114666831951E-4</c:v>
                </c:pt>
                <c:pt idx="58" formatCode="0.0%">
                  <c:v>1.3377832425099899E-2</c:v>
                </c:pt>
                <c:pt idx="59" formatCode="0.0%">
                  <c:v>1.0510000385506486E-2</c:v>
                </c:pt>
                <c:pt idx="60" formatCode="0.0%">
                  <c:v>1.199755347118036E-2</c:v>
                </c:pt>
                <c:pt idx="61" formatCode="0.0%">
                  <c:v>1.0808611905021928E-3</c:v>
                </c:pt>
                <c:pt idx="62" formatCode="0.0%">
                  <c:v>9.7016005971798519E-4</c:v>
                </c:pt>
                <c:pt idx="63" formatCode="0.0%">
                  <c:v>-3.7734077115293349E-3</c:v>
                </c:pt>
                <c:pt idx="64" formatCode="0.0%">
                  <c:v>-1.1696057908605603E-2</c:v>
                </c:pt>
                <c:pt idx="65" formatCode="0.0%">
                  <c:v>-1.259158150584757E-2</c:v>
                </c:pt>
                <c:pt idx="66" formatCode="0.0%">
                  <c:v>-1.0971696887359342E-2</c:v>
                </c:pt>
                <c:pt idx="67" formatCode="0.0%">
                  <c:v>-3.2979868977130455E-3</c:v>
                </c:pt>
                <c:pt idx="68" formatCode="0.0%">
                  <c:v>-1.0330655180145615E-3</c:v>
                </c:pt>
                <c:pt idx="69" formatCode="0.0%">
                  <c:v>-9.3194299225104402E-3</c:v>
                </c:pt>
                <c:pt idx="70" formatCode="0.0%">
                  <c:v>-9.0475067500555423E-3</c:v>
                </c:pt>
                <c:pt idx="71" formatCode="0.0%">
                  <c:v>-1.7194913579285001E-2</c:v>
                </c:pt>
                <c:pt idx="72" formatCode="0.0%">
                  <c:v>-1.2186863080741595E-2</c:v>
                </c:pt>
                <c:pt idx="73" formatCode="0.0%">
                  <c:v>-5.0266252371595644E-3</c:v>
                </c:pt>
                <c:pt idx="74" formatCode="0.0%">
                  <c:v>-7.1411806491746225E-3</c:v>
                </c:pt>
                <c:pt idx="75" formatCode="0.0%">
                  <c:v>-4.468619781456731E-3</c:v>
                </c:pt>
                <c:pt idx="76" formatCode="0.0%">
                  <c:v>3.8552981049130939E-3</c:v>
                </c:pt>
                <c:pt idx="77" formatCode="0.0%">
                  <c:v>5.9593143188223351E-3</c:v>
                </c:pt>
                <c:pt idx="78" formatCode="0.0%">
                  <c:v>2.220797126677514E-3</c:v>
                </c:pt>
                <c:pt idx="79" formatCode="0.0%">
                  <c:v>3.789959138922749E-3</c:v>
                </c:pt>
                <c:pt idx="80" formatCode="0.0%">
                  <c:v>-8.5430434226376091E-4</c:v>
                </c:pt>
                <c:pt idx="81" formatCode="0.0%">
                  <c:v>-3.3244893200944561E-3</c:v>
                </c:pt>
                <c:pt idx="82" formatCode="0.0%">
                  <c:v>-4.7359484589693263E-3</c:v>
                </c:pt>
                <c:pt idx="83" formatCode="0.0%">
                  <c:v>-1.6537818888305109E-3</c:v>
                </c:pt>
                <c:pt idx="84" formatCode="0.0%">
                  <c:v>-7.6637925742653861E-3</c:v>
                </c:pt>
                <c:pt idx="85" formatCode="0.0%">
                  <c:v>-3.4644472456631607E-3</c:v>
                </c:pt>
                <c:pt idx="86" formatCode="0.0%">
                  <c:v>5.0067996969387595E-4</c:v>
                </c:pt>
                <c:pt idx="87" formatCode="0.0%">
                  <c:v>-7.5782142666745156E-3</c:v>
                </c:pt>
                <c:pt idx="88" formatCode="0.0%">
                  <c:v>-1.6493696355217219E-2</c:v>
                </c:pt>
                <c:pt idx="89" formatCode="0.0%">
                  <c:v>-1.5337089634258491E-2</c:v>
                </c:pt>
                <c:pt idx="90" formatCode="0.0%">
                  <c:v>-2.2023549114713201E-2</c:v>
                </c:pt>
                <c:pt idx="91" formatCode="0.0%">
                  <c:v>-2.6161717959964477E-2</c:v>
                </c:pt>
                <c:pt idx="92" formatCode="0.0%">
                  <c:v>-3.0469207398124795E-2</c:v>
                </c:pt>
                <c:pt idx="93" formatCode="0.0%">
                  <c:v>-2.7200528859141891E-2</c:v>
                </c:pt>
                <c:pt idx="94" formatCode="0.0%">
                  <c:v>-1.2844177780878471E-2</c:v>
                </c:pt>
                <c:pt idx="95" formatCode="0.0%">
                  <c:v>-7.6778427760967882E-4</c:v>
                </c:pt>
                <c:pt idx="96" formatCode="0.0%">
                  <c:v>4.5749622913028587E-3</c:v>
                </c:pt>
                <c:pt idx="97" formatCode="0.0%">
                  <c:v>4.2213796514967566E-3</c:v>
                </c:pt>
                <c:pt idx="98" formatCode="0.0%">
                  <c:v>-5.2940214411159731E-3</c:v>
                </c:pt>
                <c:pt idx="99" formatCode="0.0%">
                  <c:v>-1.1301342455561657E-2</c:v>
                </c:pt>
                <c:pt idx="100" formatCode="0.0%">
                  <c:v>-4.3522244251235701E-3</c:v>
                </c:pt>
                <c:pt idx="101" formatCode="0.0%">
                  <c:v>-7.4273031637205195E-3</c:v>
                </c:pt>
                <c:pt idx="102" formatCode="0.0%">
                  <c:v>-7.6786097097308048E-3</c:v>
                </c:pt>
                <c:pt idx="103" formatCode="0.0%">
                  <c:v>-7.1959695710839475E-3</c:v>
                </c:pt>
                <c:pt idx="104" formatCode="0.0%">
                  <c:v>-7.6153523899229955E-3</c:v>
                </c:pt>
                <c:pt idx="105" formatCode="0.0%">
                  <c:v>-9.6073723610978976E-3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91-44C8-B216-E938897A4268}"/>
            </c:ext>
          </c:extLst>
        </c:ser>
        <c:ser>
          <c:idx val="5"/>
          <c:order val="6"/>
          <c:tx>
            <c:strRef>
              <c:f>Data!$CI$1</c:f>
              <c:strCache>
                <c:ptCount val="1"/>
                <c:pt idx="0">
                  <c:v>real_interest_gap_l6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Data!$CI$2:$CI$107</c:f>
              <c:numCache>
                <c:formatCode>General</c:formatCode>
                <c:ptCount val="106"/>
                <c:pt idx="26" formatCode="0.0%">
                  <c:v>-6.2085554313801722E-2</c:v>
                </c:pt>
                <c:pt idx="27" formatCode="0.0%">
                  <c:v>-3.316835984167768E-2</c:v>
                </c:pt>
                <c:pt idx="28" formatCode="0.0%">
                  <c:v>-5.2077266656941762E-2</c:v>
                </c:pt>
                <c:pt idx="29" formatCode="0.0%">
                  <c:v>-8.4737980883580893E-2</c:v>
                </c:pt>
                <c:pt idx="30" formatCode="0.0%">
                  <c:v>-8.5732449751586143E-2</c:v>
                </c:pt>
                <c:pt idx="31" formatCode="0.0%">
                  <c:v>-8.2037333124790501E-2</c:v>
                </c:pt>
                <c:pt idx="32" formatCode="0.0%">
                  <c:v>-7.4364437494460867E-2</c:v>
                </c:pt>
                <c:pt idx="33" formatCode="0.0%">
                  <c:v>-6.6807056912128487E-2</c:v>
                </c:pt>
                <c:pt idx="34" formatCode="0.0%">
                  <c:v>-5.934328664358976E-2</c:v>
                </c:pt>
                <c:pt idx="35" formatCode="0.0%">
                  <c:v>-5.7235828181724208E-2</c:v>
                </c:pt>
                <c:pt idx="36" formatCode="0.0%">
                  <c:v>-7.2893093101131706E-2</c:v>
                </c:pt>
                <c:pt idx="37" formatCode="0.0%">
                  <c:v>-7.589648846245492E-2</c:v>
                </c:pt>
                <c:pt idx="38" formatCode="0.0%">
                  <c:v>-6.7717348477775913E-2</c:v>
                </c:pt>
                <c:pt idx="39" formatCode="0.0%">
                  <c:v>-8.6849344831774394E-2</c:v>
                </c:pt>
                <c:pt idx="40" formatCode="0.0%">
                  <c:v>-8.1096937682159628E-2</c:v>
                </c:pt>
                <c:pt idx="41" formatCode="0.0%">
                  <c:v>-8.7482601655356956E-2</c:v>
                </c:pt>
                <c:pt idx="42" formatCode="0.0%">
                  <c:v>-8.0963856688677061E-2</c:v>
                </c:pt>
                <c:pt idx="43" formatCode="0.0%">
                  <c:v>-6.5104759743055074E-2</c:v>
                </c:pt>
                <c:pt idx="44" formatCode="0.0%">
                  <c:v>-6.1313026964675693E-2</c:v>
                </c:pt>
                <c:pt idx="45" formatCode="0.0%">
                  <c:v>-5.2656659771457726E-2</c:v>
                </c:pt>
                <c:pt idx="46" formatCode="0.0%">
                  <c:v>-5.1825339878982385E-2</c:v>
                </c:pt>
                <c:pt idx="47" formatCode="0.0%">
                  <c:v>-4.7850642421541911E-2</c:v>
                </c:pt>
                <c:pt idx="48" formatCode="0.0%">
                  <c:v>-4.4296951748499999E-2</c:v>
                </c:pt>
                <c:pt idx="49" formatCode="0.0%">
                  <c:v>-3.9590259865689599E-2</c:v>
                </c:pt>
                <c:pt idx="50" formatCode="0.0%">
                  <c:v>-3.2558576997026481E-2</c:v>
                </c:pt>
                <c:pt idx="51" formatCode="0.0%">
                  <c:v>-2.8097516790648563E-2</c:v>
                </c:pt>
                <c:pt idx="52" formatCode="0.0%">
                  <c:v>-3.2547621525875592E-2</c:v>
                </c:pt>
                <c:pt idx="53" formatCode="0.0%">
                  <c:v>-2.87145409161303E-2</c:v>
                </c:pt>
                <c:pt idx="54" formatCode="0.0%">
                  <c:v>-1.9664308334658091E-2</c:v>
                </c:pt>
                <c:pt idx="55" formatCode="0.0%">
                  <c:v>-1.1163576691338148E-2</c:v>
                </c:pt>
                <c:pt idx="56" formatCode="0.0%">
                  <c:v>-1.3071600446951388E-2</c:v>
                </c:pt>
                <c:pt idx="57" formatCode="0.0%">
                  <c:v>-3.0865645963056437E-3</c:v>
                </c:pt>
                <c:pt idx="58" formatCode="0.0%">
                  <c:v>-6.9475096501726077E-3</c:v>
                </c:pt>
                <c:pt idx="59" formatCode="0.0%">
                  <c:v>-5.0793114666831951E-4</c:v>
                </c:pt>
                <c:pt idx="60" formatCode="0.0%">
                  <c:v>1.3377832425099899E-2</c:v>
                </c:pt>
                <c:pt idx="61" formatCode="0.0%">
                  <c:v>1.0510000385506486E-2</c:v>
                </c:pt>
                <c:pt idx="62" formatCode="0.0%">
                  <c:v>1.199755347118036E-2</c:v>
                </c:pt>
                <c:pt idx="63" formatCode="0.0%">
                  <c:v>1.0808611905021928E-3</c:v>
                </c:pt>
                <c:pt idx="64" formatCode="0.0%">
                  <c:v>9.7016005971798519E-4</c:v>
                </c:pt>
                <c:pt idx="65" formatCode="0.0%">
                  <c:v>-3.7734077115293349E-3</c:v>
                </c:pt>
                <c:pt idx="66" formatCode="0.0%">
                  <c:v>-1.1696057908605603E-2</c:v>
                </c:pt>
                <c:pt idx="67" formatCode="0.0%">
                  <c:v>-1.259158150584757E-2</c:v>
                </c:pt>
                <c:pt idx="68" formatCode="0.0%">
                  <c:v>-1.0971696887359342E-2</c:v>
                </c:pt>
                <c:pt idx="69" formatCode="0.0%">
                  <c:v>-3.2979868977130455E-3</c:v>
                </c:pt>
                <c:pt idx="70" formatCode="0.0%">
                  <c:v>-1.0330655180145615E-3</c:v>
                </c:pt>
                <c:pt idx="71" formatCode="0.0%">
                  <c:v>-9.3194299225104402E-3</c:v>
                </c:pt>
                <c:pt idx="72" formatCode="0.0%">
                  <c:v>-9.0475067500555423E-3</c:v>
                </c:pt>
                <c:pt idx="73" formatCode="0.0%">
                  <c:v>-1.7194913579285001E-2</c:v>
                </c:pt>
                <c:pt idx="74" formatCode="0.0%">
                  <c:v>-1.2186863080741595E-2</c:v>
                </c:pt>
                <c:pt idx="75" formatCode="0.0%">
                  <c:v>-5.0266252371595644E-3</c:v>
                </c:pt>
                <c:pt idx="76" formatCode="0.0%">
                  <c:v>-7.1411806491746225E-3</c:v>
                </c:pt>
                <c:pt idx="77" formatCode="0.0%">
                  <c:v>-4.468619781456731E-3</c:v>
                </c:pt>
                <c:pt idx="78" formatCode="0.0%">
                  <c:v>3.8552981049130939E-3</c:v>
                </c:pt>
                <c:pt idx="79" formatCode="0.0%">
                  <c:v>5.9593143188223351E-3</c:v>
                </c:pt>
                <c:pt idx="80" formatCode="0.0%">
                  <c:v>2.220797126677514E-3</c:v>
                </c:pt>
                <c:pt idx="81" formatCode="0.0%">
                  <c:v>3.789959138922749E-3</c:v>
                </c:pt>
                <c:pt idx="82" formatCode="0.0%">
                  <c:v>-8.5430434226376091E-4</c:v>
                </c:pt>
                <c:pt idx="83" formatCode="0.0%">
                  <c:v>-3.3244893200944561E-3</c:v>
                </c:pt>
                <c:pt idx="84" formatCode="0.0%">
                  <c:v>-4.7359484589693263E-3</c:v>
                </c:pt>
                <c:pt idx="85" formatCode="0.0%">
                  <c:v>-1.6537818888305109E-3</c:v>
                </c:pt>
                <c:pt idx="86" formatCode="0.0%">
                  <c:v>-7.6637925742653861E-3</c:v>
                </c:pt>
                <c:pt idx="87" formatCode="0.0%">
                  <c:v>-3.4644472456631607E-3</c:v>
                </c:pt>
                <c:pt idx="88" formatCode="0.0%">
                  <c:v>5.0067996969387595E-4</c:v>
                </c:pt>
                <c:pt idx="89" formatCode="0.0%">
                  <c:v>-7.5782142666745156E-3</c:v>
                </c:pt>
                <c:pt idx="90" formatCode="0.0%">
                  <c:v>-1.6493696355217219E-2</c:v>
                </c:pt>
                <c:pt idx="91" formatCode="0.0%">
                  <c:v>-1.5337089634258491E-2</c:v>
                </c:pt>
                <c:pt idx="92" formatCode="0.0%">
                  <c:v>-2.2023549114713201E-2</c:v>
                </c:pt>
                <c:pt idx="93" formatCode="0.0%">
                  <c:v>-2.6161717959964477E-2</c:v>
                </c:pt>
                <c:pt idx="94" formatCode="0.0%">
                  <c:v>-3.0469207398124795E-2</c:v>
                </c:pt>
                <c:pt idx="95" formatCode="0.0%">
                  <c:v>-2.7200528859141891E-2</c:v>
                </c:pt>
                <c:pt idx="96" formatCode="0.0%">
                  <c:v>-1.2844177780878471E-2</c:v>
                </c:pt>
                <c:pt idx="97" formatCode="0.0%">
                  <c:v>-7.6778427760967882E-4</c:v>
                </c:pt>
                <c:pt idx="98" formatCode="0.0%">
                  <c:v>4.5749622913028587E-3</c:v>
                </c:pt>
                <c:pt idx="99" formatCode="0.0%">
                  <c:v>4.2213796514967566E-3</c:v>
                </c:pt>
                <c:pt idx="100" formatCode="0.0%">
                  <c:v>-5.2940214411159731E-3</c:v>
                </c:pt>
                <c:pt idx="101" formatCode="0.0%">
                  <c:v>-1.1301342455561657E-2</c:v>
                </c:pt>
                <c:pt idx="102" formatCode="0.0%">
                  <c:v>-4.3522244251235701E-3</c:v>
                </c:pt>
                <c:pt idx="103" formatCode="0.0%">
                  <c:v>-7.4273031637205195E-3</c:v>
                </c:pt>
                <c:pt idx="104" formatCode="0.0%">
                  <c:v>-7.6786097097308048E-3</c:v>
                </c:pt>
                <c:pt idx="105" formatCode="0.0%">
                  <c:v>-7.1959695710839475E-3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5-49F7-B90D-FE4B0CC1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852639"/>
        <c:axId val="1723746767"/>
      </c:lineChart>
      <c:dateAx>
        <c:axId val="1899736112"/>
        <c:scaling>
          <c:orientation val="minMax"/>
          <c:max val="43800"/>
          <c:min val="37681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8413296"/>
        <c:crosses val="autoZero"/>
        <c:auto val="1"/>
        <c:lblOffset val="100"/>
        <c:baseTimeUnit val="months"/>
        <c:majorUnit val="12"/>
        <c:majorTimeUnit val="months"/>
      </c:dateAx>
      <c:valAx>
        <c:axId val="1788413296"/>
        <c:scaling>
          <c:orientation val="minMax"/>
          <c:max val="5.000000000000001E-2"/>
          <c:min val="-5.000000000000001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9736112"/>
        <c:crosses val="autoZero"/>
        <c:crossBetween val="between"/>
      </c:valAx>
      <c:valAx>
        <c:axId val="1723746767"/>
        <c:scaling>
          <c:orientation val="minMax"/>
          <c:max val="3.0000000000000006E-2"/>
          <c:min val="-5.000000000000001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4852639"/>
        <c:crosses val="max"/>
        <c:crossBetween val="between"/>
      </c:valAx>
      <c:dateAx>
        <c:axId val="135485263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237467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72703412073492E-2"/>
          <c:y val="9.6644065325167672E-2"/>
          <c:w val="0.87157174103237101"/>
          <c:h val="0.73255395158938474"/>
        </c:manualLayout>
      </c:layout>
      <c:lineChart>
        <c:grouping val="standard"/>
        <c:varyColors val="0"/>
        <c:ser>
          <c:idx val="0"/>
          <c:order val="0"/>
          <c:tx>
            <c:strRef>
              <c:f>Data!$AR$1</c:f>
              <c:strCache>
                <c:ptCount val="1"/>
                <c:pt idx="0">
                  <c:v>capacity_u_tc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Data!$AR$2:$AR$107</c:f>
              <c:numCache>
                <c:formatCode>0.0%</c:formatCode>
                <c:ptCount val="106"/>
                <c:pt idx="0">
                  <c:v>0.78783819694878898</c:v>
                </c:pt>
                <c:pt idx="1">
                  <c:v>0.786632683336843</c:v>
                </c:pt>
                <c:pt idx="2">
                  <c:v>0.78542716972489801</c:v>
                </c:pt>
                <c:pt idx="3">
                  <c:v>0.78402851804818996</c:v>
                </c:pt>
                <c:pt idx="4">
                  <c:v>0.78262986637148202</c:v>
                </c:pt>
                <c:pt idx="5">
                  <c:v>0.78102523746329</c:v>
                </c:pt>
                <c:pt idx="6">
                  <c:v>0.77942060855509698</c:v>
                </c:pt>
                <c:pt idx="7">
                  <c:v>0.77745667233382798</c:v>
                </c:pt>
                <c:pt idx="8">
                  <c:v>0.77549273611255898</c:v>
                </c:pt>
                <c:pt idx="9">
                  <c:v>0.77390079876245899</c:v>
                </c:pt>
                <c:pt idx="10">
                  <c:v>0.77230886141235899</c:v>
                </c:pt>
                <c:pt idx="11">
                  <c:v>0.77128476432192605</c:v>
                </c:pt>
                <c:pt idx="12">
                  <c:v>0.770260667231493</c:v>
                </c:pt>
                <c:pt idx="13">
                  <c:v>0.76870986636225402</c:v>
                </c:pt>
                <c:pt idx="14">
                  <c:v>0.76715906549301505</c:v>
                </c:pt>
                <c:pt idx="15">
                  <c:v>0.76159256944699805</c:v>
                </c:pt>
                <c:pt idx="16">
                  <c:v>0.75602607340098005</c:v>
                </c:pt>
                <c:pt idx="17">
                  <c:v>0.74626225935481505</c:v>
                </c:pt>
                <c:pt idx="18">
                  <c:v>0.73649844530865005</c:v>
                </c:pt>
                <c:pt idx="19">
                  <c:v>0.734929871825027</c:v>
                </c:pt>
                <c:pt idx="20">
                  <c:v>0.73336129834140396</c:v>
                </c:pt>
                <c:pt idx="21">
                  <c:v>0.73143836840841403</c:v>
                </c:pt>
                <c:pt idx="22">
                  <c:v>0.72951543847542399</c:v>
                </c:pt>
                <c:pt idx="23">
                  <c:v>0.73031177963840599</c:v>
                </c:pt>
                <c:pt idx="24">
                  <c:v>0.73110812080138798</c:v>
                </c:pt>
                <c:pt idx="25">
                  <c:v>0.72946205995105395</c:v>
                </c:pt>
                <c:pt idx="26">
                  <c:v>0.72781599910072103</c:v>
                </c:pt>
                <c:pt idx="27">
                  <c:v>0.725178243366426</c:v>
                </c:pt>
                <c:pt idx="28">
                  <c:v>0.72254048763213097</c:v>
                </c:pt>
                <c:pt idx="29">
                  <c:v>0.72087004411360001</c:v>
                </c:pt>
                <c:pt idx="30">
                  <c:v>0.71919960059507004</c:v>
                </c:pt>
                <c:pt idx="31">
                  <c:v>0.72022745715136904</c:v>
                </c:pt>
                <c:pt idx="32">
                  <c:v>0.72125531370766804</c:v>
                </c:pt>
                <c:pt idx="33">
                  <c:v>0.72433832162540801</c:v>
                </c:pt>
                <c:pt idx="34">
                  <c:v>0.72742132954314898</c:v>
                </c:pt>
                <c:pt idx="35">
                  <c:v>0.73194554510390097</c:v>
                </c:pt>
                <c:pt idx="36">
                  <c:v>0.73646976066465297</c:v>
                </c:pt>
                <c:pt idx="37">
                  <c:v>0.74048118077594105</c:v>
                </c:pt>
                <c:pt idx="38">
                  <c:v>0.74449260088723002</c:v>
                </c:pt>
                <c:pt idx="39">
                  <c:v>0.74859557729867698</c:v>
                </c:pt>
                <c:pt idx="40">
                  <c:v>0.75269855371012395</c:v>
                </c:pt>
                <c:pt idx="41">
                  <c:v>0.75858365935751204</c:v>
                </c:pt>
                <c:pt idx="42">
                  <c:v>0.76446876500489902</c:v>
                </c:pt>
                <c:pt idx="43">
                  <c:v>0.77145885442879703</c:v>
                </c:pt>
                <c:pt idx="44">
                  <c:v>0.77844894385269603</c:v>
                </c:pt>
                <c:pt idx="45">
                  <c:v>0.78613696737852601</c:v>
                </c:pt>
                <c:pt idx="46">
                  <c:v>0.79382499090435699</c:v>
                </c:pt>
                <c:pt idx="47">
                  <c:v>0.80038335378807401</c:v>
                </c:pt>
                <c:pt idx="48">
                  <c:v>0.80694171667179004</c:v>
                </c:pt>
                <c:pt idx="49">
                  <c:v>0.81147881738549998</c:v>
                </c:pt>
                <c:pt idx="50">
                  <c:v>0.81601591809921004</c:v>
                </c:pt>
                <c:pt idx="51">
                  <c:v>0.81693261849255605</c:v>
                </c:pt>
                <c:pt idx="52">
                  <c:v>0.81784931888590195</c:v>
                </c:pt>
                <c:pt idx="53">
                  <c:v>0.81428220735281898</c:v>
                </c:pt>
                <c:pt idx="54">
                  <c:v>0.810715095819735</c:v>
                </c:pt>
                <c:pt idx="55">
                  <c:v>0.80292298195159295</c:v>
                </c:pt>
                <c:pt idx="56">
                  <c:v>0.79513086808345101</c:v>
                </c:pt>
                <c:pt idx="57">
                  <c:v>0.78427349822832404</c:v>
                </c:pt>
                <c:pt idx="58">
                  <c:v>0.77341612837319695</c:v>
                </c:pt>
                <c:pt idx="59">
                  <c:v>0.76793828734539504</c:v>
                </c:pt>
                <c:pt idx="60">
                  <c:v>0.76246044631759202</c:v>
                </c:pt>
                <c:pt idx="61">
                  <c:v>0.76024349734182095</c:v>
                </c:pt>
                <c:pt idx="62">
                  <c:v>0.75802654836604999</c:v>
                </c:pt>
                <c:pt idx="63">
                  <c:v>0.758142617882264</c:v>
                </c:pt>
                <c:pt idx="64">
                  <c:v>0.75825868739847802</c:v>
                </c:pt>
                <c:pt idx="65">
                  <c:v>0.76131442864621401</c:v>
                </c:pt>
                <c:pt idx="66">
                  <c:v>0.76437016989394901</c:v>
                </c:pt>
                <c:pt idx="67">
                  <c:v>0.76607699889243897</c:v>
                </c:pt>
                <c:pt idx="68">
                  <c:v>0.76778382789092903</c:v>
                </c:pt>
                <c:pt idx="69">
                  <c:v>0.76831510016698701</c:v>
                </c:pt>
                <c:pt idx="70">
                  <c:v>0.76884637244304499</c:v>
                </c:pt>
                <c:pt idx="71">
                  <c:v>0.76878258979909098</c:v>
                </c:pt>
                <c:pt idx="72">
                  <c:v>0.76871880715513796</c:v>
                </c:pt>
                <c:pt idx="73">
                  <c:v>0.76756869120922899</c:v>
                </c:pt>
                <c:pt idx="74">
                  <c:v>0.76641857526332102</c:v>
                </c:pt>
                <c:pt idx="75">
                  <c:v>0.76622005866282505</c:v>
                </c:pt>
                <c:pt idx="76">
                  <c:v>0.76602154206232997</c:v>
                </c:pt>
                <c:pt idx="77">
                  <c:v>0.76632307692567103</c:v>
                </c:pt>
                <c:pt idx="78">
                  <c:v>0.76662461178901298</c:v>
                </c:pt>
                <c:pt idx="79">
                  <c:v>0.76697895906480096</c:v>
                </c:pt>
                <c:pt idx="80">
                  <c:v>0.76733330634058905</c:v>
                </c:pt>
                <c:pt idx="81">
                  <c:v>0.76670901306479999</c:v>
                </c:pt>
                <c:pt idx="82">
                  <c:v>0.76608471978901205</c:v>
                </c:pt>
                <c:pt idx="83">
                  <c:v>0.76122993506616299</c:v>
                </c:pt>
                <c:pt idx="84">
                  <c:v>0.75637515034331404</c:v>
                </c:pt>
                <c:pt idx="85">
                  <c:v>0.75426621572865005</c:v>
                </c:pt>
                <c:pt idx="86">
                  <c:v>0.75215728111398705</c:v>
                </c:pt>
                <c:pt idx="87">
                  <c:v>0.74877405989750501</c:v>
                </c:pt>
                <c:pt idx="88">
                  <c:v>0.74539083868102396</c:v>
                </c:pt>
                <c:pt idx="89">
                  <c:v>0.74928904623790704</c:v>
                </c:pt>
                <c:pt idx="90">
                  <c:v>0.75318725379479101</c:v>
                </c:pt>
                <c:pt idx="91">
                  <c:v>0.75713454130671298</c:v>
                </c:pt>
                <c:pt idx="92">
                  <c:v>0.76108182881863495</c:v>
                </c:pt>
                <c:pt idx="93">
                  <c:v>0.76617900029357799</c:v>
                </c:pt>
                <c:pt idx="94">
                  <c:v>0.77127617176852103</c:v>
                </c:pt>
                <c:pt idx="95">
                  <c:v>0.77715536729728296</c:v>
                </c:pt>
                <c:pt idx="96">
                  <c:v>0.783034562826045</c:v>
                </c:pt>
                <c:pt idx="97">
                  <c:v>0.78905725469922094</c:v>
                </c:pt>
                <c:pt idx="98">
                  <c:v>0.795079946572397</c:v>
                </c:pt>
                <c:pt idx="99">
                  <c:v>0.79846308915216901</c:v>
                </c:pt>
                <c:pt idx="100">
                  <c:v>0.80184623173194003</c:v>
                </c:pt>
                <c:pt idx="101">
                  <c:v>0.80369541362812003</c:v>
                </c:pt>
                <c:pt idx="102">
                  <c:v>0.80554459552429902</c:v>
                </c:pt>
                <c:pt idx="103">
                  <c:v>0.80701478048740705</c:v>
                </c:pt>
                <c:pt idx="104">
                  <c:v>0.80848496545051496</c:v>
                </c:pt>
                <c:pt idx="105">
                  <c:v>0.80971775507721999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7F8-94B1-9AAAD209C056}"/>
            </c:ext>
          </c:extLst>
        </c:ser>
        <c:ser>
          <c:idx val="1"/>
          <c:order val="1"/>
          <c:tx>
            <c:strRef>
              <c:f>Data!$AT$1</c:f>
              <c:strCache>
                <c:ptCount val="1"/>
                <c:pt idx="0">
                  <c:v>naicu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Data!$AT$2:$AT$107</c:f>
              <c:numCache>
                <c:formatCode>0.0%</c:formatCode>
                <c:ptCount val="106"/>
                <c:pt idx="0">
                  <c:v>0.75755707128666405</c:v>
                </c:pt>
                <c:pt idx="1">
                  <c:v>0.76826317452995996</c:v>
                </c:pt>
                <c:pt idx="2">
                  <c:v>0.77456373202197304</c:v>
                </c:pt>
                <c:pt idx="3">
                  <c:v>0.77249206490344802</c:v>
                </c:pt>
                <c:pt idx="4">
                  <c:v>0.76901984269118595</c:v>
                </c:pt>
                <c:pt idx="5">
                  <c:v>0.76976991569676201</c:v>
                </c:pt>
                <c:pt idx="6">
                  <c:v>0.76814890219718002</c:v>
                </c:pt>
                <c:pt idx="7">
                  <c:v>0.76661819021752298</c:v>
                </c:pt>
                <c:pt idx="8">
                  <c:v>0.76530636550421205</c:v>
                </c:pt>
                <c:pt idx="9">
                  <c:v>0.76406591704953697</c:v>
                </c:pt>
                <c:pt idx="10">
                  <c:v>0.76289565604458798</c:v>
                </c:pt>
                <c:pt idx="11">
                  <c:v>0.76179440987959202</c:v>
                </c:pt>
                <c:pt idx="12">
                  <c:v>0.76076102148775304</c:v>
                </c:pt>
                <c:pt idx="13">
                  <c:v>0.75979434868239504</c:v>
                </c:pt>
                <c:pt idx="14">
                  <c:v>0.75889327069553603</c:v>
                </c:pt>
                <c:pt idx="15">
                  <c:v>0.75805669426354805</c:v>
                </c:pt>
                <c:pt idx="16">
                  <c:v>0.75728356232796901</c:v>
                </c:pt>
                <c:pt idx="17">
                  <c:v>0.756572861045269</c:v>
                </c:pt>
                <c:pt idx="18">
                  <c:v>0.75592360280755899</c:v>
                </c:pt>
                <c:pt idx="19">
                  <c:v>0.75533480760016403</c:v>
                </c:pt>
                <c:pt idx="20">
                  <c:v>0.75480547384893404</c:v>
                </c:pt>
                <c:pt idx="21">
                  <c:v>0.75433454989701598</c:v>
                </c:pt>
                <c:pt idx="22">
                  <c:v>0.75392093024435003</c:v>
                </c:pt>
                <c:pt idx="23">
                  <c:v>0.75356345375342804</c:v>
                </c:pt>
                <c:pt idx="24">
                  <c:v>0.75326091126740102</c:v>
                </c:pt>
                <c:pt idx="25">
                  <c:v>0.75301205433135598</c:v>
                </c:pt>
                <c:pt idx="26">
                  <c:v>0.75281560207240905</c:v>
                </c:pt>
                <c:pt idx="27">
                  <c:v>0.75267024794348703</c:v>
                </c:pt>
                <c:pt idx="28">
                  <c:v>0.752574658762034</c:v>
                </c:pt>
                <c:pt idx="29">
                  <c:v>0.75252747305463297</c:v>
                </c:pt>
                <c:pt idx="30">
                  <c:v>0.75252728920920897</c:v>
                </c:pt>
                <c:pt idx="31">
                  <c:v>0.75257265356400305</c:v>
                </c:pt>
                <c:pt idx="32">
                  <c:v>0.75266205208416603</c:v>
                </c:pt>
                <c:pt idx="33">
                  <c:v>0.75279390309025795</c:v>
                </c:pt>
                <c:pt idx="34">
                  <c:v>0.752966557819715</c:v>
                </c:pt>
                <c:pt idx="35">
                  <c:v>0.75317830248097795</c:v>
                </c:pt>
                <c:pt idx="36">
                  <c:v>0.75342736645970299</c:v>
                </c:pt>
                <c:pt idx="37">
                  <c:v>0.753711931646731</c:v>
                </c:pt>
                <c:pt idx="38">
                  <c:v>0.75403014265077495</c:v>
                </c:pt>
                <c:pt idx="39">
                  <c:v>0.75438011741607902</c:v>
                </c:pt>
                <c:pt idx="40">
                  <c:v>0.75475995165644005</c:v>
                </c:pt>
                <c:pt idx="41">
                  <c:v>0.75516772342178595</c:v>
                </c:pt>
                <c:pt idx="42">
                  <c:v>0.75560149486435602</c:v>
                </c:pt>
                <c:pt idx="43">
                  <c:v>0.75605931453990505</c:v>
                </c:pt>
                <c:pt idx="44">
                  <c:v>0.75653922488541003</c:v>
                </c:pt>
                <c:pt idx="45">
                  <c:v>0.75703927053854703</c:v>
                </c:pt>
                <c:pt idx="46">
                  <c:v>0.75755751165763296</c:v>
                </c:pt>
                <c:pt idx="47">
                  <c:v>0.75809203777808998</c:v>
                </c:pt>
                <c:pt idx="48">
                  <c:v>0.75864098398620206</c:v>
                </c:pt>
                <c:pt idx="49">
                  <c:v>0.75920254686737398</c:v>
                </c:pt>
                <c:pt idx="50">
                  <c:v>0.75977500009396504</c:v>
                </c:pt>
                <c:pt idx="51">
                  <c:v>0.760356708844242</c:v>
                </c:pt>
                <c:pt idx="52">
                  <c:v>0.76094614224347601</c:v>
                </c:pt>
                <c:pt idx="53">
                  <c:v>0.76154188369352704</c:v>
                </c:pt>
                <c:pt idx="54">
                  <c:v>0.76214263622034295</c:v>
                </c:pt>
                <c:pt idx="55">
                  <c:v>0.76274722497172098</c:v>
                </c:pt>
                <c:pt idx="56">
                  <c:v>0.76335459161303498</c:v>
                </c:pt>
                <c:pt idx="57">
                  <c:v>0.76396378566440903</c:v>
                </c:pt>
                <c:pt idx="58">
                  <c:v>0.76457393977515198</c:v>
                </c:pt>
                <c:pt idx="59">
                  <c:v>0.76518424305758803</c:v>
                </c:pt>
                <c:pt idx="60">
                  <c:v>0.76579390719830298</c:v>
                </c:pt>
                <c:pt idx="61">
                  <c:v>0.76640213312914196</c:v>
                </c:pt>
                <c:pt idx="62">
                  <c:v>0.76700809594095798</c:v>
                </c:pt>
                <c:pt idx="63">
                  <c:v>0.76761093214187803</c:v>
                </c:pt>
                <c:pt idx="64">
                  <c:v>0.76820973808472204</c:v>
                </c:pt>
                <c:pt idx="65">
                  <c:v>0.768803570727287</c:v>
                </c:pt>
                <c:pt idx="66">
                  <c:v>0.76939145123672303</c:v>
                </c:pt>
                <c:pt idx="67">
                  <c:v>0.769972370247893</c:v>
                </c:pt>
                <c:pt idx="68">
                  <c:v>0.77054529926740001</c:v>
                </c:pt>
                <c:pt idx="69">
                  <c:v>0.77110920263969995</c:v>
                </c:pt>
                <c:pt idx="70">
                  <c:v>0.77166304366788996</c:v>
                </c:pt>
                <c:pt idx="71">
                  <c:v>0.77220579026204905</c:v>
                </c:pt>
                <c:pt idx="72">
                  <c:v>0.77273641441879704</c:v>
                </c:pt>
                <c:pt idx="73">
                  <c:v>0.77325389099373198</c:v>
                </c:pt>
                <c:pt idx="74">
                  <c:v>0.77375719483987004</c:v>
                </c:pt>
                <c:pt idx="75">
                  <c:v>0.77424529746952397</c:v>
                </c:pt>
                <c:pt idx="76">
                  <c:v>0.77471716148708003</c:v>
                </c:pt>
                <c:pt idx="77">
                  <c:v>0.77517173499417902</c:v>
                </c:pt>
                <c:pt idx="78">
                  <c:v>0.77560794939872701</c:v>
                </c:pt>
                <c:pt idx="79">
                  <c:v>0.77602471755731794</c:v>
                </c:pt>
                <c:pt idx="80">
                  <c:v>0.77642093624527797</c:v>
                </c:pt>
                <c:pt idx="81">
                  <c:v>0.77679548880548899</c:v>
                </c:pt>
                <c:pt idx="82">
                  <c:v>0.77714725209676805</c:v>
                </c:pt>
                <c:pt idx="83">
                  <c:v>0.77747510286726196</c:v>
                </c:pt>
                <c:pt idx="84">
                  <c:v>0.77777791635628901</c:v>
                </c:pt>
                <c:pt idx="85">
                  <c:v>0.77805456373841797</c:v>
                </c:pt>
                <c:pt idx="86">
                  <c:v>0.77830389908621</c:v>
                </c:pt>
                <c:pt idx="87">
                  <c:v>0.77852474574816699</c:v>
                </c:pt>
                <c:pt idx="88">
                  <c:v>0.778715881724243</c:v>
                </c:pt>
                <c:pt idx="89">
                  <c:v>0.77887602577936699</c:v>
                </c:pt>
                <c:pt idx="90">
                  <c:v>0.77900382708208604</c:v>
                </c:pt>
                <c:pt idx="91">
                  <c:v>0.77909785682635502</c:v>
                </c:pt>
                <c:pt idx="92">
                  <c:v>0.77915661604191999</c:v>
                </c:pt>
                <c:pt idx="93">
                  <c:v>0.77917854549382803</c:v>
                </c:pt>
                <c:pt idx="94">
                  <c:v>0.779162037972429</c:v>
                </c:pt>
                <c:pt idx="95">
                  <c:v>0.77910545172259005</c:v>
                </c:pt>
                <c:pt idx="96">
                  <c:v>0.77900711794570299</c:v>
                </c:pt>
                <c:pt idx="97">
                  <c:v>0.77886534892051995</c:v>
                </c:pt>
                <c:pt idx="98">
                  <c:v>0.77867845203698605</c:v>
                </c:pt>
                <c:pt idx="99">
                  <c:v>0.77844474401453301</c:v>
                </c:pt>
                <c:pt idx="100">
                  <c:v>0.77816256575661202</c:v>
                </c:pt>
                <c:pt idx="101">
                  <c:v>0.777830296507946</c:v>
                </c:pt>
                <c:pt idx="102">
                  <c:v>0.77744635956481301</c:v>
                </c:pt>
                <c:pt idx="103">
                  <c:v>0.777009226873841</c:v>
                </c:pt>
                <c:pt idx="104">
                  <c:v>0.77651741876679503</c:v>
                </c:pt>
                <c:pt idx="105">
                  <c:v>0.77596967414740603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C-47F8-94B1-9AAAD209C056}"/>
            </c:ext>
          </c:extLst>
        </c:ser>
        <c:ser>
          <c:idx val="2"/>
          <c:order val="2"/>
          <c:tx>
            <c:strRef>
              <c:f>Data!$AU$1</c:f>
              <c:strCache>
                <c:ptCount val="1"/>
                <c:pt idx="0">
                  <c:v>naicu_kf1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Data!$AU$2:$AU$107</c:f>
              <c:numCache>
                <c:formatCode>0.0%</c:formatCode>
                <c:ptCount val="106"/>
                <c:pt idx="6">
                  <c:v>0.79482880819595203</c:v>
                </c:pt>
                <c:pt idx="7">
                  <c:v>0.79289824056983005</c:v>
                </c:pt>
                <c:pt idx="8">
                  <c:v>0.79052941788380604</c:v>
                </c:pt>
                <c:pt idx="9">
                  <c:v>0.78842896918587402</c:v>
                </c:pt>
                <c:pt idx="10">
                  <c:v>0.78696888250919395</c:v>
                </c:pt>
                <c:pt idx="11">
                  <c:v>0.78620224675111705</c:v>
                </c:pt>
                <c:pt idx="12">
                  <c:v>0.78560787693370504</c:v>
                </c:pt>
                <c:pt idx="13">
                  <c:v>0.78470500224290496</c:v>
                </c:pt>
                <c:pt idx="14">
                  <c:v>0.78276252674337099</c:v>
                </c:pt>
                <c:pt idx="15">
                  <c:v>0.77946047628883497</c:v>
                </c:pt>
                <c:pt idx="16">
                  <c:v>0.77470143779423695</c:v>
                </c:pt>
                <c:pt idx="17">
                  <c:v>0.76822768057554003</c:v>
                </c:pt>
                <c:pt idx="18">
                  <c:v>0.76051162233900405</c:v>
                </c:pt>
                <c:pt idx="19">
                  <c:v>0.75278564424240002</c:v>
                </c:pt>
                <c:pt idx="20">
                  <c:v>0.74636949174089995</c:v>
                </c:pt>
                <c:pt idx="21">
                  <c:v>0.74283711050364698</c:v>
                </c:pt>
                <c:pt idx="22">
                  <c:v>0.74267903752493303</c:v>
                </c:pt>
                <c:pt idx="23">
                  <c:v>0.745064718304425</c:v>
                </c:pt>
                <c:pt idx="24">
                  <c:v>0.74847656967464804</c:v>
                </c:pt>
                <c:pt idx="25">
                  <c:v>0.75113206069626404</c:v>
                </c:pt>
                <c:pt idx="26">
                  <c:v>0.75250806911508905</c:v>
                </c:pt>
                <c:pt idx="27">
                  <c:v>0.75233120883216198</c:v>
                </c:pt>
                <c:pt idx="28">
                  <c:v>0.751399285045112</c:v>
                </c:pt>
                <c:pt idx="29">
                  <c:v>0.75051097557859503</c:v>
                </c:pt>
                <c:pt idx="30">
                  <c:v>0.74962148535533202</c:v>
                </c:pt>
                <c:pt idx="31">
                  <c:v>0.74923339895021202</c:v>
                </c:pt>
                <c:pt idx="32">
                  <c:v>0.74974327053327094</c:v>
                </c:pt>
                <c:pt idx="33">
                  <c:v>0.75114968112232905</c:v>
                </c:pt>
                <c:pt idx="34">
                  <c:v>0.75304834423255895</c:v>
                </c:pt>
                <c:pt idx="35">
                  <c:v>0.75517977805683201</c:v>
                </c:pt>
                <c:pt idx="36">
                  <c:v>0.75706639258170705</c:v>
                </c:pt>
                <c:pt idx="37">
                  <c:v>0.758772185919946</c:v>
                </c:pt>
                <c:pt idx="38">
                  <c:v>0.76046652791871505</c:v>
                </c:pt>
                <c:pt idx="39">
                  <c:v>0.76219917496140399</c:v>
                </c:pt>
                <c:pt idx="40">
                  <c:v>0.76399886228712599</c:v>
                </c:pt>
                <c:pt idx="41">
                  <c:v>0.76620217162964899</c:v>
                </c:pt>
                <c:pt idx="42">
                  <c:v>0.76907213294913002</c:v>
                </c:pt>
                <c:pt idx="43">
                  <c:v>0.77255570126998596</c:v>
                </c:pt>
                <c:pt idx="44">
                  <c:v>0.77643856306606496</c:v>
                </c:pt>
                <c:pt idx="45">
                  <c:v>0.78044728382030304</c:v>
                </c:pt>
                <c:pt idx="46">
                  <c:v>0.784223185255982</c:v>
                </c:pt>
                <c:pt idx="47">
                  <c:v>0.78767394484009001</c:v>
                </c:pt>
                <c:pt idx="48">
                  <c:v>0.79083487092584004</c:v>
                </c:pt>
                <c:pt idx="49">
                  <c:v>0.79339863411074096</c:v>
                </c:pt>
                <c:pt idx="50">
                  <c:v>0.795392839052523</c:v>
                </c:pt>
                <c:pt idx="51">
                  <c:v>0.79664645675930801</c:v>
                </c:pt>
                <c:pt idx="52">
                  <c:v>0.79685162898925799</c:v>
                </c:pt>
                <c:pt idx="53">
                  <c:v>0.79574291572396805</c:v>
                </c:pt>
                <c:pt idx="54">
                  <c:v>0.793094179177946</c:v>
                </c:pt>
                <c:pt idx="55">
                  <c:v>0.78906335943327399</c:v>
                </c:pt>
                <c:pt idx="56">
                  <c:v>0.78395447490665704</c:v>
                </c:pt>
                <c:pt idx="57">
                  <c:v>0.77827750200999302</c:v>
                </c:pt>
                <c:pt idx="58">
                  <c:v>0.77243539779769899</c:v>
                </c:pt>
                <c:pt idx="59">
                  <c:v>0.76703013581425605</c:v>
                </c:pt>
                <c:pt idx="60">
                  <c:v>0.76275749816889105</c:v>
                </c:pt>
                <c:pt idx="61">
                  <c:v>0.76011569304138504</c:v>
                </c:pt>
                <c:pt idx="62">
                  <c:v>0.75951244793443795</c:v>
                </c:pt>
                <c:pt idx="63">
                  <c:v>0.76078528534057299</c:v>
                </c:pt>
                <c:pt idx="64">
                  <c:v>0.76300395702735502</c:v>
                </c:pt>
                <c:pt idx="65">
                  <c:v>0.76524761225405402</c:v>
                </c:pt>
                <c:pt idx="66">
                  <c:v>0.76705554768358297</c:v>
                </c:pt>
                <c:pt idx="67">
                  <c:v>0.76849389546517699</c:v>
                </c:pt>
                <c:pt idx="68">
                  <c:v>0.76957483324599496</c:v>
                </c:pt>
                <c:pt idx="69">
                  <c:v>0.770028684462855</c:v>
                </c:pt>
                <c:pt idx="70">
                  <c:v>0.76992928907815805</c:v>
                </c:pt>
                <c:pt idx="71">
                  <c:v>0.76957326353696798</c:v>
                </c:pt>
                <c:pt idx="72">
                  <c:v>0.76917686620353998</c:v>
                </c:pt>
                <c:pt idx="73">
                  <c:v>0.76863318019678095</c:v>
                </c:pt>
                <c:pt idx="74">
                  <c:v>0.76821672417716502</c:v>
                </c:pt>
                <c:pt idx="75">
                  <c:v>0.76775791340784205</c:v>
                </c:pt>
                <c:pt idx="76">
                  <c:v>0.76734440081598898</c:v>
                </c:pt>
                <c:pt idx="77">
                  <c:v>0.76724991135562504</c:v>
                </c:pt>
                <c:pt idx="78">
                  <c:v>0.767478570677532</c:v>
                </c:pt>
                <c:pt idx="79">
                  <c:v>0.76752926629213802</c:v>
                </c:pt>
                <c:pt idx="80">
                  <c:v>0.76687466261436998</c:v>
                </c:pt>
                <c:pt idx="81">
                  <c:v>0.76510321358577904</c:v>
                </c:pt>
                <c:pt idx="82">
                  <c:v>0.76203384473534497</c:v>
                </c:pt>
                <c:pt idx="83">
                  <c:v>0.75792483811913203</c:v>
                </c:pt>
                <c:pt idx="84">
                  <c:v>0.75373835064917905</c:v>
                </c:pt>
                <c:pt idx="85">
                  <c:v>0.75105129013654104</c:v>
                </c:pt>
                <c:pt idx="86">
                  <c:v>0.75041737565200795</c:v>
                </c:pt>
                <c:pt idx="87">
                  <c:v>0.75164666882217601</c:v>
                </c:pt>
                <c:pt idx="88">
                  <c:v>0.75412922348796696</c:v>
                </c:pt>
                <c:pt idx="89">
                  <c:v>0.75702598144820299</c:v>
                </c:pt>
                <c:pt idx="90">
                  <c:v>0.75970000280011096</c:v>
                </c:pt>
                <c:pt idx="91">
                  <c:v>0.76190389206774201</c:v>
                </c:pt>
                <c:pt idx="92">
                  <c:v>0.76379417387084103</c:v>
                </c:pt>
                <c:pt idx="93">
                  <c:v>0.76582450173188199</c:v>
                </c:pt>
                <c:pt idx="94">
                  <c:v>0.76852777610113099</c:v>
                </c:pt>
                <c:pt idx="95">
                  <c:v>0.77203213548487404</c:v>
                </c:pt>
                <c:pt idx="96">
                  <c:v>0.77608351023445998</c:v>
                </c:pt>
                <c:pt idx="97">
                  <c:v>0.78002906992292198</c:v>
                </c:pt>
                <c:pt idx="98">
                  <c:v>0.78323302218391899</c:v>
                </c:pt>
                <c:pt idx="99">
                  <c:v>0.78541716260342098</c:v>
                </c:pt>
                <c:pt idx="100">
                  <c:v>0.786246478540783</c:v>
                </c:pt>
                <c:pt idx="101">
                  <c:v>0.78507662324091498</c:v>
                </c:pt>
                <c:pt idx="102">
                  <c:v>0.78146419182236304</c:v>
                </c:pt>
                <c:pt idx="103">
                  <c:v>0.77465149718582405</c:v>
                </c:pt>
                <c:pt idx="104">
                  <c:v>0.76413255989540596</c:v>
                </c:pt>
                <c:pt idx="105">
                  <c:v>0.76413255989540596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F-4059-A797-E212903E17D5}"/>
            </c:ext>
          </c:extLst>
        </c:ser>
        <c:ser>
          <c:idx val="3"/>
          <c:order val="3"/>
          <c:tx>
            <c:strRef>
              <c:f>Data!$AS$1</c:f>
              <c:strCache>
                <c:ptCount val="1"/>
                <c:pt idx="0">
                  <c:v>capacity_u_tc_hp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Data!$AS$2:$AS$107</c:f>
              <c:numCache>
                <c:formatCode>0.0%</c:formatCode>
                <c:ptCount val="106"/>
                <c:pt idx="0">
                  <c:v>0.79275344597003605</c:v>
                </c:pt>
                <c:pt idx="1">
                  <c:v>0.790214293337552</c:v>
                </c:pt>
                <c:pt idx="2">
                  <c:v>0.78767206867442996</c:v>
                </c:pt>
                <c:pt idx="3">
                  <c:v>0.78512146144378003</c:v>
                </c:pt>
                <c:pt idx="4">
                  <c:v>0.78255575804687205</c:v>
                </c:pt>
                <c:pt idx="5">
                  <c:v>0.77996756179534898</c:v>
                </c:pt>
                <c:pt idx="6">
                  <c:v>0.77734952231856203</c:v>
                </c:pt>
                <c:pt idx="7">
                  <c:v>0.77469495029315005</c:v>
                </c:pt>
                <c:pt idx="8">
                  <c:v>0.77199845082465302</c:v>
                </c:pt>
                <c:pt idx="9">
                  <c:v>0.76925635509488499</c:v>
                </c:pt>
                <c:pt idx="10">
                  <c:v>0.76646717821396404</c:v>
                </c:pt>
                <c:pt idx="11">
                  <c:v>0.76363233806930197</c:v>
                </c:pt>
                <c:pt idx="12">
                  <c:v>0.76075690360031001</c:v>
                </c:pt>
                <c:pt idx="13">
                  <c:v>0.75785072651280605</c:v>
                </c:pt>
                <c:pt idx="14">
                  <c:v>0.75492959836487705</c:v>
                </c:pt>
                <c:pt idx="15">
                  <c:v>0.75201609767701805</c:v>
                </c:pt>
                <c:pt idx="16">
                  <c:v>0.74914044638667598</c:v>
                </c:pt>
                <c:pt idx="17">
                  <c:v>0.74633885172615699</c:v>
                </c:pt>
                <c:pt idx="18">
                  <c:v>0.74365182444464895</c:v>
                </c:pt>
                <c:pt idx="19">
                  <c:v>0.74111982742111004</c:v>
                </c:pt>
                <c:pt idx="20">
                  <c:v>0.73877885267253696</c:v>
                </c:pt>
                <c:pt idx="21">
                  <c:v>0.73666102349367801</c:v>
                </c:pt>
                <c:pt idx="22">
                  <c:v>0.734795077207826</c:v>
                </c:pt>
                <c:pt idx="23">
                  <c:v>0.73320648697884505</c:v>
                </c:pt>
                <c:pt idx="24">
                  <c:v>0.731917426196391</c:v>
                </c:pt>
                <c:pt idx="25">
                  <c:v>0.73094825905803196</c:v>
                </c:pt>
                <c:pt idx="26">
                  <c:v>0.73031884394546698</c:v>
                </c:pt>
                <c:pt idx="27">
                  <c:v>0.73004811036594897</c:v>
                </c:pt>
                <c:pt idx="28">
                  <c:v>0.73015342354870405</c:v>
                </c:pt>
                <c:pt idx="29">
                  <c:v>0.73064910505608405</c:v>
                </c:pt>
                <c:pt idx="30">
                  <c:v>0.73154471836549495</c:v>
                </c:pt>
                <c:pt idx="31">
                  <c:v>0.73284371504125101</c:v>
                </c:pt>
                <c:pt idx="32">
                  <c:v>0.734541830949061</c:v>
                </c:pt>
                <c:pt idx="33">
                  <c:v>0.73662691679345205</c:v>
                </c:pt>
                <c:pt idx="34">
                  <c:v>0.73907851920567602</c:v>
                </c:pt>
                <c:pt idx="35">
                  <c:v>0.74186850444500496</c:v>
                </c:pt>
                <c:pt idx="36">
                  <c:v>0.74496145302717098</c:v>
                </c:pt>
                <c:pt idx="37">
                  <c:v>0.74831574361831799</c:v>
                </c:pt>
                <c:pt idx="38">
                  <c:v>0.75188444757686401</c:v>
                </c:pt>
                <c:pt idx="39">
                  <c:v>0.75561573965945095</c:v>
                </c:pt>
                <c:pt idx="40">
                  <c:v>0.75945317471853802</c:v>
                </c:pt>
                <c:pt idx="41">
                  <c:v>0.76333592000510997</c:v>
                </c:pt>
                <c:pt idx="42">
                  <c:v>0.76719892113202204</c:v>
                </c:pt>
                <c:pt idx="43">
                  <c:v>0.77097415354922405</c:v>
                </c:pt>
                <c:pt idx="44">
                  <c:v>0.77459188635908505</c:v>
                </c:pt>
                <c:pt idx="45">
                  <c:v>0.77798269160202604</c:v>
                </c:pt>
                <c:pt idx="46">
                  <c:v>0.78107955197940004</c:v>
                </c:pt>
                <c:pt idx="47">
                  <c:v>0.78382054661492095</c:v>
                </c:pt>
                <c:pt idx="48">
                  <c:v>0.78615172053163196</c:v>
                </c:pt>
                <c:pt idx="49">
                  <c:v>0.78802947050705596</c:v>
                </c:pt>
                <c:pt idx="50">
                  <c:v>0.78942318706630799</c:v>
                </c:pt>
                <c:pt idx="51">
                  <c:v>0.79031691657629799</c:v>
                </c:pt>
                <c:pt idx="52">
                  <c:v>0.79071132586083503</c:v>
                </c:pt>
                <c:pt idx="53">
                  <c:v>0.79062371655742303</c:v>
                </c:pt>
                <c:pt idx="54">
                  <c:v>0.79008835154920698</c:v>
                </c:pt>
                <c:pt idx="55">
                  <c:v>0.78915428027608203</c:v>
                </c:pt>
                <c:pt idx="56">
                  <c:v>0.78788344389310705</c:v>
                </c:pt>
                <c:pt idx="57">
                  <c:v>0.78634638899389397</c:v>
                </c:pt>
                <c:pt idx="58">
                  <c:v>0.78461819181216896</c:v>
                </c:pt>
                <c:pt idx="59">
                  <c:v>0.78277263302493105</c:v>
                </c:pt>
                <c:pt idx="60">
                  <c:v>0.78087649201953302</c:v>
                </c:pt>
                <c:pt idx="61">
                  <c:v>0.77898727671727297</c:v>
                </c:pt>
                <c:pt idx="62">
                  <c:v>0.77715098501088897</c:v>
                </c:pt>
                <c:pt idx="63">
                  <c:v>0.77540189993100705</c:v>
                </c:pt>
                <c:pt idx="64">
                  <c:v>0.77376235173535202</c:v>
                </c:pt>
                <c:pt idx="65">
                  <c:v>0.772243883630368</c:v>
                </c:pt>
                <c:pt idx="66">
                  <c:v>0.77084834903228705</c:v>
                </c:pt>
                <c:pt idx="67">
                  <c:v>0.76957077044797695</c:v>
                </c:pt>
                <c:pt idx="68">
                  <c:v>0.76840212152234499</c:v>
                </c:pt>
                <c:pt idx="69">
                  <c:v>0.767331192293076</c:v>
                </c:pt>
                <c:pt idx="70">
                  <c:v>0.76634638636433405</c:v>
                </c:pt>
                <c:pt idx="71">
                  <c:v>0.76543672228270498</c:v>
                </c:pt>
                <c:pt idx="72">
                  <c:v>0.76459278108607298</c:v>
                </c:pt>
                <c:pt idx="73">
                  <c:v>0.76380723497952296</c:v>
                </c:pt>
                <c:pt idx="74">
                  <c:v>0.76307533493442903</c:v>
                </c:pt>
                <c:pt idx="75">
                  <c:v>0.76239468283231104</c:v>
                </c:pt>
                <c:pt idx="76">
                  <c:v>0.76176497007989497</c:v>
                </c:pt>
                <c:pt idx="77">
                  <c:v>0.76118827894379903</c:v>
                </c:pt>
                <c:pt idx="78">
                  <c:v>0.76066935204813102</c:v>
                </c:pt>
                <c:pt idx="79">
                  <c:v>0.76021614126574</c:v>
                </c:pt>
                <c:pt idx="80">
                  <c:v>0.75984032050680805</c:v>
                </c:pt>
                <c:pt idx="81">
                  <c:v>0.75955779044264704</c:v>
                </c:pt>
                <c:pt idx="82">
                  <c:v>0.75938913486071102</c:v>
                </c:pt>
                <c:pt idx="83">
                  <c:v>0.75935940706259397</c:v>
                </c:pt>
                <c:pt idx="84">
                  <c:v>0.75949784509047003</c:v>
                </c:pt>
                <c:pt idx="85">
                  <c:v>0.75983485606651802</c:v>
                </c:pt>
                <c:pt idx="86">
                  <c:v>0.76039889542869599</c:v>
                </c:pt>
                <c:pt idx="87">
                  <c:v>0.76121493821475295</c:v>
                </c:pt>
                <c:pt idx="88">
                  <c:v>0.76230280845349097</c:v>
                </c:pt>
                <c:pt idx="89">
                  <c:v>0.76367455462476297</c:v>
                </c:pt>
                <c:pt idx="90">
                  <c:v>0.76533165522731506</c:v>
                </c:pt>
                <c:pt idx="91">
                  <c:v>0.76726659781715101</c:v>
                </c:pt>
                <c:pt idx="92">
                  <c:v>0.76946427969938003</c:v>
                </c:pt>
                <c:pt idx="93">
                  <c:v>0.77190326564379197</c:v>
                </c:pt>
                <c:pt idx="94">
                  <c:v>0.77455688138837597</c:v>
                </c:pt>
                <c:pt idx="95">
                  <c:v>0.77739487500527704</c:v>
                </c:pt>
                <c:pt idx="96">
                  <c:v>0.78038494412312798</c:v>
                </c:pt>
                <c:pt idx="97">
                  <c:v>0.78349463667824504</c:v>
                </c:pt>
                <c:pt idx="98">
                  <c:v>0.78669315661863104</c:v>
                </c:pt>
                <c:pt idx="99">
                  <c:v>0.78995318452855601</c:v>
                </c:pt>
                <c:pt idx="100">
                  <c:v>0.79325264273600704</c:v>
                </c:pt>
                <c:pt idx="101">
                  <c:v>0.79657477225936402</c:v>
                </c:pt>
                <c:pt idx="102">
                  <c:v>0.79990818511012796</c:v>
                </c:pt>
                <c:pt idx="103">
                  <c:v>0.80324594370065505</c:v>
                </c:pt>
                <c:pt idx="104">
                  <c:v>0.806584633199812</c:v>
                </c:pt>
                <c:pt idx="105">
                  <c:v>0.80992319429945403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F-4059-A797-E212903E17D5}"/>
            </c:ext>
          </c:extLst>
        </c:ser>
        <c:ser>
          <c:idx val="4"/>
          <c:order val="4"/>
          <c:tx>
            <c:strRef>
              <c:f>Data!$AV$1</c:f>
              <c:strCache>
                <c:ptCount val="1"/>
                <c:pt idx="0">
                  <c:v>naicu_promedio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Data!$AV$2:$AV$107</c:f>
              <c:numCache>
                <c:formatCode>0.0%</c:formatCode>
                <c:ptCount val="106"/>
                <c:pt idx="6">
                  <c:v>0.78010907757056458</c:v>
                </c:pt>
                <c:pt idx="7">
                  <c:v>0.77807046036016769</c:v>
                </c:pt>
                <c:pt idx="8">
                  <c:v>0.77594474473755704</c:v>
                </c:pt>
                <c:pt idx="9">
                  <c:v>0.77391708044343199</c:v>
                </c:pt>
                <c:pt idx="10">
                  <c:v>0.77211057225591528</c:v>
                </c:pt>
                <c:pt idx="11">
                  <c:v>0.77054299823333705</c:v>
                </c:pt>
                <c:pt idx="12">
                  <c:v>0.76904193400725607</c:v>
                </c:pt>
                <c:pt idx="13">
                  <c:v>0.76745002581270205</c:v>
                </c:pt>
                <c:pt idx="14">
                  <c:v>0.76552846526792806</c:v>
                </c:pt>
                <c:pt idx="15">
                  <c:v>0.76317775607646698</c:v>
                </c:pt>
                <c:pt idx="16">
                  <c:v>0.76037514883629387</c:v>
                </c:pt>
                <c:pt idx="17">
                  <c:v>0.7570464644489886</c:v>
                </c:pt>
                <c:pt idx="18">
                  <c:v>0.75336234986373729</c:v>
                </c:pt>
                <c:pt idx="19">
                  <c:v>0.74974675975455807</c:v>
                </c:pt>
                <c:pt idx="20">
                  <c:v>0.74665127275412368</c:v>
                </c:pt>
                <c:pt idx="21">
                  <c:v>0.74461089463144692</c:v>
                </c:pt>
                <c:pt idx="22">
                  <c:v>0.74379834832570302</c:v>
                </c:pt>
                <c:pt idx="23">
                  <c:v>0.7439448863455661</c:v>
                </c:pt>
                <c:pt idx="24">
                  <c:v>0.74455163571281335</c:v>
                </c:pt>
                <c:pt idx="25">
                  <c:v>0.74503079136188399</c:v>
                </c:pt>
                <c:pt idx="26">
                  <c:v>0.74521417171098836</c:v>
                </c:pt>
                <c:pt idx="27">
                  <c:v>0.74501652238053273</c:v>
                </c:pt>
                <c:pt idx="28">
                  <c:v>0.74470912245195009</c:v>
                </c:pt>
                <c:pt idx="29">
                  <c:v>0.74456251789643735</c:v>
                </c:pt>
                <c:pt idx="30">
                  <c:v>0.74456449764334531</c:v>
                </c:pt>
                <c:pt idx="31">
                  <c:v>0.74488325585182213</c:v>
                </c:pt>
                <c:pt idx="32">
                  <c:v>0.74564905118883262</c:v>
                </c:pt>
                <c:pt idx="33">
                  <c:v>0.74685683366867972</c:v>
                </c:pt>
                <c:pt idx="34">
                  <c:v>0.74836447375265003</c:v>
                </c:pt>
                <c:pt idx="35">
                  <c:v>0.75007552832760493</c:v>
                </c:pt>
                <c:pt idx="36">
                  <c:v>0.75181840402286026</c:v>
                </c:pt>
                <c:pt idx="37">
                  <c:v>0.75359995372833166</c:v>
                </c:pt>
                <c:pt idx="38">
                  <c:v>0.7554603727154513</c:v>
                </c:pt>
                <c:pt idx="39">
                  <c:v>0.75739834401231132</c:v>
                </c:pt>
                <c:pt idx="40">
                  <c:v>0.75940399622070132</c:v>
                </c:pt>
                <c:pt idx="41">
                  <c:v>0.76156860501884827</c:v>
                </c:pt>
                <c:pt idx="42">
                  <c:v>0.76395751631516928</c:v>
                </c:pt>
                <c:pt idx="43">
                  <c:v>0.76652972311970513</c:v>
                </c:pt>
                <c:pt idx="44">
                  <c:v>0.76918989143685346</c:v>
                </c:pt>
                <c:pt idx="45">
                  <c:v>0.77182308198695859</c:v>
                </c:pt>
                <c:pt idx="46">
                  <c:v>0.77428674963100497</c:v>
                </c:pt>
                <c:pt idx="47">
                  <c:v>0.77652884307770031</c:v>
                </c:pt>
                <c:pt idx="48">
                  <c:v>0.77854252514789135</c:v>
                </c:pt>
                <c:pt idx="49">
                  <c:v>0.78021021716172367</c:v>
                </c:pt>
                <c:pt idx="50">
                  <c:v>0.78153034207093208</c:v>
                </c:pt>
                <c:pt idx="51">
                  <c:v>0.78244002739328267</c:v>
                </c:pt>
                <c:pt idx="52">
                  <c:v>0.7828363656978562</c:v>
                </c:pt>
                <c:pt idx="53">
                  <c:v>0.78263617199163937</c:v>
                </c:pt>
                <c:pt idx="54">
                  <c:v>0.78177505564916527</c:v>
                </c:pt>
                <c:pt idx="55">
                  <c:v>0.780321621560359</c:v>
                </c:pt>
                <c:pt idx="56">
                  <c:v>0.77839750347093306</c:v>
                </c:pt>
                <c:pt idx="57">
                  <c:v>0.77619589222276542</c:v>
                </c:pt>
                <c:pt idx="58">
                  <c:v>0.7738758431283399</c:v>
                </c:pt>
                <c:pt idx="59">
                  <c:v>0.77166233729892497</c:v>
                </c:pt>
                <c:pt idx="60">
                  <c:v>0.76980929912890905</c:v>
                </c:pt>
                <c:pt idx="61">
                  <c:v>0.76850170096259995</c:v>
                </c:pt>
                <c:pt idx="62">
                  <c:v>0.76789050962876171</c:v>
                </c:pt>
                <c:pt idx="63">
                  <c:v>0.76793270580448603</c:v>
                </c:pt>
                <c:pt idx="64">
                  <c:v>0.76832534894914295</c:v>
                </c:pt>
                <c:pt idx="65">
                  <c:v>0.76876502220390297</c:v>
                </c:pt>
                <c:pt idx="66">
                  <c:v>0.76909844931753091</c:v>
                </c:pt>
                <c:pt idx="67">
                  <c:v>0.76934567872034909</c:v>
                </c:pt>
                <c:pt idx="68">
                  <c:v>0.76950741801191336</c:v>
                </c:pt>
                <c:pt idx="69">
                  <c:v>0.76948969313187698</c:v>
                </c:pt>
                <c:pt idx="70">
                  <c:v>0.76931290637012728</c:v>
                </c:pt>
                <c:pt idx="71">
                  <c:v>0.76907192536057412</c:v>
                </c:pt>
                <c:pt idx="72">
                  <c:v>0.76883535390280333</c:v>
                </c:pt>
                <c:pt idx="73">
                  <c:v>0.76856476872334534</c:v>
                </c:pt>
                <c:pt idx="74">
                  <c:v>0.76834975131715477</c:v>
                </c:pt>
                <c:pt idx="75">
                  <c:v>0.76813263123655895</c:v>
                </c:pt>
                <c:pt idx="76">
                  <c:v>0.76794217746098792</c:v>
                </c:pt>
                <c:pt idx="77">
                  <c:v>0.76786997509786781</c:v>
                </c:pt>
                <c:pt idx="78">
                  <c:v>0.76791862404146338</c:v>
                </c:pt>
                <c:pt idx="79">
                  <c:v>0.76792337503839858</c:v>
                </c:pt>
                <c:pt idx="80">
                  <c:v>0.767711973122152</c:v>
                </c:pt>
                <c:pt idx="81">
                  <c:v>0.76715216427797162</c:v>
                </c:pt>
                <c:pt idx="82">
                  <c:v>0.76619007723094124</c:v>
                </c:pt>
                <c:pt idx="83">
                  <c:v>0.76491978268299599</c:v>
                </c:pt>
                <c:pt idx="84">
                  <c:v>0.7636713706986461</c:v>
                </c:pt>
                <c:pt idx="85">
                  <c:v>0.76298023664715897</c:v>
                </c:pt>
                <c:pt idx="86">
                  <c:v>0.76304005672230468</c:v>
                </c:pt>
                <c:pt idx="87">
                  <c:v>0.76379545092836532</c:v>
                </c:pt>
                <c:pt idx="88">
                  <c:v>0.76504930455523368</c:v>
                </c:pt>
                <c:pt idx="89">
                  <c:v>0.76652552061744428</c:v>
                </c:pt>
                <c:pt idx="90">
                  <c:v>0.76801182836983728</c:v>
                </c:pt>
                <c:pt idx="91">
                  <c:v>0.76942278223708271</c:v>
                </c:pt>
                <c:pt idx="92">
                  <c:v>0.77080502320404698</c:v>
                </c:pt>
                <c:pt idx="93">
                  <c:v>0.77230210428983403</c:v>
                </c:pt>
                <c:pt idx="94">
                  <c:v>0.77408223182064528</c:v>
                </c:pt>
                <c:pt idx="95">
                  <c:v>0.77617748740424697</c:v>
                </c:pt>
                <c:pt idx="96">
                  <c:v>0.77849185743443028</c:v>
                </c:pt>
                <c:pt idx="97">
                  <c:v>0.7807963518405624</c:v>
                </c:pt>
                <c:pt idx="98">
                  <c:v>0.78286821027984532</c:v>
                </c:pt>
                <c:pt idx="99">
                  <c:v>0.78460503038217</c:v>
                </c:pt>
                <c:pt idx="100">
                  <c:v>0.78588722901113395</c:v>
                </c:pt>
                <c:pt idx="101">
                  <c:v>0.786493897336075</c:v>
                </c:pt>
                <c:pt idx="102">
                  <c:v>0.786272912165768</c:v>
                </c:pt>
                <c:pt idx="103">
                  <c:v>0.78496888925343999</c:v>
                </c:pt>
                <c:pt idx="104">
                  <c:v>0.78241153728733759</c:v>
                </c:pt>
                <c:pt idx="105">
                  <c:v>0.78334180944742204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6-4C5F-A3FB-A42BDACC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92623"/>
        <c:axId val="1674081727"/>
      </c:lineChart>
      <c:dateAx>
        <c:axId val="17119926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4081727"/>
        <c:crosses val="autoZero"/>
        <c:auto val="1"/>
        <c:lblOffset val="100"/>
        <c:baseTimeUnit val="months"/>
      </c:dateAx>
      <c:valAx>
        <c:axId val="1674081727"/>
        <c:scaling>
          <c:orientation val="minMax"/>
          <c:min val="0.70000000000000007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19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1271126003790485E-2"/>
          <c:y val="1.3888888888888888E-2"/>
          <c:w val="0.96872887399620955"/>
          <c:h val="9.2517094902610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06274437466633E-2"/>
          <c:y val="4.7694858062418299E-2"/>
          <c:w val="0.92902115980670819"/>
          <c:h val="0.71143265151176116"/>
        </c:manualLayout>
      </c:layout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outputgap_cd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Data!$M$2:$M$107</c:f>
              <c:numCache>
                <c:formatCode>0</c:formatCode>
                <c:ptCount val="106"/>
                <c:pt idx="17" formatCode="0.0%">
                  <c:v>5.5550217078982556E-2</c:v>
                </c:pt>
                <c:pt idx="18" formatCode="0.0%">
                  <c:v>3.6293416457061412E-2</c:v>
                </c:pt>
                <c:pt idx="19" formatCode="0.0%">
                  <c:v>2.3767574223025889E-3</c:v>
                </c:pt>
                <c:pt idx="20" formatCode="0.0%">
                  <c:v>-1.0899089332328082E-2</c:v>
                </c:pt>
                <c:pt idx="21" formatCode="0.0%">
                  <c:v>-2.9170516115401446E-2</c:v>
                </c:pt>
                <c:pt idx="22" formatCode="0.0%">
                  <c:v>-4.5492832199653055E-2</c:v>
                </c:pt>
                <c:pt idx="23" formatCode="0.0%">
                  <c:v>-5.2489894275909665E-2</c:v>
                </c:pt>
                <c:pt idx="24" formatCode="0.0%">
                  <c:v>-6.003358718031071E-2</c:v>
                </c:pt>
                <c:pt idx="25" formatCode="0.0%">
                  <c:v>-4.548814815114377E-2</c:v>
                </c:pt>
                <c:pt idx="26" formatCode="0.0%">
                  <c:v>-3.4683940579028127E-2</c:v>
                </c:pt>
                <c:pt idx="27" formatCode="0.0%">
                  <c:v>-3.068985534197799E-2</c:v>
                </c:pt>
                <c:pt idx="28" formatCode="0.0%">
                  <c:v>-2.7456171032128163E-2</c:v>
                </c:pt>
                <c:pt idx="29" formatCode="0.0%">
                  <c:v>-1.2942304852892383E-2</c:v>
                </c:pt>
                <c:pt idx="30" formatCode="0.0%">
                  <c:v>9.6644166169324031E-4</c:v>
                </c:pt>
                <c:pt idx="31" formatCode="0.0%">
                  <c:v>-7.5691292471624649E-4</c:v>
                </c:pt>
                <c:pt idx="32" formatCode="0.0%">
                  <c:v>-3.4124380501173723E-3</c:v>
                </c:pt>
                <c:pt idx="33" formatCode="0.0%">
                  <c:v>-9.002192015594046E-3</c:v>
                </c:pt>
                <c:pt idx="34" formatCode="0.0%">
                  <c:v>-1.4857915118856924E-2</c:v>
                </c:pt>
                <c:pt idx="35" formatCode="0.0%">
                  <c:v>-1.810170642097797E-2</c:v>
                </c:pt>
                <c:pt idx="36" formatCode="0.0%">
                  <c:v>-2.1479569710263324E-2</c:v>
                </c:pt>
                <c:pt idx="37" formatCode="0.0%">
                  <c:v>-2.4430152298558938E-2</c:v>
                </c:pt>
                <c:pt idx="38" formatCode="0.0%">
                  <c:v>-2.5875254149578253E-2</c:v>
                </c:pt>
                <c:pt idx="39" formatCode="0.0%">
                  <c:v>-2.643151316599468E-2</c:v>
                </c:pt>
                <c:pt idx="40" formatCode="0.0%">
                  <c:v>-2.7341615807325081E-2</c:v>
                </c:pt>
                <c:pt idx="41" formatCode="0.0%">
                  <c:v>-2.66917641915283E-2</c:v>
                </c:pt>
                <c:pt idx="42" formatCode="0.0%">
                  <c:v>-2.4080340683971135E-2</c:v>
                </c:pt>
                <c:pt idx="43" formatCode="0.0%">
                  <c:v>-2.1951134170950737E-2</c:v>
                </c:pt>
                <c:pt idx="44" formatCode="0.0%">
                  <c:v>-1.9958066867575397E-2</c:v>
                </c:pt>
                <c:pt idx="45" formatCode="0.0%">
                  <c:v>-1.6813052827436392E-2</c:v>
                </c:pt>
                <c:pt idx="46" formatCode="0.0%">
                  <c:v>-1.35441268528943E-2</c:v>
                </c:pt>
                <c:pt idx="47" formatCode="0.0%">
                  <c:v>-9.3146508468583411E-3</c:v>
                </c:pt>
                <c:pt idx="48" formatCode="0.0%">
                  <c:v>-2.9048369151540854E-3</c:v>
                </c:pt>
                <c:pt idx="49" formatCode="0.0%">
                  <c:v>5.1571306505437953E-3</c:v>
                </c:pt>
                <c:pt idx="50" formatCode="0.0%">
                  <c:v>1.2504032300711732E-2</c:v>
                </c:pt>
                <c:pt idx="51" formatCode="0.0%">
                  <c:v>1.9314097050553425E-2</c:v>
                </c:pt>
                <c:pt idx="52" formatCode="0.0%">
                  <c:v>2.6790996755051033E-2</c:v>
                </c:pt>
                <c:pt idx="53" formatCode="0.0%">
                  <c:v>3.0886495191863261E-2</c:v>
                </c:pt>
                <c:pt idx="54" formatCode="0.0%">
                  <c:v>3.2642553975583466E-2</c:v>
                </c:pt>
                <c:pt idx="55" formatCode="0.0%">
                  <c:v>3.2001075345407637E-2</c:v>
                </c:pt>
                <c:pt idx="56" formatCode="0.0%">
                  <c:v>3.1858814490213661E-2</c:v>
                </c:pt>
                <c:pt idx="57" formatCode="0.0%">
                  <c:v>1.8157052277023578E-2</c:v>
                </c:pt>
                <c:pt idx="58" formatCode="0.0%">
                  <c:v>5.7420262956495716E-3</c:v>
                </c:pt>
                <c:pt idx="59" formatCode="0.0%">
                  <c:v>-6.9809249219391356E-3</c:v>
                </c:pt>
                <c:pt idx="60" formatCode="0.0%">
                  <c:v>-1.4131050118525557E-2</c:v>
                </c:pt>
                <c:pt idx="61" formatCode="0.0%">
                  <c:v>-2.1146521060652845E-2</c:v>
                </c:pt>
                <c:pt idx="62" formatCode="0.0%">
                  <c:v>-2.9505131644771199E-2</c:v>
                </c:pt>
                <c:pt idx="63" formatCode="0.0%">
                  <c:v>-2.9695661746512503E-2</c:v>
                </c:pt>
                <c:pt idx="64" formatCode="0.0%">
                  <c:v>-2.9958440270041908E-2</c:v>
                </c:pt>
                <c:pt idx="65" formatCode="0.0%">
                  <c:v>-2.714395019972049E-2</c:v>
                </c:pt>
                <c:pt idx="66" formatCode="0.0%">
                  <c:v>-2.7719767412794583E-2</c:v>
                </c:pt>
                <c:pt idx="67" formatCode="0.0%">
                  <c:v>-2.3119128965036206E-2</c:v>
                </c:pt>
                <c:pt idx="68" formatCode="0.0%">
                  <c:v>-1.9133174971604272E-2</c:v>
                </c:pt>
                <c:pt idx="69" formatCode="0.0%">
                  <c:v>-1.5258183972684525E-2</c:v>
                </c:pt>
                <c:pt idx="70" formatCode="0.0%">
                  <c:v>-1.3372104347765923E-2</c:v>
                </c:pt>
                <c:pt idx="71" formatCode="0.0%">
                  <c:v>-1.0977995554232622E-2</c:v>
                </c:pt>
                <c:pt idx="72" formatCode="0.0%">
                  <c:v>-6.6961888356156241E-3</c:v>
                </c:pt>
                <c:pt idx="73" formatCode="0.0%">
                  <c:v>-1.0356310998949514E-2</c:v>
                </c:pt>
                <c:pt idx="74" formatCode="0.0%">
                  <c:v>-1.3991544655539867E-2</c:v>
                </c:pt>
                <c:pt idx="75" formatCode="0.0%">
                  <c:v>-1.601847908980103E-2</c:v>
                </c:pt>
                <c:pt idx="76" formatCode="0.0%">
                  <c:v>-9.241345021154368E-3</c:v>
                </c:pt>
                <c:pt idx="77" formatCode="0.0%">
                  <c:v>-2.371948635449983E-3</c:v>
                </c:pt>
                <c:pt idx="78" formatCode="0.0%">
                  <c:v>4.3615560079190985E-3</c:v>
                </c:pt>
                <c:pt idx="79" formatCode="0.0%">
                  <c:v>6.6464295403361184E-3</c:v>
                </c:pt>
                <c:pt idx="80" formatCode="0.0%">
                  <c:v>8.3666545371716694E-3</c:v>
                </c:pt>
                <c:pt idx="81" formatCode="0.0%">
                  <c:v>1.0893888805285634E-2</c:v>
                </c:pt>
                <c:pt idx="82" formatCode="0.0%">
                  <c:v>9.3219047637402852E-3</c:v>
                </c:pt>
                <c:pt idx="83" formatCode="0.0%">
                  <c:v>8.4722001277346415E-3</c:v>
                </c:pt>
                <c:pt idx="84" formatCode="0.0%">
                  <c:v>7.4090013995329329E-3</c:v>
                </c:pt>
                <c:pt idx="85" formatCode="0.0%">
                  <c:v>7.1096601904476753E-3</c:v>
                </c:pt>
                <c:pt idx="86" formatCode="0.0%">
                  <c:v>4.1082756365389272E-3</c:v>
                </c:pt>
                <c:pt idx="87" formatCode="0.0%">
                  <c:v>1.5489297044235517E-3</c:v>
                </c:pt>
                <c:pt idx="88" formatCode="0.0%">
                  <c:v>-2.1164816519869678E-4</c:v>
                </c:pt>
                <c:pt idx="89" formatCode="0.0%">
                  <c:v>-4.0690007039287934E-3</c:v>
                </c:pt>
                <c:pt idx="90" formatCode="0.0%">
                  <c:v>-7.6542878815101245E-3</c:v>
                </c:pt>
                <c:pt idx="91" formatCode="0.0%">
                  <c:v>-1.0871528999241931E-2</c:v>
                </c:pt>
                <c:pt idx="92" formatCode="0.0%">
                  <c:v>-1.3532285323431426E-2</c:v>
                </c:pt>
                <c:pt idx="93" formatCode="0.0%">
                  <c:v>-1.6675378857876288E-2</c:v>
                </c:pt>
                <c:pt idx="94" formatCode="0.0%">
                  <c:v>-1.7837492809932298E-2</c:v>
                </c:pt>
                <c:pt idx="95" formatCode="0.0%">
                  <c:v>-1.9058647646657656E-2</c:v>
                </c:pt>
                <c:pt idx="96" formatCode="0.0%">
                  <c:v>-1.7831291971597052E-2</c:v>
                </c:pt>
                <c:pt idx="97" formatCode="0.0%">
                  <c:v>-1.6270383137835354E-2</c:v>
                </c:pt>
                <c:pt idx="98" formatCode="0.0%">
                  <c:v>-1.4347984391734347E-2</c:v>
                </c:pt>
                <c:pt idx="99" formatCode="0.0%">
                  <c:v>-1.3197446868231988E-2</c:v>
                </c:pt>
                <c:pt idx="100" formatCode="0.0%">
                  <c:v>-1.1920246029230253E-2</c:v>
                </c:pt>
                <c:pt idx="101" formatCode="0.0%">
                  <c:v>-7.5916958180249905E-3</c:v>
                </c:pt>
                <c:pt idx="102" formatCode="0.0%">
                  <c:v>-2.9336433551753194E-3</c:v>
                </c:pt>
                <c:pt idx="103" formatCode="0.0%">
                  <c:v>2.4482905660916376E-3</c:v>
                </c:pt>
                <c:pt idx="104" formatCode="0.0%">
                  <c:v>7.6369239275315692E-3</c:v>
                </c:pt>
                <c:pt idx="105" formatCode="0.0%">
                  <c:v>1.1894751350013832E-2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9-46FF-9FB9-93EBE3E523AA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outputgap_hp_1600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Data!$O$2:$O$107</c:f>
              <c:numCache>
                <c:formatCode>0.0%</c:formatCode>
                <c:ptCount val="106"/>
                <c:pt idx="0">
                  <c:v>-5.4589876748014632E-3</c:v>
                </c:pt>
                <c:pt idx="1">
                  <c:v>-4.7202769467986627E-3</c:v>
                </c:pt>
                <c:pt idx="2">
                  <c:v>-3.5058022106007058E-3</c:v>
                </c:pt>
                <c:pt idx="3">
                  <c:v>4.8741449460010244E-4</c:v>
                </c:pt>
                <c:pt idx="4">
                  <c:v>3.6412531724998587E-3</c:v>
                </c:pt>
                <c:pt idx="5">
                  <c:v>9.2934011899998836E-3</c:v>
                </c:pt>
                <c:pt idx="6">
                  <c:v>5.761827819698695E-3</c:v>
                </c:pt>
                <c:pt idx="7">
                  <c:v>7.028423781100912E-3</c:v>
                </c:pt>
                <c:pt idx="8">
                  <c:v>7.1670923055009439E-3</c:v>
                </c:pt>
                <c:pt idx="9">
                  <c:v>9.138086332399098E-3</c:v>
                </c:pt>
                <c:pt idx="10">
                  <c:v>7.4837537086001049E-3</c:v>
                </c:pt>
                <c:pt idx="11">
                  <c:v>6.3638431367998294E-3</c:v>
                </c:pt>
                <c:pt idx="12">
                  <c:v>1.5767290176398774E-2</c:v>
                </c:pt>
                <c:pt idx="13">
                  <c:v>2.3503151489000729E-2</c:v>
                </c:pt>
                <c:pt idx="14">
                  <c:v>3.2545313870599557E-2</c:v>
                </c:pt>
                <c:pt idx="15">
                  <c:v>4.292557124090024E-2</c:v>
                </c:pt>
                <c:pt idx="16">
                  <c:v>3.0256818700300059E-2</c:v>
                </c:pt>
                <c:pt idx="17">
                  <c:v>2.1529869412299618E-2</c:v>
                </c:pt>
                <c:pt idx="18">
                  <c:v>1.3908582966299932E-2</c:v>
                </c:pt>
                <c:pt idx="19">
                  <c:v>-9.0869012152996476E-3</c:v>
                </c:pt>
                <c:pt idx="20">
                  <c:v>-1.1875364862699911E-2</c:v>
                </c:pt>
                <c:pt idx="21">
                  <c:v>-1.9411378118201483E-2</c:v>
                </c:pt>
                <c:pt idx="22">
                  <c:v>-2.4794233894100515E-2</c:v>
                </c:pt>
                <c:pt idx="23">
                  <c:v>-1.9659379252900067E-2</c:v>
                </c:pt>
                <c:pt idx="24">
                  <c:v>-1.4856345404201221E-2</c:v>
                </c:pt>
                <c:pt idx="25">
                  <c:v>-1.0441432383601068E-2</c:v>
                </c:pt>
                <c:pt idx="26">
                  <c:v>-1.0241292467600971E-2</c:v>
                </c:pt>
                <c:pt idx="27">
                  <c:v>-1.0605418412900747E-2</c:v>
                </c:pt>
                <c:pt idx="28">
                  <c:v>-1.1666668920598866E-2</c:v>
                </c:pt>
                <c:pt idx="29">
                  <c:v>-9.1685982989009318E-3</c:v>
                </c:pt>
                <c:pt idx="30">
                  <c:v>-8.1961705667001894E-3</c:v>
                </c:pt>
                <c:pt idx="31">
                  <c:v>-7.3113697988009818E-3</c:v>
                </c:pt>
                <c:pt idx="32">
                  <c:v>-7.6726238701994021E-3</c:v>
                </c:pt>
                <c:pt idx="33">
                  <c:v>-8.6197166671002634E-3</c:v>
                </c:pt>
                <c:pt idx="34">
                  <c:v>-1.0152598275100289E-2</c:v>
                </c:pt>
                <c:pt idx="35">
                  <c:v>-9.1661027067004852E-3</c:v>
                </c:pt>
                <c:pt idx="36">
                  <c:v>-8.4777340564006209E-3</c:v>
                </c:pt>
                <c:pt idx="37">
                  <c:v>-8.8813070303004338E-3</c:v>
                </c:pt>
                <c:pt idx="38">
                  <c:v>-7.4724290177012875E-3</c:v>
                </c:pt>
                <c:pt idx="39">
                  <c:v>-7.5096148222009163E-3</c:v>
                </c:pt>
                <c:pt idx="40">
                  <c:v>-7.7950154537997918E-3</c:v>
                </c:pt>
                <c:pt idx="41">
                  <c:v>-8.6188674776987995E-3</c:v>
                </c:pt>
                <c:pt idx="42">
                  <c:v>-7.357231836198963E-3</c:v>
                </c:pt>
                <c:pt idx="43">
                  <c:v>-6.4341474282993971E-3</c:v>
                </c:pt>
                <c:pt idx="44">
                  <c:v>-5.7970327037999425E-3</c:v>
                </c:pt>
                <c:pt idx="45">
                  <c:v>-3.43068897160137E-3</c:v>
                </c:pt>
                <c:pt idx="46">
                  <c:v>-1.2334859919995722E-3</c:v>
                </c:pt>
                <c:pt idx="47">
                  <c:v>8.5694645349931875E-4</c:v>
                </c:pt>
                <c:pt idx="48">
                  <c:v>5.069736120200119E-3</c:v>
                </c:pt>
                <c:pt idx="49">
                  <c:v>9.30150195609869E-3</c:v>
                </c:pt>
                <c:pt idx="50">
                  <c:v>1.3175285027198669E-2</c:v>
                </c:pt>
                <c:pt idx="51">
                  <c:v>1.6874739219598922E-2</c:v>
                </c:pt>
                <c:pt idx="52">
                  <c:v>2.1364350163899815E-2</c:v>
                </c:pt>
                <c:pt idx="53">
                  <c:v>2.3414609557098842E-2</c:v>
                </c:pt>
                <c:pt idx="54">
                  <c:v>2.3120512046300945E-2</c:v>
                </c:pt>
                <c:pt idx="55">
                  <c:v>2.366277310309961E-2</c:v>
                </c:pt>
                <c:pt idx="56">
                  <c:v>2.4140179297200248E-2</c:v>
                </c:pt>
                <c:pt idx="57">
                  <c:v>1.4099991582300575E-2</c:v>
                </c:pt>
                <c:pt idx="58">
                  <c:v>4.2329659628013161E-3</c:v>
                </c:pt>
                <c:pt idx="59">
                  <c:v>-5.5071818044005738E-3</c:v>
                </c:pt>
                <c:pt idx="60">
                  <c:v>-1.0370201800599332E-2</c:v>
                </c:pt>
                <c:pt idx="61">
                  <c:v>-1.4341236273599733E-2</c:v>
                </c:pt>
                <c:pt idx="62">
                  <c:v>-2.0037867831899092E-2</c:v>
                </c:pt>
                <c:pt idx="63">
                  <c:v>-1.8331824905398975E-2</c:v>
                </c:pt>
                <c:pt idx="64">
                  <c:v>-1.6679891064100616E-2</c:v>
                </c:pt>
                <c:pt idx="65">
                  <c:v>-1.3805504044199779E-2</c:v>
                </c:pt>
                <c:pt idx="66">
                  <c:v>-1.4239944268100047E-2</c:v>
                </c:pt>
                <c:pt idx="67">
                  <c:v>-9.4174906581994122E-3</c:v>
                </c:pt>
                <c:pt idx="68">
                  <c:v>-4.9817690635993728E-3</c:v>
                </c:pt>
                <c:pt idx="69">
                  <c:v>-6.1411421959967072E-4</c:v>
                </c:pt>
                <c:pt idx="70">
                  <c:v>1.9057709746004292E-3</c:v>
                </c:pt>
                <c:pt idx="71">
                  <c:v>3.8862959897993932E-3</c:v>
                </c:pt>
                <c:pt idx="72">
                  <c:v>7.8512435456001839E-3</c:v>
                </c:pt>
                <c:pt idx="73">
                  <c:v>2.8371163800997579E-3</c:v>
                </c:pt>
                <c:pt idx="74">
                  <c:v>-2.1160187097990502E-3</c:v>
                </c:pt>
                <c:pt idx="75">
                  <c:v>-6.9400725530996965E-3</c:v>
                </c:pt>
                <c:pt idx="76">
                  <c:v>-2.7364865595007615E-3</c:v>
                </c:pt>
                <c:pt idx="77">
                  <c:v>1.6865065872000429E-3</c:v>
                </c:pt>
                <c:pt idx="78">
                  <c:v>6.357251525800578E-3</c:v>
                </c:pt>
                <c:pt idx="79">
                  <c:v>7.9269373774000229E-3</c:v>
                </c:pt>
                <c:pt idx="80">
                  <c:v>9.3249560995989356E-3</c:v>
                </c:pt>
                <c:pt idx="81">
                  <c:v>1.1979750996900407E-2</c:v>
                </c:pt>
                <c:pt idx="82">
                  <c:v>1.0895682227801018E-2</c:v>
                </c:pt>
                <c:pt idx="83">
                  <c:v>1.0951087884299326E-2</c:v>
                </c:pt>
                <c:pt idx="84">
                  <c:v>1.1152979229100524E-2</c:v>
                </c:pt>
                <c:pt idx="85">
                  <c:v>1.1771835042798884E-2</c:v>
                </c:pt>
                <c:pt idx="86">
                  <c:v>9.9921008736991723E-3</c:v>
                </c:pt>
                <c:pt idx="87">
                  <c:v>8.2571152900996481E-3</c:v>
                </c:pt>
                <c:pt idx="88">
                  <c:v>7.3178023014985882E-3</c:v>
                </c:pt>
                <c:pt idx="89">
                  <c:v>4.2167902871987906E-3</c:v>
                </c:pt>
                <c:pt idx="90">
                  <c:v>1.2413792374008636E-3</c:v>
                </c:pt>
                <c:pt idx="91">
                  <c:v>-1.7443759205999498E-3</c:v>
                </c:pt>
                <c:pt idx="92">
                  <c:v>-4.3527075740996679E-3</c:v>
                </c:pt>
                <c:pt idx="93">
                  <c:v>-7.2362960131009402E-3</c:v>
                </c:pt>
                <c:pt idx="94">
                  <c:v>-8.1632304647012432E-3</c:v>
                </c:pt>
                <c:pt idx="95">
                  <c:v>-9.2300821990001225E-3</c:v>
                </c:pt>
                <c:pt idx="96">
                  <c:v>-7.8251026962998793E-3</c:v>
                </c:pt>
                <c:pt idx="97">
                  <c:v>-6.9341478184004046E-3</c:v>
                </c:pt>
                <c:pt idx="98">
                  <c:v>-5.8297872446999577E-3</c:v>
                </c:pt>
                <c:pt idx="99">
                  <c:v>-6.2502614631991804E-3</c:v>
                </c:pt>
                <c:pt idx="100">
                  <c:v>-6.7797552535004968E-3</c:v>
                </c:pt>
                <c:pt idx="101">
                  <c:v>-5.190428631300037E-3</c:v>
                </c:pt>
                <c:pt idx="102">
                  <c:v>-3.7166147776996894E-3</c:v>
                </c:pt>
                <c:pt idx="103">
                  <c:v>-2.2376861920001545E-3</c:v>
                </c:pt>
                <c:pt idx="104">
                  <c:v>-1.5698087659998805E-3</c:v>
                </c:pt>
                <c:pt idx="105">
                  <c:v>-1.1871993588012941E-3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9-46FF-9FB9-93EBE3E523AA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outputgap_nhp_promedio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Data!$Q$2:$Q$107</c:f>
              <c:numCache>
                <c:formatCode>0.00%</c:formatCode>
                <c:ptCount val="106"/>
                <c:pt idx="1">
                  <c:v>-9.0438726310999584E-3</c:v>
                </c:pt>
                <c:pt idx="2">
                  <c:v>-7.5241399346008819E-3</c:v>
                </c:pt>
                <c:pt idx="3">
                  <c:v>-3.4401494217011219E-3</c:v>
                </c:pt>
                <c:pt idx="4">
                  <c:v>-4.347080475000098E-4</c:v>
                </c:pt>
                <c:pt idx="5">
                  <c:v>4.8117572058004043E-3</c:v>
                </c:pt>
                <c:pt idx="6">
                  <c:v>6.0706409859889732E-4</c:v>
                </c:pt>
                <c:pt idx="7">
                  <c:v>9.3350243660061949E-4</c:v>
                </c:pt>
                <c:pt idx="8">
                  <c:v>-1.2747129589918416E-4</c:v>
                </c:pt>
                <c:pt idx="9">
                  <c:v>3.9838763689914458E-4</c:v>
                </c:pt>
                <c:pt idx="10">
                  <c:v>-2.9270717641995958E-3</c:v>
                </c:pt>
                <c:pt idx="11">
                  <c:v>-5.9186436347005156E-3</c:v>
                </c:pt>
                <c:pt idx="12">
                  <c:v>1.4418452158988515E-3</c:v>
                </c:pt>
                <c:pt idx="13">
                  <c:v>6.994678768899476E-3</c:v>
                </c:pt>
                <c:pt idx="14">
                  <c:v>1.3751867382998384E-2</c:v>
                </c:pt>
                <c:pt idx="15">
                  <c:v>2.1794295712499689E-2</c:v>
                </c:pt>
                <c:pt idx="16">
                  <c:v>6.7988297626992988E-3</c:v>
                </c:pt>
                <c:pt idx="17">
                  <c:v>-4.160763136399126E-3</c:v>
                </c:pt>
                <c:pt idx="18">
                  <c:v>-1.3829206845899833E-2</c:v>
                </c:pt>
                <c:pt idx="19">
                  <c:v>-3.8595176794299135E-2</c:v>
                </c:pt>
                <c:pt idx="20">
                  <c:v>-4.279206379719902E-2</c:v>
                </c:pt>
                <c:pt idx="21">
                  <c:v>-5.1308191880799825E-2</c:v>
                </c:pt>
                <c:pt idx="22">
                  <c:v>-5.7196467885800573E-2</c:v>
                </c:pt>
                <c:pt idx="23">
                  <c:v>-5.2068506144300031E-2</c:v>
                </c:pt>
                <c:pt idx="24">
                  <c:v>-4.6773720752501191E-2</c:v>
                </c:pt>
                <c:pt idx="25">
                  <c:v>-4.1387417584701325E-2</c:v>
                </c:pt>
                <c:pt idx="26">
                  <c:v>-3.9768529585600731E-2</c:v>
                </c:pt>
                <c:pt idx="27">
                  <c:v>-3.830820913990074E-2</c:v>
                </c:pt>
                <c:pt idx="28">
                  <c:v>-3.7189900157599709E-2</c:v>
                </c:pt>
                <c:pt idx="29">
                  <c:v>-3.2213958908799967E-2</c:v>
                </c:pt>
                <c:pt idx="30">
                  <c:v>-2.8525723997399055E-2</c:v>
                </c:pt>
                <c:pt idx="31">
                  <c:v>-2.4745598867800922E-2</c:v>
                </c:pt>
                <c:pt idx="32">
                  <c:v>-2.2083141269300555E-2</c:v>
                </c:pt>
                <c:pt idx="33">
                  <c:v>-1.9921175893898635E-2</c:v>
                </c:pt>
                <c:pt idx="34">
                  <c:v>-1.829536648600083E-2</c:v>
                </c:pt>
                <c:pt idx="35">
                  <c:v>-1.4129950059400542E-2</c:v>
                </c:pt>
                <c:pt idx="36">
                  <c:v>-1.0270083173899991E-2</c:v>
                </c:pt>
                <c:pt idx="37">
                  <c:v>-7.5360642098996067E-3</c:v>
                </c:pt>
                <c:pt idx="38">
                  <c:v>-3.0494973356010036E-3</c:v>
                </c:pt>
                <c:pt idx="39">
                  <c:v>-9.6331384700221179E-5</c:v>
                </c:pt>
                <c:pt idx="40">
                  <c:v>2.4933938461000338E-3</c:v>
                </c:pt>
                <c:pt idx="41">
                  <c:v>4.4018184296010787E-3</c:v>
                </c:pt>
                <c:pt idx="42">
                  <c:v>8.2257788079012073E-3</c:v>
                </c:pt>
                <c:pt idx="43">
                  <c:v>1.151397020790057E-2</c:v>
                </c:pt>
                <c:pt idx="44">
                  <c:v>1.4292103632500996E-2</c:v>
                </c:pt>
                <c:pt idx="45">
                  <c:v>1.8549244324399083E-2</c:v>
                </c:pt>
                <c:pt idx="46">
                  <c:v>2.2362243074599775E-2</c:v>
                </c:pt>
                <c:pt idx="47">
                  <c:v>2.5771593632399004E-2</c:v>
                </c:pt>
                <c:pt idx="48">
                  <c:v>3.0988773777199441E-2</c:v>
                </c:pt>
                <c:pt idx="49">
                  <c:v>3.5897828787499364E-2</c:v>
                </c:pt>
                <c:pt idx="50">
                  <c:v>4.0116115978099387E-2</c:v>
                </c:pt>
                <c:pt idx="51">
                  <c:v>4.3830158393198815E-2</c:v>
                </c:pt>
                <c:pt idx="52">
                  <c:v>4.801735268129903E-2</c:v>
                </c:pt>
                <c:pt idx="53">
                  <c:v>4.9472240309500037E-2</c:v>
                </c:pt>
                <c:pt idx="54">
                  <c:v>4.832626494940051E-2</c:v>
                </c:pt>
                <c:pt idx="55">
                  <c:v>4.7808777715598438E-2</c:v>
                </c:pt>
                <c:pt idx="56">
                  <c:v>4.7077303513100688E-2</c:v>
                </c:pt>
                <c:pt idx="57">
                  <c:v>3.5746240229100223E-2</c:v>
                </c:pt>
                <c:pt idx="58">
                  <c:v>2.4580312654400416E-2</c:v>
                </c:pt>
                <c:pt idx="59">
                  <c:v>1.3606225205599287E-2</c:v>
                </c:pt>
                <c:pt idx="60">
                  <c:v>7.6385340429006021E-3</c:v>
                </c:pt>
                <c:pt idx="61">
                  <c:v>2.7411708398989987E-3</c:v>
                </c:pt>
                <c:pt idx="62">
                  <c:v>-3.6717369062984062E-3</c:v>
                </c:pt>
                <c:pt idx="63">
                  <c:v>-2.4586866995992551E-3</c:v>
                </c:pt>
                <c:pt idx="64">
                  <c:v>-1.0836127291007358E-3</c:v>
                </c:pt>
                <c:pt idx="65">
                  <c:v>1.7056563641997258E-3</c:v>
                </c:pt>
                <c:pt idx="66">
                  <c:v>1.3399182300002366E-3</c:v>
                </c:pt>
                <c:pt idx="67">
                  <c:v>6.3377039660004186E-3</c:v>
                </c:pt>
                <c:pt idx="68">
                  <c:v>1.1000891116299982E-2</c:v>
                </c:pt>
                <c:pt idx="69">
                  <c:v>1.5591918153599948E-2</c:v>
                </c:pt>
                <c:pt idx="70">
                  <c:v>1.8278273393999456E-2</c:v>
                </c:pt>
                <c:pt idx="71">
                  <c:v>2.0323233169198929E-2</c:v>
                </c:pt>
                <c:pt idx="72">
                  <c:v>2.4215919341900261E-2</c:v>
                </c:pt>
                <c:pt idx="73">
                  <c:v>1.8970863416699402E-2</c:v>
                </c:pt>
                <c:pt idx="74">
                  <c:v>1.3620076115101298E-2</c:v>
                </c:pt>
                <c:pt idx="75">
                  <c:v>8.2322751008003792E-3</c:v>
                </c:pt>
                <c:pt idx="76">
                  <c:v>1.1709663914299284E-2</c:v>
                </c:pt>
                <c:pt idx="77">
                  <c:v>1.5246179377800928E-2</c:v>
                </c:pt>
                <c:pt idx="78">
                  <c:v>1.887273938949896E-2</c:v>
                </c:pt>
                <c:pt idx="79">
                  <c:v>1.9245087495900037E-2</c:v>
                </c:pt>
                <c:pt idx="80">
                  <c:v>1.9301363722100007E-2</c:v>
                </c:pt>
                <c:pt idx="81">
                  <c:v>2.0482939671801148E-2</c:v>
                </c:pt>
                <c:pt idx="82">
                  <c:v>1.7811016757599774E-2</c:v>
                </c:pt>
                <c:pt idx="83">
                  <c:v>1.6184861874599221E-2</c:v>
                </c:pt>
                <c:pt idx="84">
                  <c:v>1.4635416515099919E-2</c:v>
                </c:pt>
                <c:pt idx="85">
                  <c:v>1.3459987356998937E-2</c:v>
                </c:pt>
                <c:pt idx="86">
                  <c:v>9.8730136908997679E-3</c:v>
                </c:pt>
                <c:pt idx="87">
                  <c:v>6.3514233864996328E-3</c:v>
                </c:pt>
                <c:pt idx="88">
                  <c:v>3.6820717520988921E-3</c:v>
                </c:pt>
                <c:pt idx="89">
                  <c:v>-1.0550238626017006E-3</c:v>
                </c:pt>
                <c:pt idx="90">
                  <c:v>-5.5353482099995688E-3</c:v>
                </c:pt>
                <c:pt idx="91">
                  <c:v>-9.861227960699992E-3</c:v>
                </c:pt>
                <c:pt idx="92">
                  <c:v>-1.3618083711198992E-2</c:v>
                </c:pt>
                <c:pt idx="93">
                  <c:v>-1.7439992369300938E-2</c:v>
                </c:pt>
                <c:pt idx="94">
                  <c:v>-1.908499812740061E-2</c:v>
                </c:pt>
                <c:pt idx="95">
                  <c:v>-2.0648563889800187E-2</c:v>
                </c:pt>
                <c:pt idx="96">
                  <c:v>-1.9526135834299296E-2</c:v>
                </c:pt>
                <c:pt idx="97">
                  <c:v>-1.8718376126999559E-2</c:v>
                </c:pt>
                <c:pt idx="98">
                  <c:v>-1.7517782300799922E-2</c:v>
                </c:pt>
                <c:pt idx="99">
                  <c:v>-1.7686019170300327E-2</c:v>
                </c:pt>
                <c:pt idx="100">
                  <c:v>-1.7832556883700335E-2</c:v>
                </c:pt>
                <c:pt idx="101">
                  <c:v>-1.5756036081800318E-2</c:v>
                </c:pt>
                <c:pt idx="102">
                  <c:v>-1.3717814529398353E-2</c:v>
                </c:pt>
                <c:pt idx="103">
                  <c:v>-1.1623226253000496E-2</c:v>
                </c:pt>
                <c:pt idx="104">
                  <c:v>-1.0311843164901191E-2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9-46FF-9FB9-93EBE3E523AA}"/>
            </c:ext>
          </c:extLst>
        </c:ser>
        <c:ser>
          <c:idx val="3"/>
          <c:order val="3"/>
          <c:tx>
            <c:strRef>
              <c:f>Data!$R$1</c:f>
              <c:strCache>
                <c:ptCount val="1"/>
                <c:pt idx="0">
                  <c:v>output_gap_bc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Data!$R$2:$R$107</c:f>
              <c:numCache>
                <c:formatCode>General</c:formatCode>
                <c:ptCount val="106"/>
                <c:pt idx="42" formatCode="0.0%">
                  <c:v>-1.1682445659501495E-2</c:v>
                </c:pt>
                <c:pt idx="43" formatCode="0.0%">
                  <c:v>-1.6300000035978979E-2</c:v>
                </c:pt>
                <c:pt idx="44" formatCode="0.0%">
                  <c:v>-1.4986566665502132E-2</c:v>
                </c:pt>
                <c:pt idx="45" formatCode="0.0%">
                  <c:v>-1.4849999960436122E-2</c:v>
                </c:pt>
                <c:pt idx="46" formatCode="0.0%">
                  <c:v>-1.6999999965623958E-2</c:v>
                </c:pt>
                <c:pt idx="47" formatCode="0.0%">
                  <c:v>-1.3499999980795763E-2</c:v>
                </c:pt>
                <c:pt idx="48" formatCode="0.0%">
                  <c:v>-4.000000002451376E-3</c:v>
                </c:pt>
                <c:pt idx="49" formatCode="0.0%">
                  <c:v>-9.9999999642008675E-4</c:v>
                </c:pt>
                <c:pt idx="50" formatCode="0.0%">
                  <c:v>0</c:v>
                </c:pt>
                <c:pt idx="51" formatCode="0.0%">
                  <c:v>6.0000000000000001E-3</c:v>
                </c:pt>
                <c:pt idx="52" formatCode="0.0%">
                  <c:v>9.0000000000000011E-3</c:v>
                </c:pt>
                <c:pt idx="53" formatCode="0.0%">
                  <c:v>1.2E-2</c:v>
                </c:pt>
                <c:pt idx="54" formatCode="0.0%">
                  <c:v>0.02</c:v>
                </c:pt>
                <c:pt idx="55" formatCode="0.0%">
                  <c:v>2.4E-2</c:v>
                </c:pt>
                <c:pt idx="56" formatCode="0.0%">
                  <c:v>2.4E-2</c:v>
                </c:pt>
                <c:pt idx="57" formatCode="0.0%">
                  <c:v>1.965702097085309E-2</c:v>
                </c:pt>
                <c:pt idx="58" formatCode="0.0%">
                  <c:v>1.7999999971159086E-2</c:v>
                </c:pt>
                <c:pt idx="59" formatCode="0.0%">
                  <c:v>1.4000000031442639E-2</c:v>
                </c:pt>
                <c:pt idx="60" formatCode="0.0%">
                  <c:v>0</c:v>
                </c:pt>
                <c:pt idx="61" formatCode="0.0%">
                  <c:v>-9.5999999982119277E-3</c:v>
                </c:pt>
                <c:pt idx="62" formatCode="0.0%">
                  <c:v>-2.6500000029319182E-2</c:v>
                </c:pt>
                <c:pt idx="63" formatCode="0.0%">
                  <c:v>-2.6300000002505763E-2</c:v>
                </c:pt>
                <c:pt idx="64" formatCode="0.0%">
                  <c:v>-2.720000002895584E-2</c:v>
                </c:pt>
                <c:pt idx="65" formatCode="0.0%">
                  <c:v>-2.8592000031021803E-2</c:v>
                </c:pt>
                <c:pt idx="66" formatCode="0.0%">
                  <c:v>-2.0599999986366746E-2</c:v>
                </c:pt>
                <c:pt idx="67" formatCode="0.0%">
                  <c:v>-9.8999999963682583E-3</c:v>
                </c:pt>
                <c:pt idx="68" formatCode="0.0%">
                  <c:v>-8.3999999989076146E-3</c:v>
                </c:pt>
                <c:pt idx="69" formatCode="0.0%">
                  <c:v>-4.1999999959623224E-3</c:v>
                </c:pt>
                <c:pt idx="70" formatCode="0.0%">
                  <c:v>8.000000004360075E-4</c:v>
                </c:pt>
                <c:pt idx="71" formatCode="0.0%">
                  <c:v>4.0000000004642988E-3</c:v>
                </c:pt>
                <c:pt idx="72" formatCode="0.0%">
                  <c:v>6.3000000028674563E-3</c:v>
                </c:pt>
                <c:pt idx="73" formatCode="0.0%">
                  <c:v>7.6000000037099724E-3</c:v>
                </c:pt>
                <c:pt idx="74" formatCode="0.0%">
                  <c:v>8.5999999995078902E-3</c:v>
                </c:pt>
                <c:pt idx="75" formatCode="0.0%">
                  <c:v>2.6000000027410763E-3</c:v>
                </c:pt>
                <c:pt idx="76" formatCode="0.0%">
                  <c:v>2.5119999982361474E-3</c:v>
                </c:pt>
                <c:pt idx="77" formatCode="0.0%">
                  <c:v>-3.3000000012692876E-3</c:v>
                </c:pt>
                <c:pt idx="78" formatCode="0.0%">
                  <c:v>1.9999999973216998E-3</c:v>
                </c:pt>
                <c:pt idx="79" formatCode="0.0%">
                  <c:v>-3.9999999966044975E-4</c:v>
                </c:pt>
                <c:pt idx="80" formatCode="0.0%">
                  <c:v>-1.2999999969558473E-3</c:v>
                </c:pt>
                <c:pt idx="81" formatCode="0.0%">
                  <c:v>-8.0000000023072726E-4</c:v>
                </c:pt>
                <c:pt idx="82" formatCode="0.0%">
                  <c:v>-4.7000000037999978E-4</c:v>
                </c:pt>
                <c:pt idx="83" formatCode="0.0%">
                  <c:v>4.7000000038865952E-3</c:v>
                </c:pt>
                <c:pt idx="84" formatCode="0.0%">
                  <c:v>2.3000000013195798E-3</c:v>
                </c:pt>
                <c:pt idx="85" formatCode="0.0%">
                  <c:v>-1.4000000043656868E-3</c:v>
                </c:pt>
                <c:pt idx="86" formatCode="0.0%">
                  <c:v>4.0109375046629495E-4</c:v>
                </c:pt>
                <c:pt idx="87" formatCode="0.0%">
                  <c:v>5.0123046923213803E-4</c:v>
                </c:pt>
                <c:pt idx="88" formatCode="0.0%">
                  <c:v>3.0000000000000001E-3</c:v>
                </c:pt>
                <c:pt idx="89" formatCode="0.0%">
                  <c:v>2E-3</c:v>
                </c:pt>
                <c:pt idx="90" formatCode="0.0%">
                  <c:v>-1E-3</c:v>
                </c:pt>
                <c:pt idx="91" formatCode="0.0%">
                  <c:v>-2E-3</c:v>
                </c:pt>
                <c:pt idx="92" formatCode="0.0%">
                  <c:v>-5.0000000000000001E-3</c:v>
                </c:pt>
                <c:pt idx="93" formatCode="0.0%">
                  <c:v>-6.9999999999999993E-3</c:v>
                </c:pt>
                <c:pt idx="94" formatCode="0.0%">
                  <c:v>-0.01</c:v>
                </c:pt>
                <c:pt idx="95" formatCode="0.0%">
                  <c:v>-1.3000000000000001E-2</c:v>
                </c:pt>
                <c:pt idx="96" formatCode="0.0%">
                  <c:v>-1.3000000000000001E-2</c:v>
                </c:pt>
                <c:pt idx="97" formatCode="0.0%">
                  <c:v>-1.3999999999999999E-2</c:v>
                </c:pt>
                <c:pt idx="98" formatCode="0.0%">
                  <c:v>-1.3000000000000001E-2</c:v>
                </c:pt>
                <c:pt idx="99" formatCode="0.0%">
                  <c:v>-1.3000000000000001E-2</c:v>
                </c:pt>
                <c:pt idx="100" formatCode="0.0%">
                  <c:v>-1.2E-2</c:v>
                </c:pt>
                <c:pt idx="101" formatCode="0.0%">
                  <c:v>-0.01</c:v>
                </c:pt>
                <c:pt idx="102" formatCode="0.0%">
                  <c:v>-8.0000000000000002E-3</c:v>
                </c:pt>
                <c:pt idx="103" formatCode="0.0%">
                  <c:v>-6.0000000000000001E-3</c:v>
                </c:pt>
                <c:pt idx="104" formatCode="0.0%">
                  <c:v>-9.0000000000000011E-3</c:v>
                </c:pt>
                <c:pt idx="105" formatCode="0.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9-46FF-9FB9-93EBE3E523AA}"/>
            </c:ext>
          </c:extLst>
        </c:ser>
        <c:ser>
          <c:idx val="4"/>
          <c:order val="4"/>
          <c:tx>
            <c:strRef>
              <c:f>Data!$T$1</c:f>
              <c:strCache>
                <c:ptCount val="1"/>
                <c:pt idx="0">
                  <c:v>output_gap_initial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9-46FF-9FB9-93EBE3E5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756239"/>
        <c:axId val="1357625887"/>
      </c:lineChart>
      <c:dateAx>
        <c:axId val="1354756239"/>
        <c:scaling>
          <c:orientation val="minMax"/>
          <c:max val="43617"/>
          <c:min val="37681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7625887"/>
        <c:crosses val="autoZero"/>
        <c:auto val="1"/>
        <c:lblOffset val="100"/>
        <c:baseTimeUnit val="months"/>
      </c:dateAx>
      <c:valAx>
        <c:axId val="1357625887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47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outputgap_cd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Data!$M$2:$M$107</c:f>
              <c:numCache>
                <c:formatCode>0</c:formatCode>
                <c:ptCount val="106"/>
                <c:pt idx="17" formatCode="0.0%">
                  <c:v>5.5550217078982556E-2</c:v>
                </c:pt>
                <c:pt idx="18" formatCode="0.0%">
                  <c:v>3.6293416457061412E-2</c:v>
                </c:pt>
                <c:pt idx="19" formatCode="0.0%">
                  <c:v>2.3767574223025889E-3</c:v>
                </c:pt>
                <c:pt idx="20" formatCode="0.0%">
                  <c:v>-1.0899089332328082E-2</c:v>
                </c:pt>
                <c:pt idx="21" formatCode="0.0%">
                  <c:v>-2.9170516115401446E-2</c:v>
                </c:pt>
                <c:pt idx="22" formatCode="0.0%">
                  <c:v>-4.5492832199653055E-2</c:v>
                </c:pt>
                <c:pt idx="23" formatCode="0.0%">
                  <c:v>-5.2489894275909665E-2</c:v>
                </c:pt>
                <c:pt idx="24" formatCode="0.0%">
                  <c:v>-6.003358718031071E-2</c:v>
                </c:pt>
                <c:pt idx="25" formatCode="0.0%">
                  <c:v>-4.548814815114377E-2</c:v>
                </c:pt>
                <c:pt idx="26" formatCode="0.0%">
                  <c:v>-3.4683940579028127E-2</c:v>
                </c:pt>
                <c:pt idx="27" formatCode="0.0%">
                  <c:v>-3.068985534197799E-2</c:v>
                </c:pt>
                <c:pt idx="28" formatCode="0.0%">
                  <c:v>-2.7456171032128163E-2</c:v>
                </c:pt>
                <c:pt idx="29" formatCode="0.0%">
                  <c:v>-1.2942304852892383E-2</c:v>
                </c:pt>
                <c:pt idx="30" formatCode="0.0%">
                  <c:v>9.6644166169324031E-4</c:v>
                </c:pt>
                <c:pt idx="31" formatCode="0.0%">
                  <c:v>-7.5691292471624649E-4</c:v>
                </c:pt>
                <c:pt idx="32" formatCode="0.0%">
                  <c:v>-3.4124380501173723E-3</c:v>
                </c:pt>
                <c:pt idx="33" formatCode="0.0%">
                  <c:v>-9.002192015594046E-3</c:v>
                </c:pt>
                <c:pt idx="34" formatCode="0.0%">
                  <c:v>-1.4857915118856924E-2</c:v>
                </c:pt>
                <c:pt idx="35" formatCode="0.0%">
                  <c:v>-1.810170642097797E-2</c:v>
                </c:pt>
                <c:pt idx="36" formatCode="0.0%">
                  <c:v>-2.1479569710263324E-2</c:v>
                </c:pt>
                <c:pt idx="37" formatCode="0.0%">
                  <c:v>-2.4430152298558938E-2</c:v>
                </c:pt>
                <c:pt idx="38" formatCode="0.0%">
                  <c:v>-2.5875254149578253E-2</c:v>
                </c:pt>
                <c:pt idx="39" formatCode="0.0%">
                  <c:v>-2.643151316599468E-2</c:v>
                </c:pt>
                <c:pt idx="40" formatCode="0.0%">
                  <c:v>-2.7341615807325081E-2</c:v>
                </c:pt>
                <c:pt idx="41" formatCode="0.0%">
                  <c:v>-2.66917641915283E-2</c:v>
                </c:pt>
                <c:pt idx="42" formatCode="0.0%">
                  <c:v>-2.4080340683971135E-2</c:v>
                </c:pt>
                <c:pt idx="43" formatCode="0.0%">
                  <c:v>-2.1951134170950737E-2</c:v>
                </c:pt>
                <c:pt idx="44" formatCode="0.0%">
                  <c:v>-1.9958066867575397E-2</c:v>
                </c:pt>
                <c:pt idx="45" formatCode="0.0%">
                  <c:v>-1.6813052827436392E-2</c:v>
                </c:pt>
                <c:pt idx="46" formatCode="0.0%">
                  <c:v>-1.35441268528943E-2</c:v>
                </c:pt>
                <c:pt idx="47" formatCode="0.0%">
                  <c:v>-9.3146508468583411E-3</c:v>
                </c:pt>
                <c:pt idx="48" formatCode="0.0%">
                  <c:v>-2.9048369151540854E-3</c:v>
                </c:pt>
                <c:pt idx="49" formatCode="0.0%">
                  <c:v>5.1571306505437953E-3</c:v>
                </c:pt>
                <c:pt idx="50" formatCode="0.0%">
                  <c:v>1.2504032300711732E-2</c:v>
                </c:pt>
                <c:pt idx="51" formatCode="0.0%">
                  <c:v>1.9314097050553425E-2</c:v>
                </c:pt>
                <c:pt idx="52" formatCode="0.0%">
                  <c:v>2.6790996755051033E-2</c:v>
                </c:pt>
                <c:pt idx="53" formatCode="0.0%">
                  <c:v>3.0886495191863261E-2</c:v>
                </c:pt>
                <c:pt idx="54" formatCode="0.0%">
                  <c:v>3.2642553975583466E-2</c:v>
                </c:pt>
                <c:pt idx="55" formatCode="0.0%">
                  <c:v>3.2001075345407637E-2</c:v>
                </c:pt>
                <c:pt idx="56" formatCode="0.0%">
                  <c:v>3.1858814490213661E-2</c:v>
                </c:pt>
                <c:pt idx="57" formatCode="0.0%">
                  <c:v>1.8157052277023578E-2</c:v>
                </c:pt>
                <c:pt idx="58" formatCode="0.0%">
                  <c:v>5.7420262956495716E-3</c:v>
                </c:pt>
                <c:pt idx="59" formatCode="0.0%">
                  <c:v>-6.9809249219391356E-3</c:v>
                </c:pt>
                <c:pt idx="60" formatCode="0.0%">
                  <c:v>-1.4131050118525557E-2</c:v>
                </c:pt>
                <c:pt idx="61" formatCode="0.0%">
                  <c:v>-2.1146521060652845E-2</c:v>
                </c:pt>
                <c:pt idx="62" formatCode="0.0%">
                  <c:v>-2.9505131644771199E-2</c:v>
                </c:pt>
                <c:pt idx="63" formatCode="0.0%">
                  <c:v>-2.9695661746512503E-2</c:v>
                </c:pt>
                <c:pt idx="64" formatCode="0.0%">
                  <c:v>-2.9958440270041908E-2</c:v>
                </c:pt>
                <c:pt idx="65" formatCode="0.0%">
                  <c:v>-2.714395019972049E-2</c:v>
                </c:pt>
                <c:pt idx="66" formatCode="0.0%">
                  <c:v>-2.7719767412794583E-2</c:v>
                </c:pt>
                <c:pt idx="67" formatCode="0.0%">
                  <c:v>-2.3119128965036206E-2</c:v>
                </c:pt>
                <c:pt idx="68" formatCode="0.0%">
                  <c:v>-1.9133174971604272E-2</c:v>
                </c:pt>
                <c:pt idx="69" formatCode="0.0%">
                  <c:v>-1.5258183972684525E-2</c:v>
                </c:pt>
                <c:pt idx="70" formatCode="0.0%">
                  <c:v>-1.3372104347765923E-2</c:v>
                </c:pt>
                <c:pt idx="71" formatCode="0.0%">
                  <c:v>-1.0977995554232622E-2</c:v>
                </c:pt>
                <c:pt idx="72" formatCode="0.0%">
                  <c:v>-6.6961888356156241E-3</c:v>
                </c:pt>
                <c:pt idx="73" formatCode="0.0%">
                  <c:v>-1.0356310998949514E-2</c:v>
                </c:pt>
                <c:pt idx="74" formatCode="0.0%">
                  <c:v>-1.3991544655539867E-2</c:v>
                </c:pt>
                <c:pt idx="75" formatCode="0.0%">
                  <c:v>-1.601847908980103E-2</c:v>
                </c:pt>
                <c:pt idx="76" formatCode="0.0%">
                  <c:v>-9.241345021154368E-3</c:v>
                </c:pt>
                <c:pt idx="77" formatCode="0.0%">
                  <c:v>-2.371948635449983E-3</c:v>
                </c:pt>
                <c:pt idx="78" formatCode="0.0%">
                  <c:v>4.3615560079190985E-3</c:v>
                </c:pt>
                <c:pt idx="79" formatCode="0.0%">
                  <c:v>6.6464295403361184E-3</c:v>
                </c:pt>
                <c:pt idx="80" formatCode="0.0%">
                  <c:v>8.3666545371716694E-3</c:v>
                </c:pt>
                <c:pt idx="81" formatCode="0.0%">
                  <c:v>1.0893888805285634E-2</c:v>
                </c:pt>
                <c:pt idx="82" formatCode="0.0%">
                  <c:v>9.3219047637402852E-3</c:v>
                </c:pt>
                <c:pt idx="83" formatCode="0.0%">
                  <c:v>8.4722001277346415E-3</c:v>
                </c:pt>
                <c:pt idx="84" formatCode="0.0%">
                  <c:v>7.4090013995329329E-3</c:v>
                </c:pt>
                <c:pt idx="85" formatCode="0.0%">
                  <c:v>7.1096601904476753E-3</c:v>
                </c:pt>
                <c:pt idx="86" formatCode="0.0%">
                  <c:v>4.1082756365389272E-3</c:v>
                </c:pt>
                <c:pt idx="87" formatCode="0.0%">
                  <c:v>1.5489297044235517E-3</c:v>
                </c:pt>
                <c:pt idx="88" formatCode="0.0%">
                  <c:v>-2.1164816519869678E-4</c:v>
                </c:pt>
                <c:pt idx="89" formatCode="0.0%">
                  <c:v>-4.0690007039287934E-3</c:v>
                </c:pt>
                <c:pt idx="90" formatCode="0.0%">
                  <c:v>-7.6542878815101245E-3</c:v>
                </c:pt>
                <c:pt idx="91" formatCode="0.0%">
                  <c:v>-1.0871528999241931E-2</c:v>
                </c:pt>
                <c:pt idx="92" formatCode="0.0%">
                  <c:v>-1.3532285323431426E-2</c:v>
                </c:pt>
                <c:pt idx="93" formatCode="0.0%">
                  <c:v>-1.6675378857876288E-2</c:v>
                </c:pt>
                <c:pt idx="94" formatCode="0.0%">
                  <c:v>-1.7837492809932298E-2</c:v>
                </c:pt>
                <c:pt idx="95" formatCode="0.0%">
                  <c:v>-1.9058647646657656E-2</c:v>
                </c:pt>
                <c:pt idx="96" formatCode="0.0%">
                  <c:v>-1.7831291971597052E-2</c:v>
                </c:pt>
                <c:pt idx="97" formatCode="0.0%">
                  <c:v>-1.6270383137835354E-2</c:v>
                </c:pt>
                <c:pt idx="98" formatCode="0.0%">
                  <c:v>-1.4347984391734347E-2</c:v>
                </c:pt>
                <c:pt idx="99" formatCode="0.0%">
                  <c:v>-1.3197446868231988E-2</c:v>
                </c:pt>
                <c:pt idx="100" formatCode="0.0%">
                  <c:v>-1.1920246029230253E-2</c:v>
                </c:pt>
                <c:pt idx="101" formatCode="0.0%">
                  <c:v>-7.5916958180249905E-3</c:v>
                </c:pt>
                <c:pt idx="102" formatCode="0.0%">
                  <c:v>-2.9336433551753194E-3</c:v>
                </c:pt>
                <c:pt idx="103" formatCode="0.0%">
                  <c:v>2.4482905660916376E-3</c:v>
                </c:pt>
                <c:pt idx="104" formatCode="0.0%">
                  <c:v>7.6369239275315692E-3</c:v>
                </c:pt>
                <c:pt idx="105" formatCode="0.0%">
                  <c:v>1.1894751350013832E-2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5-415E-8BB3-276F2E25D7EF}"/>
            </c:ext>
          </c:extLst>
        </c:ser>
        <c:ser>
          <c:idx val="3"/>
          <c:order val="3"/>
          <c:tx>
            <c:strRef>
              <c:f>Data!$R$1</c:f>
              <c:strCache>
                <c:ptCount val="1"/>
                <c:pt idx="0">
                  <c:v>output_gap_bc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Data!$R$2:$R$107</c:f>
              <c:numCache>
                <c:formatCode>General</c:formatCode>
                <c:ptCount val="106"/>
                <c:pt idx="42" formatCode="0.0%">
                  <c:v>-1.1682445659501495E-2</c:v>
                </c:pt>
                <c:pt idx="43" formatCode="0.0%">
                  <c:v>-1.6300000035978979E-2</c:v>
                </c:pt>
                <c:pt idx="44" formatCode="0.0%">
                  <c:v>-1.4986566665502132E-2</c:v>
                </c:pt>
                <c:pt idx="45" formatCode="0.0%">
                  <c:v>-1.4849999960436122E-2</c:v>
                </c:pt>
                <c:pt idx="46" formatCode="0.0%">
                  <c:v>-1.6999999965623958E-2</c:v>
                </c:pt>
                <c:pt idx="47" formatCode="0.0%">
                  <c:v>-1.3499999980795763E-2</c:v>
                </c:pt>
                <c:pt idx="48" formatCode="0.0%">
                  <c:v>-4.000000002451376E-3</c:v>
                </c:pt>
                <c:pt idx="49" formatCode="0.0%">
                  <c:v>-9.9999999642008675E-4</c:v>
                </c:pt>
                <c:pt idx="50" formatCode="0.0%">
                  <c:v>0</c:v>
                </c:pt>
                <c:pt idx="51" formatCode="0.0%">
                  <c:v>6.0000000000000001E-3</c:v>
                </c:pt>
                <c:pt idx="52" formatCode="0.0%">
                  <c:v>9.0000000000000011E-3</c:v>
                </c:pt>
                <c:pt idx="53" formatCode="0.0%">
                  <c:v>1.2E-2</c:v>
                </c:pt>
                <c:pt idx="54" formatCode="0.0%">
                  <c:v>0.02</c:v>
                </c:pt>
                <c:pt idx="55" formatCode="0.0%">
                  <c:v>2.4E-2</c:v>
                </c:pt>
                <c:pt idx="56" formatCode="0.0%">
                  <c:v>2.4E-2</c:v>
                </c:pt>
                <c:pt idx="57" formatCode="0.0%">
                  <c:v>1.965702097085309E-2</c:v>
                </c:pt>
                <c:pt idx="58" formatCode="0.0%">
                  <c:v>1.7999999971159086E-2</c:v>
                </c:pt>
                <c:pt idx="59" formatCode="0.0%">
                  <c:v>1.4000000031442639E-2</c:v>
                </c:pt>
                <c:pt idx="60" formatCode="0.0%">
                  <c:v>0</c:v>
                </c:pt>
                <c:pt idx="61" formatCode="0.0%">
                  <c:v>-9.5999999982119277E-3</c:v>
                </c:pt>
                <c:pt idx="62" formatCode="0.0%">
                  <c:v>-2.6500000029319182E-2</c:v>
                </c:pt>
                <c:pt idx="63" formatCode="0.0%">
                  <c:v>-2.6300000002505763E-2</c:v>
                </c:pt>
                <c:pt idx="64" formatCode="0.0%">
                  <c:v>-2.720000002895584E-2</c:v>
                </c:pt>
                <c:pt idx="65" formatCode="0.0%">
                  <c:v>-2.8592000031021803E-2</c:v>
                </c:pt>
                <c:pt idx="66" formatCode="0.0%">
                  <c:v>-2.0599999986366746E-2</c:v>
                </c:pt>
                <c:pt idx="67" formatCode="0.0%">
                  <c:v>-9.8999999963682583E-3</c:v>
                </c:pt>
                <c:pt idx="68" formatCode="0.0%">
                  <c:v>-8.3999999989076146E-3</c:v>
                </c:pt>
                <c:pt idx="69" formatCode="0.0%">
                  <c:v>-4.1999999959623224E-3</c:v>
                </c:pt>
                <c:pt idx="70" formatCode="0.0%">
                  <c:v>8.000000004360075E-4</c:v>
                </c:pt>
                <c:pt idx="71" formatCode="0.0%">
                  <c:v>4.0000000004642988E-3</c:v>
                </c:pt>
                <c:pt idx="72" formatCode="0.0%">
                  <c:v>6.3000000028674563E-3</c:v>
                </c:pt>
                <c:pt idx="73" formatCode="0.0%">
                  <c:v>7.6000000037099724E-3</c:v>
                </c:pt>
                <c:pt idx="74" formatCode="0.0%">
                  <c:v>8.5999999995078902E-3</c:v>
                </c:pt>
                <c:pt idx="75" formatCode="0.0%">
                  <c:v>2.6000000027410763E-3</c:v>
                </c:pt>
                <c:pt idx="76" formatCode="0.0%">
                  <c:v>2.5119999982361474E-3</c:v>
                </c:pt>
                <c:pt idx="77" formatCode="0.0%">
                  <c:v>-3.3000000012692876E-3</c:v>
                </c:pt>
                <c:pt idx="78" formatCode="0.0%">
                  <c:v>1.9999999973216998E-3</c:v>
                </c:pt>
                <c:pt idx="79" formatCode="0.0%">
                  <c:v>-3.9999999966044975E-4</c:v>
                </c:pt>
                <c:pt idx="80" formatCode="0.0%">
                  <c:v>-1.2999999969558473E-3</c:v>
                </c:pt>
                <c:pt idx="81" formatCode="0.0%">
                  <c:v>-8.0000000023072726E-4</c:v>
                </c:pt>
                <c:pt idx="82" formatCode="0.0%">
                  <c:v>-4.7000000037999978E-4</c:v>
                </c:pt>
                <c:pt idx="83" formatCode="0.0%">
                  <c:v>4.7000000038865952E-3</c:v>
                </c:pt>
                <c:pt idx="84" formatCode="0.0%">
                  <c:v>2.3000000013195798E-3</c:v>
                </c:pt>
                <c:pt idx="85" formatCode="0.0%">
                  <c:v>-1.4000000043656868E-3</c:v>
                </c:pt>
                <c:pt idx="86" formatCode="0.0%">
                  <c:v>4.0109375046629495E-4</c:v>
                </c:pt>
                <c:pt idx="87" formatCode="0.0%">
                  <c:v>5.0123046923213803E-4</c:v>
                </c:pt>
                <c:pt idx="88" formatCode="0.0%">
                  <c:v>3.0000000000000001E-3</c:v>
                </c:pt>
                <c:pt idx="89" formatCode="0.0%">
                  <c:v>2E-3</c:v>
                </c:pt>
                <c:pt idx="90" formatCode="0.0%">
                  <c:v>-1E-3</c:v>
                </c:pt>
                <c:pt idx="91" formatCode="0.0%">
                  <c:v>-2E-3</c:v>
                </c:pt>
                <c:pt idx="92" formatCode="0.0%">
                  <c:v>-5.0000000000000001E-3</c:v>
                </c:pt>
                <c:pt idx="93" formatCode="0.0%">
                  <c:v>-6.9999999999999993E-3</c:v>
                </c:pt>
                <c:pt idx="94" formatCode="0.0%">
                  <c:v>-0.01</c:v>
                </c:pt>
                <c:pt idx="95" formatCode="0.0%">
                  <c:v>-1.3000000000000001E-2</c:v>
                </c:pt>
                <c:pt idx="96" formatCode="0.0%">
                  <c:v>-1.3000000000000001E-2</c:v>
                </c:pt>
                <c:pt idx="97" formatCode="0.0%">
                  <c:v>-1.3999999999999999E-2</c:v>
                </c:pt>
                <c:pt idx="98" formatCode="0.0%">
                  <c:v>-1.3000000000000001E-2</c:v>
                </c:pt>
                <c:pt idx="99" formatCode="0.0%">
                  <c:v>-1.3000000000000001E-2</c:v>
                </c:pt>
                <c:pt idx="100" formatCode="0.0%">
                  <c:v>-1.2E-2</c:v>
                </c:pt>
                <c:pt idx="101" formatCode="0.0%">
                  <c:v>-0.01</c:v>
                </c:pt>
                <c:pt idx="102" formatCode="0.0%">
                  <c:v>-8.0000000000000002E-3</c:v>
                </c:pt>
                <c:pt idx="103" formatCode="0.0%">
                  <c:v>-6.0000000000000001E-3</c:v>
                </c:pt>
                <c:pt idx="104" formatCode="0.0%">
                  <c:v>-9.0000000000000011E-3</c:v>
                </c:pt>
                <c:pt idx="105" formatCode="0.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5-415E-8BB3-276F2E25D7EF}"/>
            </c:ext>
          </c:extLst>
        </c:ser>
        <c:ser>
          <c:idx val="4"/>
          <c:order val="4"/>
          <c:tx>
            <c:strRef>
              <c:f>Data!$T$1</c:f>
              <c:strCache>
                <c:ptCount val="1"/>
                <c:pt idx="0">
                  <c:v>output_gap_initial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5-415E-8BB3-276F2E25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756239"/>
        <c:axId val="13576258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outputgap_hp_1600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Data!$O$2:$O$107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-5.4589876748014632E-3</c:v>
                      </c:pt>
                      <c:pt idx="1">
                        <c:v>-4.7202769467986627E-3</c:v>
                      </c:pt>
                      <c:pt idx="2">
                        <c:v>-3.5058022106007058E-3</c:v>
                      </c:pt>
                      <c:pt idx="3">
                        <c:v>4.8741449460010244E-4</c:v>
                      </c:pt>
                      <c:pt idx="4">
                        <c:v>3.6412531724998587E-3</c:v>
                      </c:pt>
                      <c:pt idx="5">
                        <c:v>9.2934011899998836E-3</c:v>
                      </c:pt>
                      <c:pt idx="6">
                        <c:v>5.761827819698695E-3</c:v>
                      </c:pt>
                      <c:pt idx="7">
                        <c:v>7.028423781100912E-3</c:v>
                      </c:pt>
                      <c:pt idx="8">
                        <c:v>7.1670923055009439E-3</c:v>
                      </c:pt>
                      <c:pt idx="9">
                        <c:v>9.138086332399098E-3</c:v>
                      </c:pt>
                      <c:pt idx="10">
                        <c:v>7.4837537086001049E-3</c:v>
                      </c:pt>
                      <c:pt idx="11">
                        <c:v>6.3638431367998294E-3</c:v>
                      </c:pt>
                      <c:pt idx="12">
                        <c:v>1.5767290176398774E-2</c:v>
                      </c:pt>
                      <c:pt idx="13">
                        <c:v>2.3503151489000729E-2</c:v>
                      </c:pt>
                      <c:pt idx="14">
                        <c:v>3.2545313870599557E-2</c:v>
                      </c:pt>
                      <c:pt idx="15">
                        <c:v>4.292557124090024E-2</c:v>
                      </c:pt>
                      <c:pt idx="16">
                        <c:v>3.0256818700300059E-2</c:v>
                      </c:pt>
                      <c:pt idx="17">
                        <c:v>2.1529869412299618E-2</c:v>
                      </c:pt>
                      <c:pt idx="18">
                        <c:v>1.3908582966299932E-2</c:v>
                      </c:pt>
                      <c:pt idx="19">
                        <c:v>-9.0869012152996476E-3</c:v>
                      </c:pt>
                      <c:pt idx="20">
                        <c:v>-1.1875364862699911E-2</c:v>
                      </c:pt>
                      <c:pt idx="21">
                        <c:v>-1.9411378118201483E-2</c:v>
                      </c:pt>
                      <c:pt idx="22">
                        <c:v>-2.4794233894100515E-2</c:v>
                      </c:pt>
                      <c:pt idx="23">
                        <c:v>-1.9659379252900067E-2</c:v>
                      </c:pt>
                      <c:pt idx="24">
                        <c:v>-1.4856345404201221E-2</c:v>
                      </c:pt>
                      <c:pt idx="25">
                        <c:v>-1.0441432383601068E-2</c:v>
                      </c:pt>
                      <c:pt idx="26">
                        <c:v>-1.0241292467600971E-2</c:v>
                      </c:pt>
                      <c:pt idx="27">
                        <c:v>-1.0605418412900747E-2</c:v>
                      </c:pt>
                      <c:pt idx="28">
                        <c:v>-1.1666668920598866E-2</c:v>
                      </c:pt>
                      <c:pt idx="29">
                        <c:v>-9.1685982989009318E-3</c:v>
                      </c:pt>
                      <c:pt idx="30">
                        <c:v>-8.1961705667001894E-3</c:v>
                      </c:pt>
                      <c:pt idx="31">
                        <c:v>-7.3113697988009818E-3</c:v>
                      </c:pt>
                      <c:pt idx="32">
                        <c:v>-7.6726238701994021E-3</c:v>
                      </c:pt>
                      <c:pt idx="33">
                        <c:v>-8.6197166671002634E-3</c:v>
                      </c:pt>
                      <c:pt idx="34">
                        <c:v>-1.0152598275100289E-2</c:v>
                      </c:pt>
                      <c:pt idx="35">
                        <c:v>-9.1661027067004852E-3</c:v>
                      </c:pt>
                      <c:pt idx="36">
                        <c:v>-8.4777340564006209E-3</c:v>
                      </c:pt>
                      <c:pt idx="37">
                        <c:v>-8.8813070303004338E-3</c:v>
                      </c:pt>
                      <c:pt idx="38">
                        <c:v>-7.4724290177012875E-3</c:v>
                      </c:pt>
                      <c:pt idx="39">
                        <c:v>-7.5096148222009163E-3</c:v>
                      </c:pt>
                      <c:pt idx="40">
                        <c:v>-7.7950154537997918E-3</c:v>
                      </c:pt>
                      <c:pt idx="41">
                        <c:v>-8.6188674776987995E-3</c:v>
                      </c:pt>
                      <c:pt idx="42">
                        <c:v>-7.357231836198963E-3</c:v>
                      </c:pt>
                      <c:pt idx="43">
                        <c:v>-6.4341474282993971E-3</c:v>
                      </c:pt>
                      <c:pt idx="44">
                        <c:v>-5.7970327037999425E-3</c:v>
                      </c:pt>
                      <c:pt idx="45">
                        <c:v>-3.43068897160137E-3</c:v>
                      </c:pt>
                      <c:pt idx="46">
                        <c:v>-1.2334859919995722E-3</c:v>
                      </c:pt>
                      <c:pt idx="47">
                        <c:v>8.5694645349931875E-4</c:v>
                      </c:pt>
                      <c:pt idx="48">
                        <c:v>5.069736120200119E-3</c:v>
                      </c:pt>
                      <c:pt idx="49">
                        <c:v>9.30150195609869E-3</c:v>
                      </c:pt>
                      <c:pt idx="50">
                        <c:v>1.3175285027198669E-2</c:v>
                      </c:pt>
                      <c:pt idx="51">
                        <c:v>1.6874739219598922E-2</c:v>
                      </c:pt>
                      <c:pt idx="52">
                        <c:v>2.1364350163899815E-2</c:v>
                      </c:pt>
                      <c:pt idx="53">
                        <c:v>2.3414609557098842E-2</c:v>
                      </c:pt>
                      <c:pt idx="54">
                        <c:v>2.3120512046300945E-2</c:v>
                      </c:pt>
                      <c:pt idx="55">
                        <c:v>2.366277310309961E-2</c:v>
                      </c:pt>
                      <c:pt idx="56">
                        <c:v>2.4140179297200248E-2</c:v>
                      </c:pt>
                      <c:pt idx="57">
                        <c:v>1.4099991582300575E-2</c:v>
                      </c:pt>
                      <c:pt idx="58">
                        <c:v>4.2329659628013161E-3</c:v>
                      </c:pt>
                      <c:pt idx="59">
                        <c:v>-5.5071818044005738E-3</c:v>
                      </c:pt>
                      <c:pt idx="60">
                        <c:v>-1.0370201800599332E-2</c:v>
                      </c:pt>
                      <c:pt idx="61">
                        <c:v>-1.4341236273599733E-2</c:v>
                      </c:pt>
                      <c:pt idx="62">
                        <c:v>-2.0037867831899092E-2</c:v>
                      </c:pt>
                      <c:pt idx="63">
                        <c:v>-1.8331824905398975E-2</c:v>
                      </c:pt>
                      <c:pt idx="64">
                        <c:v>-1.6679891064100616E-2</c:v>
                      </c:pt>
                      <c:pt idx="65">
                        <c:v>-1.3805504044199779E-2</c:v>
                      </c:pt>
                      <c:pt idx="66">
                        <c:v>-1.4239944268100047E-2</c:v>
                      </c:pt>
                      <c:pt idx="67">
                        <c:v>-9.4174906581994122E-3</c:v>
                      </c:pt>
                      <c:pt idx="68">
                        <c:v>-4.9817690635993728E-3</c:v>
                      </c:pt>
                      <c:pt idx="69">
                        <c:v>-6.1411421959967072E-4</c:v>
                      </c:pt>
                      <c:pt idx="70">
                        <c:v>1.9057709746004292E-3</c:v>
                      </c:pt>
                      <c:pt idx="71">
                        <c:v>3.8862959897993932E-3</c:v>
                      </c:pt>
                      <c:pt idx="72">
                        <c:v>7.8512435456001839E-3</c:v>
                      </c:pt>
                      <c:pt idx="73">
                        <c:v>2.8371163800997579E-3</c:v>
                      </c:pt>
                      <c:pt idx="74">
                        <c:v>-2.1160187097990502E-3</c:v>
                      </c:pt>
                      <c:pt idx="75">
                        <c:v>-6.9400725530996965E-3</c:v>
                      </c:pt>
                      <c:pt idx="76">
                        <c:v>-2.7364865595007615E-3</c:v>
                      </c:pt>
                      <c:pt idx="77">
                        <c:v>1.6865065872000429E-3</c:v>
                      </c:pt>
                      <c:pt idx="78">
                        <c:v>6.357251525800578E-3</c:v>
                      </c:pt>
                      <c:pt idx="79">
                        <c:v>7.9269373774000229E-3</c:v>
                      </c:pt>
                      <c:pt idx="80">
                        <c:v>9.3249560995989356E-3</c:v>
                      </c:pt>
                      <c:pt idx="81">
                        <c:v>1.1979750996900407E-2</c:v>
                      </c:pt>
                      <c:pt idx="82">
                        <c:v>1.0895682227801018E-2</c:v>
                      </c:pt>
                      <c:pt idx="83">
                        <c:v>1.0951087884299326E-2</c:v>
                      </c:pt>
                      <c:pt idx="84">
                        <c:v>1.1152979229100524E-2</c:v>
                      </c:pt>
                      <c:pt idx="85">
                        <c:v>1.1771835042798884E-2</c:v>
                      </c:pt>
                      <c:pt idx="86">
                        <c:v>9.9921008736991723E-3</c:v>
                      </c:pt>
                      <c:pt idx="87">
                        <c:v>8.2571152900996481E-3</c:v>
                      </c:pt>
                      <c:pt idx="88">
                        <c:v>7.3178023014985882E-3</c:v>
                      </c:pt>
                      <c:pt idx="89">
                        <c:v>4.2167902871987906E-3</c:v>
                      </c:pt>
                      <c:pt idx="90">
                        <c:v>1.2413792374008636E-3</c:v>
                      </c:pt>
                      <c:pt idx="91">
                        <c:v>-1.7443759205999498E-3</c:v>
                      </c:pt>
                      <c:pt idx="92">
                        <c:v>-4.3527075740996679E-3</c:v>
                      </c:pt>
                      <c:pt idx="93">
                        <c:v>-7.2362960131009402E-3</c:v>
                      </c:pt>
                      <c:pt idx="94">
                        <c:v>-8.1632304647012432E-3</c:v>
                      </c:pt>
                      <c:pt idx="95">
                        <c:v>-9.2300821990001225E-3</c:v>
                      </c:pt>
                      <c:pt idx="96">
                        <c:v>-7.8251026962998793E-3</c:v>
                      </c:pt>
                      <c:pt idx="97">
                        <c:v>-6.9341478184004046E-3</c:v>
                      </c:pt>
                      <c:pt idx="98">
                        <c:v>-5.8297872446999577E-3</c:v>
                      </c:pt>
                      <c:pt idx="99">
                        <c:v>-6.2502614631991804E-3</c:v>
                      </c:pt>
                      <c:pt idx="100">
                        <c:v>-6.7797552535004968E-3</c:v>
                      </c:pt>
                      <c:pt idx="101">
                        <c:v>-5.190428631300037E-3</c:v>
                      </c:pt>
                      <c:pt idx="102">
                        <c:v>-3.7166147776996894E-3</c:v>
                      </c:pt>
                      <c:pt idx="103">
                        <c:v>-2.2376861920001545E-3</c:v>
                      </c:pt>
                      <c:pt idx="104">
                        <c:v>-1.5698087659998805E-3</c:v>
                      </c:pt>
                      <c:pt idx="105">
                        <c:v>-1.1871993588012941E-3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955-415E-8BB3-276F2E25D7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outputgap_nhp_promedio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Data!$Q$2:$Q$107</c15:sqref>
                        </c15:formulaRef>
                      </c:ext>
                    </c:extLst>
                    <c:numCache>
                      <c:formatCode>0.00%</c:formatCode>
                      <c:ptCount val="106"/>
                      <c:pt idx="1">
                        <c:v>-9.0438726310999584E-3</c:v>
                      </c:pt>
                      <c:pt idx="2">
                        <c:v>-7.5241399346008819E-3</c:v>
                      </c:pt>
                      <c:pt idx="3">
                        <c:v>-3.4401494217011219E-3</c:v>
                      </c:pt>
                      <c:pt idx="4">
                        <c:v>-4.347080475000098E-4</c:v>
                      </c:pt>
                      <c:pt idx="5">
                        <c:v>4.8117572058004043E-3</c:v>
                      </c:pt>
                      <c:pt idx="6">
                        <c:v>6.0706409859889732E-4</c:v>
                      </c:pt>
                      <c:pt idx="7">
                        <c:v>9.3350243660061949E-4</c:v>
                      </c:pt>
                      <c:pt idx="8">
                        <c:v>-1.2747129589918416E-4</c:v>
                      </c:pt>
                      <c:pt idx="9">
                        <c:v>3.9838763689914458E-4</c:v>
                      </c:pt>
                      <c:pt idx="10">
                        <c:v>-2.9270717641995958E-3</c:v>
                      </c:pt>
                      <c:pt idx="11">
                        <c:v>-5.9186436347005156E-3</c:v>
                      </c:pt>
                      <c:pt idx="12">
                        <c:v>1.4418452158988515E-3</c:v>
                      </c:pt>
                      <c:pt idx="13">
                        <c:v>6.994678768899476E-3</c:v>
                      </c:pt>
                      <c:pt idx="14">
                        <c:v>1.3751867382998384E-2</c:v>
                      </c:pt>
                      <c:pt idx="15">
                        <c:v>2.1794295712499689E-2</c:v>
                      </c:pt>
                      <c:pt idx="16">
                        <c:v>6.7988297626992988E-3</c:v>
                      </c:pt>
                      <c:pt idx="17">
                        <c:v>-4.160763136399126E-3</c:v>
                      </c:pt>
                      <c:pt idx="18">
                        <c:v>-1.3829206845899833E-2</c:v>
                      </c:pt>
                      <c:pt idx="19">
                        <c:v>-3.8595176794299135E-2</c:v>
                      </c:pt>
                      <c:pt idx="20">
                        <c:v>-4.279206379719902E-2</c:v>
                      </c:pt>
                      <c:pt idx="21">
                        <c:v>-5.1308191880799825E-2</c:v>
                      </c:pt>
                      <c:pt idx="22">
                        <c:v>-5.7196467885800573E-2</c:v>
                      </c:pt>
                      <c:pt idx="23">
                        <c:v>-5.2068506144300031E-2</c:v>
                      </c:pt>
                      <c:pt idx="24">
                        <c:v>-4.6773720752501191E-2</c:v>
                      </c:pt>
                      <c:pt idx="25">
                        <c:v>-4.1387417584701325E-2</c:v>
                      </c:pt>
                      <c:pt idx="26">
                        <c:v>-3.9768529585600731E-2</c:v>
                      </c:pt>
                      <c:pt idx="27">
                        <c:v>-3.830820913990074E-2</c:v>
                      </c:pt>
                      <c:pt idx="28">
                        <c:v>-3.7189900157599709E-2</c:v>
                      </c:pt>
                      <c:pt idx="29">
                        <c:v>-3.2213958908799967E-2</c:v>
                      </c:pt>
                      <c:pt idx="30">
                        <c:v>-2.8525723997399055E-2</c:v>
                      </c:pt>
                      <c:pt idx="31">
                        <c:v>-2.4745598867800922E-2</c:v>
                      </c:pt>
                      <c:pt idx="32">
                        <c:v>-2.2083141269300555E-2</c:v>
                      </c:pt>
                      <c:pt idx="33">
                        <c:v>-1.9921175893898635E-2</c:v>
                      </c:pt>
                      <c:pt idx="34">
                        <c:v>-1.829536648600083E-2</c:v>
                      </c:pt>
                      <c:pt idx="35">
                        <c:v>-1.4129950059400542E-2</c:v>
                      </c:pt>
                      <c:pt idx="36">
                        <c:v>-1.0270083173899991E-2</c:v>
                      </c:pt>
                      <c:pt idx="37">
                        <c:v>-7.5360642098996067E-3</c:v>
                      </c:pt>
                      <c:pt idx="38">
                        <c:v>-3.0494973356010036E-3</c:v>
                      </c:pt>
                      <c:pt idx="39">
                        <c:v>-9.6331384700221179E-5</c:v>
                      </c:pt>
                      <c:pt idx="40">
                        <c:v>2.4933938461000338E-3</c:v>
                      </c:pt>
                      <c:pt idx="41">
                        <c:v>4.4018184296010787E-3</c:v>
                      </c:pt>
                      <c:pt idx="42">
                        <c:v>8.2257788079012073E-3</c:v>
                      </c:pt>
                      <c:pt idx="43">
                        <c:v>1.151397020790057E-2</c:v>
                      </c:pt>
                      <c:pt idx="44">
                        <c:v>1.4292103632500996E-2</c:v>
                      </c:pt>
                      <c:pt idx="45">
                        <c:v>1.8549244324399083E-2</c:v>
                      </c:pt>
                      <c:pt idx="46">
                        <c:v>2.2362243074599775E-2</c:v>
                      </c:pt>
                      <c:pt idx="47">
                        <c:v>2.5771593632399004E-2</c:v>
                      </c:pt>
                      <c:pt idx="48">
                        <c:v>3.0988773777199441E-2</c:v>
                      </c:pt>
                      <c:pt idx="49">
                        <c:v>3.5897828787499364E-2</c:v>
                      </c:pt>
                      <c:pt idx="50">
                        <c:v>4.0116115978099387E-2</c:v>
                      </c:pt>
                      <c:pt idx="51">
                        <c:v>4.3830158393198815E-2</c:v>
                      </c:pt>
                      <c:pt idx="52">
                        <c:v>4.801735268129903E-2</c:v>
                      </c:pt>
                      <c:pt idx="53">
                        <c:v>4.9472240309500037E-2</c:v>
                      </c:pt>
                      <c:pt idx="54">
                        <c:v>4.832626494940051E-2</c:v>
                      </c:pt>
                      <c:pt idx="55">
                        <c:v>4.7808777715598438E-2</c:v>
                      </c:pt>
                      <c:pt idx="56">
                        <c:v>4.7077303513100688E-2</c:v>
                      </c:pt>
                      <c:pt idx="57">
                        <c:v>3.5746240229100223E-2</c:v>
                      </c:pt>
                      <c:pt idx="58">
                        <c:v>2.4580312654400416E-2</c:v>
                      </c:pt>
                      <c:pt idx="59">
                        <c:v>1.3606225205599287E-2</c:v>
                      </c:pt>
                      <c:pt idx="60">
                        <c:v>7.6385340429006021E-3</c:v>
                      </c:pt>
                      <c:pt idx="61">
                        <c:v>2.7411708398989987E-3</c:v>
                      </c:pt>
                      <c:pt idx="62">
                        <c:v>-3.6717369062984062E-3</c:v>
                      </c:pt>
                      <c:pt idx="63">
                        <c:v>-2.4586866995992551E-3</c:v>
                      </c:pt>
                      <c:pt idx="64">
                        <c:v>-1.0836127291007358E-3</c:v>
                      </c:pt>
                      <c:pt idx="65">
                        <c:v>1.7056563641997258E-3</c:v>
                      </c:pt>
                      <c:pt idx="66">
                        <c:v>1.3399182300002366E-3</c:v>
                      </c:pt>
                      <c:pt idx="67">
                        <c:v>6.3377039660004186E-3</c:v>
                      </c:pt>
                      <c:pt idx="68">
                        <c:v>1.1000891116299982E-2</c:v>
                      </c:pt>
                      <c:pt idx="69">
                        <c:v>1.5591918153599948E-2</c:v>
                      </c:pt>
                      <c:pt idx="70">
                        <c:v>1.8278273393999456E-2</c:v>
                      </c:pt>
                      <c:pt idx="71">
                        <c:v>2.0323233169198929E-2</c:v>
                      </c:pt>
                      <c:pt idx="72">
                        <c:v>2.4215919341900261E-2</c:v>
                      </c:pt>
                      <c:pt idx="73">
                        <c:v>1.8970863416699402E-2</c:v>
                      </c:pt>
                      <c:pt idx="74">
                        <c:v>1.3620076115101298E-2</c:v>
                      </c:pt>
                      <c:pt idx="75">
                        <c:v>8.2322751008003792E-3</c:v>
                      </c:pt>
                      <c:pt idx="76">
                        <c:v>1.1709663914299284E-2</c:v>
                      </c:pt>
                      <c:pt idx="77">
                        <c:v>1.5246179377800928E-2</c:v>
                      </c:pt>
                      <c:pt idx="78">
                        <c:v>1.887273938949896E-2</c:v>
                      </c:pt>
                      <c:pt idx="79">
                        <c:v>1.9245087495900037E-2</c:v>
                      </c:pt>
                      <c:pt idx="80">
                        <c:v>1.9301363722100007E-2</c:v>
                      </c:pt>
                      <c:pt idx="81">
                        <c:v>2.0482939671801148E-2</c:v>
                      </c:pt>
                      <c:pt idx="82">
                        <c:v>1.7811016757599774E-2</c:v>
                      </c:pt>
                      <c:pt idx="83">
                        <c:v>1.6184861874599221E-2</c:v>
                      </c:pt>
                      <c:pt idx="84">
                        <c:v>1.4635416515099919E-2</c:v>
                      </c:pt>
                      <c:pt idx="85">
                        <c:v>1.3459987356998937E-2</c:v>
                      </c:pt>
                      <c:pt idx="86">
                        <c:v>9.8730136908997679E-3</c:v>
                      </c:pt>
                      <c:pt idx="87">
                        <c:v>6.3514233864996328E-3</c:v>
                      </c:pt>
                      <c:pt idx="88">
                        <c:v>3.6820717520988921E-3</c:v>
                      </c:pt>
                      <c:pt idx="89">
                        <c:v>-1.0550238626017006E-3</c:v>
                      </c:pt>
                      <c:pt idx="90">
                        <c:v>-5.5353482099995688E-3</c:v>
                      </c:pt>
                      <c:pt idx="91">
                        <c:v>-9.861227960699992E-3</c:v>
                      </c:pt>
                      <c:pt idx="92">
                        <c:v>-1.3618083711198992E-2</c:v>
                      </c:pt>
                      <c:pt idx="93">
                        <c:v>-1.7439992369300938E-2</c:v>
                      </c:pt>
                      <c:pt idx="94">
                        <c:v>-1.908499812740061E-2</c:v>
                      </c:pt>
                      <c:pt idx="95">
                        <c:v>-2.0648563889800187E-2</c:v>
                      </c:pt>
                      <c:pt idx="96">
                        <c:v>-1.9526135834299296E-2</c:v>
                      </c:pt>
                      <c:pt idx="97">
                        <c:v>-1.8718376126999559E-2</c:v>
                      </c:pt>
                      <c:pt idx="98">
                        <c:v>-1.7517782300799922E-2</c:v>
                      </c:pt>
                      <c:pt idx="99">
                        <c:v>-1.7686019170300327E-2</c:v>
                      </c:pt>
                      <c:pt idx="100">
                        <c:v>-1.7832556883700335E-2</c:v>
                      </c:pt>
                      <c:pt idx="101">
                        <c:v>-1.5756036081800318E-2</c:v>
                      </c:pt>
                      <c:pt idx="102">
                        <c:v>-1.3717814529398353E-2</c:v>
                      </c:pt>
                      <c:pt idx="103">
                        <c:v>-1.1623226253000496E-2</c:v>
                      </c:pt>
                      <c:pt idx="104">
                        <c:v>-1.0311843164901191E-2</c:v>
                      </c:pt>
                      <c:pt idx="10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55-415E-8BB3-276F2E25D7EF}"/>
                  </c:ext>
                </c:extLst>
              </c15:ser>
            </c15:filteredLineSeries>
          </c:ext>
        </c:extLst>
      </c:lineChart>
      <c:dateAx>
        <c:axId val="1354756239"/>
        <c:scaling>
          <c:orientation val="minMax"/>
          <c:max val="43800"/>
          <c:min val="37591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7625887"/>
        <c:crosses val="autoZero"/>
        <c:auto val="1"/>
        <c:lblOffset val="100"/>
        <c:baseTimeUnit val="months"/>
      </c:dateAx>
      <c:valAx>
        <c:axId val="1357625887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47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2257217847772E-2"/>
          <c:y val="0.12233527665319086"/>
          <c:w val="0.88336329833770788"/>
          <c:h val="0.68301729563097846"/>
        </c:manualLayout>
      </c:layout>
      <c:lineChart>
        <c:grouping val="standard"/>
        <c:varyColors val="0"/>
        <c:ser>
          <c:idx val="4"/>
          <c:order val="5"/>
          <c:tx>
            <c:strRef>
              <c:f>Data!$R$1</c:f>
              <c:strCache>
                <c:ptCount val="1"/>
                <c:pt idx="0">
                  <c:v>output_gap_bc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Data!$R$2:$R$107</c:f>
              <c:numCache>
                <c:formatCode>General</c:formatCode>
                <c:ptCount val="106"/>
                <c:pt idx="42" formatCode="0.0%">
                  <c:v>-1.1682445659501495E-2</c:v>
                </c:pt>
                <c:pt idx="43" formatCode="0.0%">
                  <c:v>-1.6300000035978979E-2</c:v>
                </c:pt>
                <c:pt idx="44" formatCode="0.0%">
                  <c:v>-1.4986566665502132E-2</c:v>
                </c:pt>
                <c:pt idx="45" formatCode="0.0%">
                  <c:v>-1.4849999960436122E-2</c:v>
                </c:pt>
                <c:pt idx="46" formatCode="0.0%">
                  <c:v>-1.6999999965623958E-2</c:v>
                </c:pt>
                <c:pt idx="47" formatCode="0.0%">
                  <c:v>-1.3499999980795763E-2</c:v>
                </c:pt>
                <c:pt idx="48" formatCode="0.0%">
                  <c:v>-4.000000002451376E-3</c:v>
                </c:pt>
                <c:pt idx="49" formatCode="0.0%">
                  <c:v>-9.9999999642008675E-4</c:v>
                </c:pt>
                <c:pt idx="50" formatCode="0.0%">
                  <c:v>0</c:v>
                </c:pt>
                <c:pt idx="51" formatCode="0.0%">
                  <c:v>6.0000000000000001E-3</c:v>
                </c:pt>
                <c:pt idx="52" formatCode="0.0%">
                  <c:v>9.0000000000000011E-3</c:v>
                </c:pt>
                <c:pt idx="53" formatCode="0.0%">
                  <c:v>1.2E-2</c:v>
                </c:pt>
                <c:pt idx="54" formatCode="0.0%">
                  <c:v>0.02</c:v>
                </c:pt>
                <c:pt idx="55" formatCode="0.0%">
                  <c:v>2.4E-2</c:v>
                </c:pt>
                <c:pt idx="56" formatCode="0.0%">
                  <c:v>2.4E-2</c:v>
                </c:pt>
                <c:pt idx="57" formatCode="0.0%">
                  <c:v>1.965702097085309E-2</c:v>
                </c:pt>
                <c:pt idx="58" formatCode="0.0%">
                  <c:v>1.7999999971159086E-2</c:v>
                </c:pt>
                <c:pt idx="59" formatCode="0.0%">
                  <c:v>1.4000000031442639E-2</c:v>
                </c:pt>
                <c:pt idx="60" formatCode="0.0%">
                  <c:v>0</c:v>
                </c:pt>
                <c:pt idx="61" formatCode="0.0%">
                  <c:v>-9.5999999982119277E-3</c:v>
                </c:pt>
                <c:pt idx="62" formatCode="0.0%">
                  <c:v>-2.6500000029319182E-2</c:v>
                </c:pt>
                <c:pt idx="63" formatCode="0.0%">
                  <c:v>-2.6300000002505763E-2</c:v>
                </c:pt>
                <c:pt idx="64" formatCode="0.0%">
                  <c:v>-2.720000002895584E-2</c:v>
                </c:pt>
                <c:pt idx="65" formatCode="0.0%">
                  <c:v>-2.8592000031021803E-2</c:v>
                </c:pt>
                <c:pt idx="66" formatCode="0.0%">
                  <c:v>-2.0599999986366746E-2</c:v>
                </c:pt>
                <c:pt idx="67" formatCode="0.0%">
                  <c:v>-9.8999999963682583E-3</c:v>
                </c:pt>
                <c:pt idx="68" formatCode="0.0%">
                  <c:v>-8.3999999989076146E-3</c:v>
                </c:pt>
                <c:pt idx="69" formatCode="0.0%">
                  <c:v>-4.1999999959623224E-3</c:v>
                </c:pt>
                <c:pt idx="70" formatCode="0.0%">
                  <c:v>8.000000004360075E-4</c:v>
                </c:pt>
                <c:pt idx="71" formatCode="0.0%">
                  <c:v>4.0000000004642988E-3</c:v>
                </c:pt>
                <c:pt idx="72" formatCode="0.0%">
                  <c:v>6.3000000028674563E-3</c:v>
                </c:pt>
                <c:pt idx="73" formatCode="0.0%">
                  <c:v>7.6000000037099724E-3</c:v>
                </c:pt>
                <c:pt idx="74" formatCode="0.0%">
                  <c:v>8.5999999995078902E-3</c:v>
                </c:pt>
                <c:pt idx="75" formatCode="0.0%">
                  <c:v>2.6000000027410763E-3</c:v>
                </c:pt>
                <c:pt idx="76" formatCode="0.0%">
                  <c:v>2.5119999982361474E-3</c:v>
                </c:pt>
                <c:pt idx="77" formatCode="0.0%">
                  <c:v>-3.3000000012692876E-3</c:v>
                </c:pt>
                <c:pt idx="78" formatCode="0.0%">
                  <c:v>1.9999999973216998E-3</c:v>
                </c:pt>
                <c:pt idx="79" formatCode="0.0%">
                  <c:v>-3.9999999966044975E-4</c:v>
                </c:pt>
                <c:pt idx="80" formatCode="0.0%">
                  <c:v>-1.2999999969558473E-3</c:v>
                </c:pt>
                <c:pt idx="81" formatCode="0.0%">
                  <c:v>-8.0000000023072726E-4</c:v>
                </c:pt>
                <c:pt idx="82" formatCode="0.0%">
                  <c:v>-4.7000000037999978E-4</c:v>
                </c:pt>
                <c:pt idx="83" formatCode="0.0%">
                  <c:v>4.7000000038865952E-3</c:v>
                </c:pt>
                <c:pt idx="84" formatCode="0.0%">
                  <c:v>2.3000000013195798E-3</c:v>
                </c:pt>
                <c:pt idx="85" formatCode="0.0%">
                  <c:v>-1.4000000043656868E-3</c:v>
                </c:pt>
                <c:pt idx="86" formatCode="0.0%">
                  <c:v>4.0109375046629495E-4</c:v>
                </c:pt>
                <c:pt idx="87" formatCode="0.0%">
                  <c:v>5.0123046923213803E-4</c:v>
                </c:pt>
                <c:pt idx="88" formatCode="0.0%">
                  <c:v>3.0000000000000001E-3</c:v>
                </c:pt>
                <c:pt idx="89" formatCode="0.0%">
                  <c:v>2E-3</c:v>
                </c:pt>
                <c:pt idx="90" formatCode="0.0%">
                  <c:v>-1E-3</c:v>
                </c:pt>
                <c:pt idx="91" formatCode="0.0%">
                  <c:v>-2E-3</c:v>
                </c:pt>
                <c:pt idx="92" formatCode="0.0%">
                  <c:v>-5.0000000000000001E-3</c:v>
                </c:pt>
                <c:pt idx="93" formatCode="0.0%">
                  <c:v>-6.9999999999999993E-3</c:v>
                </c:pt>
                <c:pt idx="94" formatCode="0.0%">
                  <c:v>-0.01</c:v>
                </c:pt>
                <c:pt idx="95" formatCode="0.0%">
                  <c:v>-1.3000000000000001E-2</c:v>
                </c:pt>
                <c:pt idx="96" formatCode="0.0%">
                  <c:v>-1.3000000000000001E-2</c:v>
                </c:pt>
                <c:pt idx="97" formatCode="0.0%">
                  <c:v>-1.3999999999999999E-2</c:v>
                </c:pt>
                <c:pt idx="98" formatCode="0.0%">
                  <c:v>-1.3000000000000001E-2</c:v>
                </c:pt>
                <c:pt idx="99" formatCode="0.0%">
                  <c:v>-1.3000000000000001E-2</c:v>
                </c:pt>
                <c:pt idx="100" formatCode="0.0%">
                  <c:v>-1.2E-2</c:v>
                </c:pt>
                <c:pt idx="101" formatCode="0.0%">
                  <c:v>-0.01</c:v>
                </c:pt>
                <c:pt idx="102" formatCode="0.0%">
                  <c:v>-8.0000000000000002E-3</c:v>
                </c:pt>
                <c:pt idx="103" formatCode="0.0%">
                  <c:v>-6.0000000000000001E-3</c:v>
                </c:pt>
                <c:pt idx="104" formatCode="0.0%">
                  <c:v>-9.0000000000000011E-3</c:v>
                </c:pt>
                <c:pt idx="105" formatCode="0.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4-41A7-8589-27AC8EDF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736112"/>
        <c:axId val="1788413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outputgap_cd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Data!$M$2:$M$107</c15:sqref>
                        </c15:formulaRef>
                      </c:ext>
                    </c:extLst>
                    <c:numCache>
                      <c:formatCode>0</c:formatCode>
                      <c:ptCount val="106"/>
                      <c:pt idx="17" formatCode="0.0%">
                        <c:v>5.5550217078982556E-2</c:v>
                      </c:pt>
                      <c:pt idx="18" formatCode="0.0%">
                        <c:v>3.6293416457061412E-2</c:v>
                      </c:pt>
                      <c:pt idx="19" formatCode="0.0%">
                        <c:v>2.3767574223025889E-3</c:v>
                      </c:pt>
                      <c:pt idx="20" formatCode="0.0%">
                        <c:v>-1.0899089332328082E-2</c:v>
                      </c:pt>
                      <c:pt idx="21" formatCode="0.0%">
                        <c:v>-2.9170516115401446E-2</c:v>
                      </c:pt>
                      <c:pt idx="22" formatCode="0.0%">
                        <c:v>-4.5492832199653055E-2</c:v>
                      </c:pt>
                      <c:pt idx="23" formatCode="0.0%">
                        <c:v>-5.2489894275909665E-2</c:v>
                      </c:pt>
                      <c:pt idx="24" formatCode="0.0%">
                        <c:v>-6.003358718031071E-2</c:v>
                      </c:pt>
                      <c:pt idx="25" formatCode="0.0%">
                        <c:v>-4.548814815114377E-2</c:v>
                      </c:pt>
                      <c:pt idx="26" formatCode="0.0%">
                        <c:v>-3.4683940579028127E-2</c:v>
                      </c:pt>
                      <c:pt idx="27" formatCode="0.0%">
                        <c:v>-3.068985534197799E-2</c:v>
                      </c:pt>
                      <c:pt idx="28" formatCode="0.0%">
                        <c:v>-2.7456171032128163E-2</c:v>
                      </c:pt>
                      <c:pt idx="29" formatCode="0.0%">
                        <c:v>-1.2942304852892383E-2</c:v>
                      </c:pt>
                      <c:pt idx="30" formatCode="0.0%">
                        <c:v>9.6644166169324031E-4</c:v>
                      </c:pt>
                      <c:pt idx="31" formatCode="0.0%">
                        <c:v>-7.5691292471624649E-4</c:v>
                      </c:pt>
                      <c:pt idx="32" formatCode="0.0%">
                        <c:v>-3.4124380501173723E-3</c:v>
                      </c:pt>
                      <c:pt idx="33" formatCode="0.0%">
                        <c:v>-9.002192015594046E-3</c:v>
                      </c:pt>
                      <c:pt idx="34" formatCode="0.0%">
                        <c:v>-1.4857915118856924E-2</c:v>
                      </c:pt>
                      <c:pt idx="35" formatCode="0.0%">
                        <c:v>-1.810170642097797E-2</c:v>
                      </c:pt>
                      <c:pt idx="36" formatCode="0.0%">
                        <c:v>-2.1479569710263324E-2</c:v>
                      </c:pt>
                      <c:pt idx="37" formatCode="0.0%">
                        <c:v>-2.4430152298558938E-2</c:v>
                      </c:pt>
                      <c:pt idx="38" formatCode="0.0%">
                        <c:v>-2.5875254149578253E-2</c:v>
                      </c:pt>
                      <c:pt idx="39" formatCode="0.0%">
                        <c:v>-2.643151316599468E-2</c:v>
                      </c:pt>
                      <c:pt idx="40" formatCode="0.0%">
                        <c:v>-2.7341615807325081E-2</c:v>
                      </c:pt>
                      <c:pt idx="41" formatCode="0.0%">
                        <c:v>-2.66917641915283E-2</c:v>
                      </c:pt>
                      <c:pt idx="42" formatCode="0.0%">
                        <c:v>-2.4080340683971135E-2</c:v>
                      </c:pt>
                      <c:pt idx="43" formatCode="0.0%">
                        <c:v>-2.1951134170950737E-2</c:v>
                      </c:pt>
                      <c:pt idx="44" formatCode="0.0%">
                        <c:v>-1.9958066867575397E-2</c:v>
                      </c:pt>
                      <c:pt idx="45" formatCode="0.0%">
                        <c:v>-1.6813052827436392E-2</c:v>
                      </c:pt>
                      <c:pt idx="46" formatCode="0.0%">
                        <c:v>-1.35441268528943E-2</c:v>
                      </c:pt>
                      <c:pt idx="47" formatCode="0.0%">
                        <c:v>-9.3146508468583411E-3</c:v>
                      </c:pt>
                      <c:pt idx="48" formatCode="0.0%">
                        <c:v>-2.9048369151540854E-3</c:v>
                      </c:pt>
                      <c:pt idx="49" formatCode="0.0%">
                        <c:v>5.1571306505437953E-3</c:v>
                      </c:pt>
                      <c:pt idx="50" formatCode="0.0%">
                        <c:v>1.2504032300711732E-2</c:v>
                      </c:pt>
                      <c:pt idx="51" formatCode="0.0%">
                        <c:v>1.9314097050553425E-2</c:v>
                      </c:pt>
                      <c:pt idx="52" formatCode="0.0%">
                        <c:v>2.6790996755051033E-2</c:v>
                      </c:pt>
                      <c:pt idx="53" formatCode="0.0%">
                        <c:v>3.0886495191863261E-2</c:v>
                      </c:pt>
                      <c:pt idx="54" formatCode="0.0%">
                        <c:v>3.2642553975583466E-2</c:v>
                      </c:pt>
                      <c:pt idx="55" formatCode="0.0%">
                        <c:v>3.2001075345407637E-2</c:v>
                      </c:pt>
                      <c:pt idx="56" formatCode="0.0%">
                        <c:v>3.1858814490213661E-2</c:v>
                      </c:pt>
                      <c:pt idx="57" formatCode="0.0%">
                        <c:v>1.8157052277023578E-2</c:v>
                      </c:pt>
                      <c:pt idx="58" formatCode="0.0%">
                        <c:v>5.7420262956495716E-3</c:v>
                      </c:pt>
                      <c:pt idx="59" formatCode="0.0%">
                        <c:v>-6.9809249219391356E-3</c:v>
                      </c:pt>
                      <c:pt idx="60" formatCode="0.0%">
                        <c:v>-1.4131050118525557E-2</c:v>
                      </c:pt>
                      <c:pt idx="61" formatCode="0.0%">
                        <c:v>-2.1146521060652845E-2</c:v>
                      </c:pt>
                      <c:pt idx="62" formatCode="0.0%">
                        <c:v>-2.9505131644771199E-2</c:v>
                      </c:pt>
                      <c:pt idx="63" formatCode="0.0%">
                        <c:v>-2.9695661746512503E-2</c:v>
                      </c:pt>
                      <c:pt idx="64" formatCode="0.0%">
                        <c:v>-2.9958440270041908E-2</c:v>
                      </c:pt>
                      <c:pt idx="65" formatCode="0.0%">
                        <c:v>-2.714395019972049E-2</c:v>
                      </c:pt>
                      <c:pt idx="66" formatCode="0.0%">
                        <c:v>-2.7719767412794583E-2</c:v>
                      </c:pt>
                      <c:pt idx="67" formatCode="0.0%">
                        <c:v>-2.3119128965036206E-2</c:v>
                      </c:pt>
                      <c:pt idx="68" formatCode="0.0%">
                        <c:v>-1.9133174971604272E-2</c:v>
                      </c:pt>
                      <c:pt idx="69" formatCode="0.0%">
                        <c:v>-1.5258183972684525E-2</c:v>
                      </c:pt>
                      <c:pt idx="70" formatCode="0.0%">
                        <c:v>-1.3372104347765923E-2</c:v>
                      </c:pt>
                      <c:pt idx="71" formatCode="0.0%">
                        <c:v>-1.0977995554232622E-2</c:v>
                      </c:pt>
                      <c:pt idx="72" formatCode="0.0%">
                        <c:v>-6.6961888356156241E-3</c:v>
                      </c:pt>
                      <c:pt idx="73" formatCode="0.0%">
                        <c:v>-1.0356310998949514E-2</c:v>
                      </c:pt>
                      <c:pt idx="74" formatCode="0.0%">
                        <c:v>-1.3991544655539867E-2</c:v>
                      </c:pt>
                      <c:pt idx="75" formatCode="0.0%">
                        <c:v>-1.601847908980103E-2</c:v>
                      </c:pt>
                      <c:pt idx="76" formatCode="0.0%">
                        <c:v>-9.241345021154368E-3</c:v>
                      </c:pt>
                      <c:pt idx="77" formatCode="0.0%">
                        <c:v>-2.371948635449983E-3</c:v>
                      </c:pt>
                      <c:pt idx="78" formatCode="0.0%">
                        <c:v>4.3615560079190985E-3</c:v>
                      </c:pt>
                      <c:pt idx="79" formatCode="0.0%">
                        <c:v>6.6464295403361184E-3</c:v>
                      </c:pt>
                      <c:pt idx="80" formatCode="0.0%">
                        <c:v>8.3666545371716694E-3</c:v>
                      </c:pt>
                      <c:pt idx="81" formatCode="0.0%">
                        <c:v>1.0893888805285634E-2</c:v>
                      </c:pt>
                      <c:pt idx="82" formatCode="0.0%">
                        <c:v>9.3219047637402852E-3</c:v>
                      </c:pt>
                      <c:pt idx="83" formatCode="0.0%">
                        <c:v>8.4722001277346415E-3</c:v>
                      </c:pt>
                      <c:pt idx="84" formatCode="0.0%">
                        <c:v>7.4090013995329329E-3</c:v>
                      </c:pt>
                      <c:pt idx="85" formatCode="0.0%">
                        <c:v>7.1096601904476753E-3</c:v>
                      </c:pt>
                      <c:pt idx="86" formatCode="0.0%">
                        <c:v>4.1082756365389272E-3</c:v>
                      </c:pt>
                      <c:pt idx="87" formatCode="0.0%">
                        <c:v>1.5489297044235517E-3</c:v>
                      </c:pt>
                      <c:pt idx="88" formatCode="0.0%">
                        <c:v>-2.1164816519869678E-4</c:v>
                      </c:pt>
                      <c:pt idx="89" formatCode="0.0%">
                        <c:v>-4.0690007039287934E-3</c:v>
                      </c:pt>
                      <c:pt idx="90" formatCode="0.0%">
                        <c:v>-7.6542878815101245E-3</c:v>
                      </c:pt>
                      <c:pt idx="91" formatCode="0.0%">
                        <c:v>-1.0871528999241931E-2</c:v>
                      </c:pt>
                      <c:pt idx="92" formatCode="0.0%">
                        <c:v>-1.3532285323431426E-2</c:v>
                      </c:pt>
                      <c:pt idx="93" formatCode="0.0%">
                        <c:v>-1.6675378857876288E-2</c:v>
                      </c:pt>
                      <c:pt idx="94" formatCode="0.0%">
                        <c:v>-1.7837492809932298E-2</c:v>
                      </c:pt>
                      <c:pt idx="95" formatCode="0.0%">
                        <c:v>-1.9058647646657656E-2</c:v>
                      </c:pt>
                      <c:pt idx="96" formatCode="0.0%">
                        <c:v>-1.7831291971597052E-2</c:v>
                      </c:pt>
                      <c:pt idx="97" formatCode="0.0%">
                        <c:v>-1.6270383137835354E-2</c:v>
                      </c:pt>
                      <c:pt idx="98" formatCode="0.0%">
                        <c:v>-1.4347984391734347E-2</c:v>
                      </c:pt>
                      <c:pt idx="99" formatCode="0.0%">
                        <c:v>-1.3197446868231988E-2</c:v>
                      </c:pt>
                      <c:pt idx="100" formatCode="0.0%">
                        <c:v>-1.1920246029230253E-2</c:v>
                      </c:pt>
                      <c:pt idx="101" formatCode="0.0%">
                        <c:v>-7.5916958180249905E-3</c:v>
                      </c:pt>
                      <c:pt idx="102" formatCode="0.0%">
                        <c:v>-2.9336433551753194E-3</c:v>
                      </c:pt>
                      <c:pt idx="103" formatCode="0.0%">
                        <c:v>2.4482905660916376E-3</c:v>
                      </c:pt>
                      <c:pt idx="104" formatCode="0.0%">
                        <c:v>7.6369239275315692E-3</c:v>
                      </c:pt>
                      <c:pt idx="105" formatCode="0.0%">
                        <c:v>1.1894751350013832E-2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D44-41A7-8589-27AC8EDF6A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outputgap_hp_1600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Data!$O$2:$O$107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-5.4589876748014632E-3</c:v>
                      </c:pt>
                      <c:pt idx="1">
                        <c:v>-4.7202769467986627E-3</c:v>
                      </c:pt>
                      <c:pt idx="2">
                        <c:v>-3.5058022106007058E-3</c:v>
                      </c:pt>
                      <c:pt idx="3">
                        <c:v>4.8741449460010244E-4</c:v>
                      </c:pt>
                      <c:pt idx="4">
                        <c:v>3.6412531724998587E-3</c:v>
                      </c:pt>
                      <c:pt idx="5">
                        <c:v>9.2934011899998836E-3</c:v>
                      </c:pt>
                      <c:pt idx="6">
                        <c:v>5.761827819698695E-3</c:v>
                      </c:pt>
                      <c:pt idx="7">
                        <c:v>7.028423781100912E-3</c:v>
                      </c:pt>
                      <c:pt idx="8">
                        <c:v>7.1670923055009439E-3</c:v>
                      </c:pt>
                      <c:pt idx="9">
                        <c:v>9.138086332399098E-3</c:v>
                      </c:pt>
                      <c:pt idx="10">
                        <c:v>7.4837537086001049E-3</c:v>
                      </c:pt>
                      <c:pt idx="11">
                        <c:v>6.3638431367998294E-3</c:v>
                      </c:pt>
                      <c:pt idx="12">
                        <c:v>1.5767290176398774E-2</c:v>
                      </c:pt>
                      <c:pt idx="13">
                        <c:v>2.3503151489000729E-2</c:v>
                      </c:pt>
                      <c:pt idx="14">
                        <c:v>3.2545313870599557E-2</c:v>
                      </c:pt>
                      <c:pt idx="15">
                        <c:v>4.292557124090024E-2</c:v>
                      </c:pt>
                      <c:pt idx="16">
                        <c:v>3.0256818700300059E-2</c:v>
                      </c:pt>
                      <c:pt idx="17">
                        <c:v>2.1529869412299618E-2</c:v>
                      </c:pt>
                      <c:pt idx="18">
                        <c:v>1.3908582966299932E-2</c:v>
                      </c:pt>
                      <c:pt idx="19">
                        <c:v>-9.0869012152996476E-3</c:v>
                      </c:pt>
                      <c:pt idx="20">
                        <c:v>-1.1875364862699911E-2</c:v>
                      </c:pt>
                      <c:pt idx="21">
                        <c:v>-1.9411378118201483E-2</c:v>
                      </c:pt>
                      <c:pt idx="22">
                        <c:v>-2.4794233894100515E-2</c:v>
                      </c:pt>
                      <c:pt idx="23">
                        <c:v>-1.9659379252900067E-2</c:v>
                      </c:pt>
                      <c:pt idx="24">
                        <c:v>-1.4856345404201221E-2</c:v>
                      </c:pt>
                      <c:pt idx="25">
                        <c:v>-1.0441432383601068E-2</c:v>
                      </c:pt>
                      <c:pt idx="26">
                        <c:v>-1.0241292467600971E-2</c:v>
                      </c:pt>
                      <c:pt idx="27">
                        <c:v>-1.0605418412900747E-2</c:v>
                      </c:pt>
                      <c:pt idx="28">
                        <c:v>-1.1666668920598866E-2</c:v>
                      </c:pt>
                      <c:pt idx="29">
                        <c:v>-9.1685982989009318E-3</c:v>
                      </c:pt>
                      <c:pt idx="30">
                        <c:v>-8.1961705667001894E-3</c:v>
                      </c:pt>
                      <c:pt idx="31">
                        <c:v>-7.3113697988009818E-3</c:v>
                      </c:pt>
                      <c:pt idx="32">
                        <c:v>-7.6726238701994021E-3</c:v>
                      </c:pt>
                      <c:pt idx="33">
                        <c:v>-8.6197166671002634E-3</c:v>
                      </c:pt>
                      <c:pt idx="34">
                        <c:v>-1.0152598275100289E-2</c:v>
                      </c:pt>
                      <c:pt idx="35">
                        <c:v>-9.1661027067004852E-3</c:v>
                      </c:pt>
                      <c:pt idx="36">
                        <c:v>-8.4777340564006209E-3</c:v>
                      </c:pt>
                      <c:pt idx="37">
                        <c:v>-8.8813070303004338E-3</c:v>
                      </c:pt>
                      <c:pt idx="38">
                        <c:v>-7.4724290177012875E-3</c:v>
                      </c:pt>
                      <c:pt idx="39">
                        <c:v>-7.5096148222009163E-3</c:v>
                      </c:pt>
                      <c:pt idx="40">
                        <c:v>-7.7950154537997918E-3</c:v>
                      </c:pt>
                      <c:pt idx="41">
                        <c:v>-8.6188674776987995E-3</c:v>
                      </c:pt>
                      <c:pt idx="42">
                        <c:v>-7.357231836198963E-3</c:v>
                      </c:pt>
                      <c:pt idx="43">
                        <c:v>-6.4341474282993971E-3</c:v>
                      </c:pt>
                      <c:pt idx="44">
                        <c:v>-5.7970327037999425E-3</c:v>
                      </c:pt>
                      <c:pt idx="45">
                        <c:v>-3.43068897160137E-3</c:v>
                      </c:pt>
                      <c:pt idx="46">
                        <c:v>-1.2334859919995722E-3</c:v>
                      </c:pt>
                      <c:pt idx="47">
                        <c:v>8.5694645349931875E-4</c:v>
                      </c:pt>
                      <c:pt idx="48">
                        <c:v>5.069736120200119E-3</c:v>
                      </c:pt>
                      <c:pt idx="49">
                        <c:v>9.30150195609869E-3</c:v>
                      </c:pt>
                      <c:pt idx="50">
                        <c:v>1.3175285027198669E-2</c:v>
                      </c:pt>
                      <c:pt idx="51">
                        <c:v>1.6874739219598922E-2</c:v>
                      </c:pt>
                      <c:pt idx="52">
                        <c:v>2.1364350163899815E-2</c:v>
                      </c:pt>
                      <c:pt idx="53">
                        <c:v>2.3414609557098842E-2</c:v>
                      </c:pt>
                      <c:pt idx="54">
                        <c:v>2.3120512046300945E-2</c:v>
                      </c:pt>
                      <c:pt idx="55">
                        <c:v>2.366277310309961E-2</c:v>
                      </c:pt>
                      <c:pt idx="56">
                        <c:v>2.4140179297200248E-2</c:v>
                      </c:pt>
                      <c:pt idx="57">
                        <c:v>1.4099991582300575E-2</c:v>
                      </c:pt>
                      <c:pt idx="58">
                        <c:v>4.2329659628013161E-3</c:v>
                      </c:pt>
                      <c:pt idx="59">
                        <c:v>-5.5071818044005738E-3</c:v>
                      </c:pt>
                      <c:pt idx="60">
                        <c:v>-1.0370201800599332E-2</c:v>
                      </c:pt>
                      <c:pt idx="61">
                        <c:v>-1.4341236273599733E-2</c:v>
                      </c:pt>
                      <c:pt idx="62">
                        <c:v>-2.0037867831899092E-2</c:v>
                      </c:pt>
                      <c:pt idx="63">
                        <c:v>-1.8331824905398975E-2</c:v>
                      </c:pt>
                      <c:pt idx="64">
                        <c:v>-1.6679891064100616E-2</c:v>
                      </c:pt>
                      <c:pt idx="65">
                        <c:v>-1.3805504044199779E-2</c:v>
                      </c:pt>
                      <c:pt idx="66">
                        <c:v>-1.4239944268100047E-2</c:v>
                      </c:pt>
                      <c:pt idx="67">
                        <c:v>-9.4174906581994122E-3</c:v>
                      </c:pt>
                      <c:pt idx="68">
                        <c:v>-4.9817690635993728E-3</c:v>
                      </c:pt>
                      <c:pt idx="69">
                        <c:v>-6.1411421959967072E-4</c:v>
                      </c:pt>
                      <c:pt idx="70">
                        <c:v>1.9057709746004292E-3</c:v>
                      </c:pt>
                      <c:pt idx="71">
                        <c:v>3.8862959897993932E-3</c:v>
                      </c:pt>
                      <c:pt idx="72">
                        <c:v>7.8512435456001839E-3</c:v>
                      </c:pt>
                      <c:pt idx="73">
                        <c:v>2.8371163800997579E-3</c:v>
                      </c:pt>
                      <c:pt idx="74">
                        <c:v>-2.1160187097990502E-3</c:v>
                      </c:pt>
                      <c:pt idx="75">
                        <c:v>-6.9400725530996965E-3</c:v>
                      </c:pt>
                      <c:pt idx="76">
                        <c:v>-2.7364865595007615E-3</c:v>
                      </c:pt>
                      <c:pt idx="77">
                        <c:v>1.6865065872000429E-3</c:v>
                      </c:pt>
                      <c:pt idx="78">
                        <c:v>6.357251525800578E-3</c:v>
                      </c:pt>
                      <c:pt idx="79">
                        <c:v>7.9269373774000229E-3</c:v>
                      </c:pt>
                      <c:pt idx="80">
                        <c:v>9.3249560995989356E-3</c:v>
                      </c:pt>
                      <c:pt idx="81">
                        <c:v>1.1979750996900407E-2</c:v>
                      </c:pt>
                      <c:pt idx="82">
                        <c:v>1.0895682227801018E-2</c:v>
                      </c:pt>
                      <c:pt idx="83">
                        <c:v>1.0951087884299326E-2</c:v>
                      </c:pt>
                      <c:pt idx="84">
                        <c:v>1.1152979229100524E-2</c:v>
                      </c:pt>
                      <c:pt idx="85">
                        <c:v>1.1771835042798884E-2</c:v>
                      </c:pt>
                      <c:pt idx="86">
                        <c:v>9.9921008736991723E-3</c:v>
                      </c:pt>
                      <c:pt idx="87">
                        <c:v>8.2571152900996481E-3</c:v>
                      </c:pt>
                      <c:pt idx="88">
                        <c:v>7.3178023014985882E-3</c:v>
                      </c:pt>
                      <c:pt idx="89">
                        <c:v>4.2167902871987906E-3</c:v>
                      </c:pt>
                      <c:pt idx="90">
                        <c:v>1.2413792374008636E-3</c:v>
                      </c:pt>
                      <c:pt idx="91">
                        <c:v>-1.7443759205999498E-3</c:v>
                      </c:pt>
                      <c:pt idx="92">
                        <c:v>-4.3527075740996679E-3</c:v>
                      </c:pt>
                      <c:pt idx="93">
                        <c:v>-7.2362960131009402E-3</c:v>
                      </c:pt>
                      <c:pt idx="94">
                        <c:v>-8.1632304647012432E-3</c:v>
                      </c:pt>
                      <c:pt idx="95">
                        <c:v>-9.2300821990001225E-3</c:v>
                      </c:pt>
                      <c:pt idx="96">
                        <c:v>-7.8251026962998793E-3</c:v>
                      </c:pt>
                      <c:pt idx="97">
                        <c:v>-6.9341478184004046E-3</c:v>
                      </c:pt>
                      <c:pt idx="98">
                        <c:v>-5.8297872446999577E-3</c:v>
                      </c:pt>
                      <c:pt idx="99">
                        <c:v>-6.2502614631991804E-3</c:v>
                      </c:pt>
                      <c:pt idx="100">
                        <c:v>-6.7797552535004968E-3</c:v>
                      </c:pt>
                      <c:pt idx="101">
                        <c:v>-5.190428631300037E-3</c:v>
                      </c:pt>
                      <c:pt idx="102">
                        <c:v>-3.7166147776996894E-3</c:v>
                      </c:pt>
                      <c:pt idx="103">
                        <c:v>-2.2376861920001545E-3</c:v>
                      </c:pt>
                      <c:pt idx="104">
                        <c:v>-1.5698087659998805E-3</c:v>
                      </c:pt>
                      <c:pt idx="105">
                        <c:v>-1.1871993588012941E-3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44-41A7-8589-27AC8EDF6A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outputgap_nhp_promedio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Data!$Q$2:$Q$107</c15:sqref>
                        </c15:formulaRef>
                      </c:ext>
                    </c:extLst>
                    <c:numCache>
                      <c:formatCode>0.00%</c:formatCode>
                      <c:ptCount val="106"/>
                      <c:pt idx="1">
                        <c:v>-9.0438726310999584E-3</c:v>
                      </c:pt>
                      <c:pt idx="2">
                        <c:v>-7.5241399346008819E-3</c:v>
                      </c:pt>
                      <c:pt idx="3">
                        <c:v>-3.4401494217011219E-3</c:v>
                      </c:pt>
                      <c:pt idx="4">
                        <c:v>-4.347080475000098E-4</c:v>
                      </c:pt>
                      <c:pt idx="5">
                        <c:v>4.8117572058004043E-3</c:v>
                      </c:pt>
                      <c:pt idx="6">
                        <c:v>6.0706409859889732E-4</c:v>
                      </c:pt>
                      <c:pt idx="7">
                        <c:v>9.3350243660061949E-4</c:v>
                      </c:pt>
                      <c:pt idx="8">
                        <c:v>-1.2747129589918416E-4</c:v>
                      </c:pt>
                      <c:pt idx="9">
                        <c:v>3.9838763689914458E-4</c:v>
                      </c:pt>
                      <c:pt idx="10">
                        <c:v>-2.9270717641995958E-3</c:v>
                      </c:pt>
                      <c:pt idx="11">
                        <c:v>-5.9186436347005156E-3</c:v>
                      </c:pt>
                      <c:pt idx="12">
                        <c:v>1.4418452158988515E-3</c:v>
                      </c:pt>
                      <c:pt idx="13">
                        <c:v>6.994678768899476E-3</c:v>
                      </c:pt>
                      <c:pt idx="14">
                        <c:v>1.3751867382998384E-2</c:v>
                      </c:pt>
                      <c:pt idx="15">
                        <c:v>2.1794295712499689E-2</c:v>
                      </c:pt>
                      <c:pt idx="16">
                        <c:v>6.7988297626992988E-3</c:v>
                      </c:pt>
                      <c:pt idx="17">
                        <c:v>-4.160763136399126E-3</c:v>
                      </c:pt>
                      <c:pt idx="18">
                        <c:v>-1.3829206845899833E-2</c:v>
                      </c:pt>
                      <c:pt idx="19">
                        <c:v>-3.8595176794299135E-2</c:v>
                      </c:pt>
                      <c:pt idx="20">
                        <c:v>-4.279206379719902E-2</c:v>
                      </c:pt>
                      <c:pt idx="21">
                        <c:v>-5.1308191880799825E-2</c:v>
                      </c:pt>
                      <c:pt idx="22">
                        <c:v>-5.7196467885800573E-2</c:v>
                      </c:pt>
                      <c:pt idx="23">
                        <c:v>-5.2068506144300031E-2</c:v>
                      </c:pt>
                      <c:pt idx="24">
                        <c:v>-4.6773720752501191E-2</c:v>
                      </c:pt>
                      <c:pt idx="25">
                        <c:v>-4.1387417584701325E-2</c:v>
                      </c:pt>
                      <c:pt idx="26">
                        <c:v>-3.9768529585600731E-2</c:v>
                      </c:pt>
                      <c:pt idx="27">
                        <c:v>-3.830820913990074E-2</c:v>
                      </c:pt>
                      <c:pt idx="28">
                        <c:v>-3.7189900157599709E-2</c:v>
                      </c:pt>
                      <c:pt idx="29">
                        <c:v>-3.2213958908799967E-2</c:v>
                      </c:pt>
                      <c:pt idx="30">
                        <c:v>-2.8525723997399055E-2</c:v>
                      </c:pt>
                      <c:pt idx="31">
                        <c:v>-2.4745598867800922E-2</c:v>
                      </c:pt>
                      <c:pt idx="32">
                        <c:v>-2.2083141269300555E-2</c:v>
                      </c:pt>
                      <c:pt idx="33">
                        <c:v>-1.9921175893898635E-2</c:v>
                      </c:pt>
                      <c:pt idx="34">
                        <c:v>-1.829536648600083E-2</c:v>
                      </c:pt>
                      <c:pt idx="35">
                        <c:v>-1.4129950059400542E-2</c:v>
                      </c:pt>
                      <c:pt idx="36">
                        <c:v>-1.0270083173899991E-2</c:v>
                      </c:pt>
                      <c:pt idx="37">
                        <c:v>-7.5360642098996067E-3</c:v>
                      </c:pt>
                      <c:pt idx="38">
                        <c:v>-3.0494973356010036E-3</c:v>
                      </c:pt>
                      <c:pt idx="39">
                        <c:v>-9.6331384700221179E-5</c:v>
                      </c:pt>
                      <c:pt idx="40">
                        <c:v>2.4933938461000338E-3</c:v>
                      </c:pt>
                      <c:pt idx="41">
                        <c:v>4.4018184296010787E-3</c:v>
                      </c:pt>
                      <c:pt idx="42">
                        <c:v>8.2257788079012073E-3</c:v>
                      </c:pt>
                      <c:pt idx="43">
                        <c:v>1.151397020790057E-2</c:v>
                      </c:pt>
                      <c:pt idx="44">
                        <c:v>1.4292103632500996E-2</c:v>
                      </c:pt>
                      <c:pt idx="45">
                        <c:v>1.8549244324399083E-2</c:v>
                      </c:pt>
                      <c:pt idx="46">
                        <c:v>2.2362243074599775E-2</c:v>
                      </c:pt>
                      <c:pt idx="47">
                        <c:v>2.5771593632399004E-2</c:v>
                      </c:pt>
                      <c:pt idx="48">
                        <c:v>3.0988773777199441E-2</c:v>
                      </c:pt>
                      <c:pt idx="49">
                        <c:v>3.5897828787499364E-2</c:v>
                      </c:pt>
                      <c:pt idx="50">
                        <c:v>4.0116115978099387E-2</c:v>
                      </c:pt>
                      <c:pt idx="51">
                        <c:v>4.3830158393198815E-2</c:v>
                      </c:pt>
                      <c:pt idx="52">
                        <c:v>4.801735268129903E-2</c:v>
                      </c:pt>
                      <c:pt idx="53">
                        <c:v>4.9472240309500037E-2</c:v>
                      </c:pt>
                      <c:pt idx="54">
                        <c:v>4.832626494940051E-2</c:v>
                      </c:pt>
                      <c:pt idx="55">
                        <c:v>4.7808777715598438E-2</c:v>
                      </c:pt>
                      <c:pt idx="56">
                        <c:v>4.7077303513100688E-2</c:v>
                      </c:pt>
                      <c:pt idx="57">
                        <c:v>3.5746240229100223E-2</c:v>
                      </c:pt>
                      <c:pt idx="58">
                        <c:v>2.4580312654400416E-2</c:v>
                      </c:pt>
                      <c:pt idx="59">
                        <c:v>1.3606225205599287E-2</c:v>
                      </c:pt>
                      <c:pt idx="60">
                        <c:v>7.6385340429006021E-3</c:v>
                      </c:pt>
                      <c:pt idx="61">
                        <c:v>2.7411708398989987E-3</c:v>
                      </c:pt>
                      <c:pt idx="62">
                        <c:v>-3.6717369062984062E-3</c:v>
                      </c:pt>
                      <c:pt idx="63">
                        <c:v>-2.4586866995992551E-3</c:v>
                      </c:pt>
                      <c:pt idx="64">
                        <c:v>-1.0836127291007358E-3</c:v>
                      </c:pt>
                      <c:pt idx="65">
                        <c:v>1.7056563641997258E-3</c:v>
                      </c:pt>
                      <c:pt idx="66">
                        <c:v>1.3399182300002366E-3</c:v>
                      </c:pt>
                      <c:pt idx="67">
                        <c:v>6.3377039660004186E-3</c:v>
                      </c:pt>
                      <c:pt idx="68">
                        <c:v>1.1000891116299982E-2</c:v>
                      </c:pt>
                      <c:pt idx="69">
                        <c:v>1.5591918153599948E-2</c:v>
                      </c:pt>
                      <c:pt idx="70">
                        <c:v>1.8278273393999456E-2</c:v>
                      </c:pt>
                      <c:pt idx="71">
                        <c:v>2.0323233169198929E-2</c:v>
                      </c:pt>
                      <c:pt idx="72">
                        <c:v>2.4215919341900261E-2</c:v>
                      </c:pt>
                      <c:pt idx="73">
                        <c:v>1.8970863416699402E-2</c:v>
                      </c:pt>
                      <c:pt idx="74">
                        <c:v>1.3620076115101298E-2</c:v>
                      </c:pt>
                      <c:pt idx="75">
                        <c:v>8.2322751008003792E-3</c:v>
                      </c:pt>
                      <c:pt idx="76">
                        <c:v>1.1709663914299284E-2</c:v>
                      </c:pt>
                      <c:pt idx="77">
                        <c:v>1.5246179377800928E-2</c:v>
                      </c:pt>
                      <c:pt idx="78">
                        <c:v>1.887273938949896E-2</c:v>
                      </c:pt>
                      <c:pt idx="79">
                        <c:v>1.9245087495900037E-2</c:v>
                      </c:pt>
                      <c:pt idx="80">
                        <c:v>1.9301363722100007E-2</c:v>
                      </c:pt>
                      <c:pt idx="81">
                        <c:v>2.0482939671801148E-2</c:v>
                      </c:pt>
                      <c:pt idx="82">
                        <c:v>1.7811016757599774E-2</c:v>
                      </c:pt>
                      <c:pt idx="83">
                        <c:v>1.6184861874599221E-2</c:v>
                      </c:pt>
                      <c:pt idx="84">
                        <c:v>1.4635416515099919E-2</c:v>
                      </c:pt>
                      <c:pt idx="85">
                        <c:v>1.3459987356998937E-2</c:v>
                      </c:pt>
                      <c:pt idx="86">
                        <c:v>9.8730136908997679E-3</c:v>
                      </c:pt>
                      <c:pt idx="87">
                        <c:v>6.3514233864996328E-3</c:v>
                      </c:pt>
                      <c:pt idx="88">
                        <c:v>3.6820717520988921E-3</c:v>
                      </c:pt>
                      <c:pt idx="89">
                        <c:v>-1.0550238626017006E-3</c:v>
                      </c:pt>
                      <c:pt idx="90">
                        <c:v>-5.5353482099995688E-3</c:v>
                      </c:pt>
                      <c:pt idx="91">
                        <c:v>-9.861227960699992E-3</c:v>
                      </c:pt>
                      <c:pt idx="92">
                        <c:v>-1.3618083711198992E-2</c:v>
                      </c:pt>
                      <c:pt idx="93">
                        <c:v>-1.7439992369300938E-2</c:v>
                      </c:pt>
                      <c:pt idx="94">
                        <c:v>-1.908499812740061E-2</c:v>
                      </c:pt>
                      <c:pt idx="95">
                        <c:v>-2.0648563889800187E-2</c:v>
                      </c:pt>
                      <c:pt idx="96">
                        <c:v>-1.9526135834299296E-2</c:v>
                      </c:pt>
                      <c:pt idx="97">
                        <c:v>-1.8718376126999559E-2</c:v>
                      </c:pt>
                      <c:pt idx="98">
                        <c:v>-1.7517782300799922E-2</c:v>
                      </c:pt>
                      <c:pt idx="99">
                        <c:v>-1.7686019170300327E-2</c:v>
                      </c:pt>
                      <c:pt idx="100">
                        <c:v>-1.7832556883700335E-2</c:v>
                      </c:pt>
                      <c:pt idx="101">
                        <c:v>-1.5756036081800318E-2</c:v>
                      </c:pt>
                      <c:pt idx="102">
                        <c:v>-1.3717814529398353E-2</c:v>
                      </c:pt>
                      <c:pt idx="103">
                        <c:v>-1.1623226253000496E-2</c:v>
                      </c:pt>
                      <c:pt idx="104">
                        <c:v>-1.0311843164901191E-2</c:v>
                      </c:pt>
                      <c:pt idx="10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44-41A7-8589-27AC8EDF6AE6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Data!$T$1</c15:sqref>
                        </c15:formulaRef>
                      </c:ext>
                    </c:extLst>
                    <c:strCache>
                      <c:ptCount val="1"/>
                      <c:pt idx="0">
                        <c:v>output_gap_initial</c:v>
                      </c:pt>
                    </c:strCache>
                  </c:strRef>
                </c:tx>
                <c:spPr>
                  <a:ln w="539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Data!$T$2:$T$107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17">
                        <c:v>5.5550217078982556E-2</c:v>
                      </c:pt>
                      <c:pt idx="18">
                        <c:v>3.6293416457061412E-2</c:v>
                      </c:pt>
                      <c:pt idx="19">
                        <c:v>2.3767574223025889E-3</c:v>
                      </c:pt>
                      <c:pt idx="20">
                        <c:v>-1.0899089332328082E-2</c:v>
                      </c:pt>
                      <c:pt idx="21">
                        <c:v>-2.9170516115401446E-2</c:v>
                      </c:pt>
                      <c:pt idx="22">
                        <c:v>-4.5492832199653055E-2</c:v>
                      </c:pt>
                      <c:pt idx="23">
                        <c:v>-5.2489894275909665E-2</c:v>
                      </c:pt>
                      <c:pt idx="24">
                        <c:v>-6.003358718031071E-2</c:v>
                      </c:pt>
                      <c:pt idx="25">
                        <c:v>-4.548814815114377E-2</c:v>
                      </c:pt>
                      <c:pt idx="26">
                        <c:v>-3.4683940579028127E-2</c:v>
                      </c:pt>
                      <c:pt idx="27">
                        <c:v>-3.068985534197799E-2</c:v>
                      </c:pt>
                      <c:pt idx="28">
                        <c:v>-2.7456171032128163E-2</c:v>
                      </c:pt>
                      <c:pt idx="29">
                        <c:v>-1.2942304852892383E-2</c:v>
                      </c:pt>
                      <c:pt idx="30">
                        <c:v>9.6644166169324031E-4</c:v>
                      </c:pt>
                      <c:pt idx="31">
                        <c:v>-7.5691292471624649E-4</c:v>
                      </c:pt>
                      <c:pt idx="32">
                        <c:v>-3.4124380501173723E-3</c:v>
                      </c:pt>
                      <c:pt idx="33">
                        <c:v>-9.002192015594046E-3</c:v>
                      </c:pt>
                      <c:pt idx="34">
                        <c:v>-1.4857915118856924E-2</c:v>
                      </c:pt>
                      <c:pt idx="35">
                        <c:v>-1.810170642097797E-2</c:v>
                      </c:pt>
                      <c:pt idx="36">
                        <c:v>-2.1479569710263324E-2</c:v>
                      </c:pt>
                      <c:pt idx="37">
                        <c:v>-2.4430152298558938E-2</c:v>
                      </c:pt>
                      <c:pt idx="38">
                        <c:v>-2.5875254149578253E-2</c:v>
                      </c:pt>
                      <c:pt idx="39">
                        <c:v>-2.643151316599468E-2</c:v>
                      </c:pt>
                      <c:pt idx="40">
                        <c:v>-2.7341615807325081E-2</c:v>
                      </c:pt>
                      <c:pt idx="41">
                        <c:v>-2.66917641915283E-2</c:v>
                      </c:pt>
                      <c:pt idx="42">
                        <c:v>-2.4080340683971135E-2</c:v>
                      </c:pt>
                      <c:pt idx="43">
                        <c:v>-2.1951134170950737E-2</c:v>
                      </c:pt>
                      <c:pt idx="44">
                        <c:v>-1.9958066867575397E-2</c:v>
                      </c:pt>
                      <c:pt idx="45">
                        <c:v>-1.6813052827436392E-2</c:v>
                      </c:pt>
                      <c:pt idx="46">
                        <c:v>-1.35441268528943E-2</c:v>
                      </c:pt>
                      <c:pt idx="47">
                        <c:v>-9.3146508468583411E-3</c:v>
                      </c:pt>
                      <c:pt idx="48">
                        <c:v>-2.9048369151540854E-3</c:v>
                      </c:pt>
                      <c:pt idx="49">
                        <c:v>5.1571306505437953E-3</c:v>
                      </c:pt>
                      <c:pt idx="50">
                        <c:v>1.0003225840569386E-2</c:v>
                      </c:pt>
                      <c:pt idx="51">
                        <c:v>1.545127764044274E-2</c:v>
                      </c:pt>
                      <c:pt idx="52">
                        <c:v>2.1196522322860501E-2</c:v>
                      </c:pt>
                      <c:pt idx="53">
                        <c:v>2.3958248831243197E-2</c:v>
                      </c:pt>
                      <c:pt idx="54">
                        <c:v>2.4836983233562954E-2</c:v>
                      </c:pt>
                      <c:pt idx="55">
                        <c:v>2.4565507922672137E-2</c:v>
                      </c:pt>
                      <c:pt idx="56">
                        <c:v>2.4552064114483726E-2</c:v>
                      </c:pt>
                      <c:pt idx="57">
                        <c:v>1.8022246500946658E-2</c:v>
                      </c:pt>
                      <c:pt idx="58">
                        <c:v>6.3066755303750506E-3</c:v>
                      </c:pt>
                      <c:pt idx="59">
                        <c:v>-5.5831316361775732E-3</c:v>
                      </c:pt>
                      <c:pt idx="60">
                        <c:v>-1.2102358830972691E-2</c:v>
                      </c:pt>
                      <c:pt idx="61">
                        <c:v>-1.8250815268861971E-2</c:v>
                      </c:pt>
                      <c:pt idx="62">
                        <c:v>-2.5846645954629533E-2</c:v>
                      </c:pt>
                      <c:pt idx="63">
                        <c:v>-2.5492853783888457E-2</c:v>
                      </c:pt>
                      <c:pt idx="64">
                        <c:v>-2.5195061591509523E-2</c:v>
                      </c:pt>
                      <c:pt idx="65">
                        <c:v>-2.2366858332644301E-2</c:v>
                      </c:pt>
                      <c:pt idx="66">
                        <c:v>-2.2896827344481206E-2</c:v>
                      </c:pt>
                      <c:pt idx="67">
                        <c:v>-1.8220877741775176E-2</c:v>
                      </c:pt>
                      <c:pt idx="68">
                        <c:v>-1.4088620190207833E-2</c:v>
                      </c:pt>
                      <c:pt idx="69">
                        <c:v>-1.0054661428099087E-2</c:v>
                      </c:pt>
                      <c:pt idx="70">
                        <c:v>-7.9701166300860642E-3</c:v>
                      </c:pt>
                      <c:pt idx="71">
                        <c:v>-5.696861232053041E-3</c:v>
                      </c:pt>
                      <c:pt idx="72">
                        <c:v>-1.5137253314358775E-3</c:v>
                      </c:pt>
                      <c:pt idx="73">
                        <c:v>-5.59159543340475E-3</c:v>
                      </c:pt>
                      <c:pt idx="74">
                        <c:v>-9.6420821305726045E-3</c:v>
                      </c:pt>
                      <c:pt idx="75">
                        <c:v>-1.2536339746095627E-2</c:v>
                      </c:pt>
                      <c:pt idx="76">
                        <c:v>-6.5675799589682829E-3</c:v>
                      </c:pt>
                      <c:pt idx="77">
                        <c:v>-4.7642842912493078E-4</c:v>
                      </c:pt>
                      <c:pt idx="78">
                        <c:v>5.5860390564684611E-3</c:v>
                      </c:pt>
                      <c:pt idx="79">
                        <c:v>7.5964893973802898E-3</c:v>
                      </c:pt>
                      <c:pt idx="80">
                        <c:v>9.1529653870249025E-3</c:v>
                      </c:pt>
                      <c:pt idx="81">
                        <c:v>1.1644806896515102E-2</c:v>
                      </c:pt>
                      <c:pt idx="82">
                        <c:v>1.0139804729448441E-2</c:v>
                      </c:pt>
                      <c:pt idx="83">
                        <c:v>9.4775551542190407E-3</c:v>
                      </c:pt>
                      <c:pt idx="84">
                        <c:v>8.7063166127031785E-3</c:v>
                      </c:pt>
                      <c:pt idx="85">
                        <c:v>8.5927202618630415E-3</c:v>
                      </c:pt>
                      <c:pt idx="86">
                        <c:v>5.8674688485470302E-3</c:v>
                      </c:pt>
                      <c:pt idx="87">
                        <c:v>3.4661007849463798E-3</c:v>
                      </c:pt>
                      <c:pt idx="88">
                        <c:v>1.865400447340504E-3</c:v>
                      </c:pt>
                      <c:pt idx="89">
                        <c:v>-1.8468541140805425E-3</c:v>
                      </c:pt>
                      <c:pt idx="90">
                        <c:v>-5.3244241182068492E-3</c:v>
                      </c:pt>
                      <c:pt idx="91">
                        <c:v>-8.5392256776543399E-3</c:v>
                      </c:pt>
                      <c:pt idx="92">
                        <c:v>-1.1241680805486863E-2</c:v>
                      </c:pt>
                      <c:pt idx="93">
                        <c:v>-1.4353838822253683E-2</c:v>
                      </c:pt>
                      <c:pt idx="94">
                        <c:v>-1.548130248949795E-2</c:v>
                      </c:pt>
                      <c:pt idx="95">
                        <c:v>-1.6681002096900398E-2</c:v>
                      </c:pt>
                      <c:pt idx="96">
                        <c:v>-1.541448684590787E-2</c:v>
                      </c:pt>
                      <c:pt idx="97">
                        <c:v>-1.4058723957434825E-2</c:v>
                      </c:pt>
                      <c:pt idx="98">
                        <c:v>-1.2376925000429029E-2</c:v>
                      </c:pt>
                      <c:pt idx="99">
                        <c:v>-1.1685079132077203E-2</c:v>
                      </c:pt>
                      <c:pt idx="100">
                        <c:v>-1.0930738878021316E-2</c:v>
                      </c:pt>
                      <c:pt idx="101">
                        <c:v>-7.3995960345325188E-3</c:v>
                      </c:pt>
                      <c:pt idx="102">
                        <c:v>-3.6685947695175637E-3</c:v>
                      </c:pt>
                      <c:pt idx="103">
                        <c:v>5.7322053561408264E-4</c:v>
                      </c:pt>
                      <c:pt idx="104">
                        <c:v>4.4378023995270679E-3</c:v>
                      </c:pt>
                      <c:pt idx="105">
                        <c:v>8.0295261053093588E-3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D44-41A7-8589-27AC8EDF6AE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6"/>
          <c:tx>
            <c:strRef>
              <c:f>Data!$CI$1</c:f>
              <c:strCache>
                <c:ptCount val="1"/>
                <c:pt idx="0">
                  <c:v>real_interest_gap_l6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Data!$CI$2:$CI$107</c:f>
              <c:numCache>
                <c:formatCode>General</c:formatCode>
                <c:ptCount val="106"/>
                <c:pt idx="26" formatCode="0.0%">
                  <c:v>-6.2085554313801722E-2</c:v>
                </c:pt>
                <c:pt idx="27" formatCode="0.0%">
                  <c:v>-3.316835984167768E-2</c:v>
                </c:pt>
                <c:pt idx="28" formatCode="0.0%">
                  <c:v>-5.2077266656941762E-2</c:v>
                </c:pt>
                <c:pt idx="29" formatCode="0.0%">
                  <c:v>-8.4737980883580893E-2</c:v>
                </c:pt>
                <c:pt idx="30" formatCode="0.0%">
                  <c:v>-8.5732449751586143E-2</c:v>
                </c:pt>
                <c:pt idx="31" formatCode="0.0%">
                  <c:v>-8.2037333124790501E-2</c:v>
                </c:pt>
                <c:pt idx="32" formatCode="0.0%">
                  <c:v>-7.4364437494460867E-2</c:v>
                </c:pt>
                <c:pt idx="33" formatCode="0.0%">
                  <c:v>-6.6807056912128487E-2</c:v>
                </c:pt>
                <c:pt idx="34" formatCode="0.0%">
                  <c:v>-5.934328664358976E-2</c:v>
                </c:pt>
                <c:pt idx="35" formatCode="0.0%">
                  <c:v>-5.7235828181724208E-2</c:v>
                </c:pt>
                <c:pt idx="36" formatCode="0.0%">
                  <c:v>-7.2893093101131706E-2</c:v>
                </c:pt>
                <c:pt idx="37" formatCode="0.0%">
                  <c:v>-7.589648846245492E-2</c:v>
                </c:pt>
                <c:pt idx="38" formatCode="0.0%">
                  <c:v>-6.7717348477775913E-2</c:v>
                </c:pt>
                <c:pt idx="39" formatCode="0.0%">
                  <c:v>-8.6849344831774394E-2</c:v>
                </c:pt>
                <c:pt idx="40" formatCode="0.0%">
                  <c:v>-8.1096937682159628E-2</c:v>
                </c:pt>
                <c:pt idx="41" formatCode="0.0%">
                  <c:v>-8.7482601655356956E-2</c:v>
                </c:pt>
                <c:pt idx="42" formatCode="0.0%">
                  <c:v>-8.0963856688677061E-2</c:v>
                </c:pt>
                <c:pt idx="43" formatCode="0.0%">
                  <c:v>-6.5104759743055074E-2</c:v>
                </c:pt>
                <c:pt idx="44" formatCode="0.0%">
                  <c:v>-6.1313026964675693E-2</c:v>
                </c:pt>
                <c:pt idx="45" formatCode="0.0%">
                  <c:v>-5.2656659771457726E-2</c:v>
                </c:pt>
                <c:pt idx="46" formatCode="0.0%">
                  <c:v>-5.1825339878982385E-2</c:v>
                </c:pt>
                <c:pt idx="47" formatCode="0.0%">
                  <c:v>-4.7850642421541911E-2</c:v>
                </c:pt>
                <c:pt idx="48" formatCode="0.0%">
                  <c:v>-4.4296951748499999E-2</c:v>
                </c:pt>
                <c:pt idx="49" formatCode="0.0%">
                  <c:v>-3.9590259865689599E-2</c:v>
                </c:pt>
                <c:pt idx="50" formatCode="0.0%">
                  <c:v>-3.2558576997026481E-2</c:v>
                </c:pt>
                <c:pt idx="51" formatCode="0.0%">
                  <c:v>-2.8097516790648563E-2</c:v>
                </c:pt>
                <c:pt idx="52" formatCode="0.0%">
                  <c:v>-3.2547621525875592E-2</c:v>
                </c:pt>
                <c:pt idx="53" formatCode="0.0%">
                  <c:v>-2.87145409161303E-2</c:v>
                </c:pt>
                <c:pt idx="54" formatCode="0.0%">
                  <c:v>-1.9664308334658091E-2</c:v>
                </c:pt>
                <c:pt idx="55" formatCode="0.0%">
                  <c:v>-1.1163576691338148E-2</c:v>
                </c:pt>
                <c:pt idx="56" formatCode="0.0%">
                  <c:v>-1.3071600446951388E-2</c:v>
                </c:pt>
                <c:pt idx="57" formatCode="0.0%">
                  <c:v>-3.0865645963056437E-3</c:v>
                </c:pt>
                <c:pt idx="58" formatCode="0.0%">
                  <c:v>-6.9475096501726077E-3</c:v>
                </c:pt>
                <c:pt idx="59" formatCode="0.0%">
                  <c:v>-5.0793114666831951E-4</c:v>
                </c:pt>
                <c:pt idx="60" formatCode="0.0%">
                  <c:v>1.3377832425099899E-2</c:v>
                </c:pt>
                <c:pt idx="61" formatCode="0.0%">
                  <c:v>1.0510000385506486E-2</c:v>
                </c:pt>
                <c:pt idx="62" formatCode="0.0%">
                  <c:v>1.199755347118036E-2</c:v>
                </c:pt>
                <c:pt idx="63" formatCode="0.0%">
                  <c:v>1.0808611905021928E-3</c:v>
                </c:pt>
                <c:pt idx="64" formatCode="0.0%">
                  <c:v>9.7016005971798519E-4</c:v>
                </c:pt>
                <c:pt idx="65" formatCode="0.0%">
                  <c:v>-3.7734077115293349E-3</c:v>
                </c:pt>
                <c:pt idx="66" formatCode="0.0%">
                  <c:v>-1.1696057908605603E-2</c:v>
                </c:pt>
                <c:pt idx="67" formatCode="0.0%">
                  <c:v>-1.259158150584757E-2</c:v>
                </c:pt>
                <c:pt idx="68" formatCode="0.0%">
                  <c:v>-1.0971696887359342E-2</c:v>
                </c:pt>
                <c:pt idx="69" formatCode="0.0%">
                  <c:v>-3.2979868977130455E-3</c:v>
                </c:pt>
                <c:pt idx="70" formatCode="0.0%">
                  <c:v>-1.0330655180145615E-3</c:v>
                </c:pt>
                <c:pt idx="71" formatCode="0.0%">
                  <c:v>-9.3194299225104402E-3</c:v>
                </c:pt>
                <c:pt idx="72" formatCode="0.0%">
                  <c:v>-9.0475067500555423E-3</c:v>
                </c:pt>
                <c:pt idx="73" formatCode="0.0%">
                  <c:v>-1.7194913579285001E-2</c:v>
                </c:pt>
                <c:pt idx="74" formatCode="0.0%">
                  <c:v>-1.2186863080741595E-2</c:v>
                </c:pt>
                <c:pt idx="75" formatCode="0.0%">
                  <c:v>-5.0266252371595644E-3</c:v>
                </c:pt>
                <c:pt idx="76" formatCode="0.0%">
                  <c:v>-7.1411806491746225E-3</c:v>
                </c:pt>
                <c:pt idx="77" formatCode="0.0%">
                  <c:v>-4.468619781456731E-3</c:v>
                </c:pt>
                <c:pt idx="78" formatCode="0.0%">
                  <c:v>3.8552981049130939E-3</c:v>
                </c:pt>
                <c:pt idx="79" formatCode="0.0%">
                  <c:v>5.9593143188223351E-3</c:v>
                </c:pt>
                <c:pt idx="80" formatCode="0.0%">
                  <c:v>2.220797126677514E-3</c:v>
                </c:pt>
                <c:pt idx="81" formatCode="0.0%">
                  <c:v>3.789959138922749E-3</c:v>
                </c:pt>
                <c:pt idx="82" formatCode="0.0%">
                  <c:v>-8.5430434226376091E-4</c:v>
                </c:pt>
                <c:pt idx="83" formatCode="0.0%">
                  <c:v>-3.3244893200944561E-3</c:v>
                </c:pt>
                <c:pt idx="84" formatCode="0.0%">
                  <c:v>-4.7359484589693263E-3</c:v>
                </c:pt>
                <c:pt idx="85" formatCode="0.0%">
                  <c:v>-1.6537818888305109E-3</c:v>
                </c:pt>
                <c:pt idx="86" formatCode="0.0%">
                  <c:v>-7.6637925742653861E-3</c:v>
                </c:pt>
                <c:pt idx="87" formatCode="0.0%">
                  <c:v>-3.4644472456631607E-3</c:v>
                </c:pt>
                <c:pt idx="88" formatCode="0.0%">
                  <c:v>5.0067996969387595E-4</c:v>
                </c:pt>
                <c:pt idx="89" formatCode="0.0%">
                  <c:v>-7.5782142666745156E-3</c:v>
                </c:pt>
                <c:pt idx="90" formatCode="0.0%">
                  <c:v>-1.6493696355217219E-2</c:v>
                </c:pt>
                <c:pt idx="91" formatCode="0.0%">
                  <c:v>-1.5337089634258491E-2</c:v>
                </c:pt>
                <c:pt idx="92" formatCode="0.0%">
                  <c:v>-2.2023549114713201E-2</c:v>
                </c:pt>
                <c:pt idx="93" formatCode="0.0%">
                  <c:v>-2.6161717959964477E-2</c:v>
                </c:pt>
                <c:pt idx="94" formatCode="0.0%">
                  <c:v>-3.0469207398124795E-2</c:v>
                </c:pt>
                <c:pt idx="95" formatCode="0.0%">
                  <c:v>-2.7200528859141891E-2</c:v>
                </c:pt>
                <c:pt idx="96" formatCode="0.0%">
                  <c:v>-1.2844177780878471E-2</c:v>
                </c:pt>
                <c:pt idx="97" formatCode="0.0%">
                  <c:v>-7.6778427760967882E-4</c:v>
                </c:pt>
                <c:pt idx="98" formatCode="0.0%">
                  <c:v>4.5749622913028587E-3</c:v>
                </c:pt>
                <c:pt idx="99" formatCode="0.0%">
                  <c:v>4.2213796514967566E-3</c:v>
                </c:pt>
                <c:pt idx="100" formatCode="0.0%">
                  <c:v>-5.2940214411159731E-3</c:v>
                </c:pt>
                <c:pt idx="101" formatCode="0.0%">
                  <c:v>-1.1301342455561657E-2</c:v>
                </c:pt>
                <c:pt idx="102" formatCode="0.0%">
                  <c:v>-4.3522244251235701E-3</c:v>
                </c:pt>
                <c:pt idx="103" formatCode="0.0%">
                  <c:v>-7.4273031637205195E-3</c:v>
                </c:pt>
                <c:pt idx="104" formatCode="0.0%">
                  <c:v>-7.6786097097308048E-3</c:v>
                </c:pt>
                <c:pt idx="105" formatCode="0.0%">
                  <c:v>-7.1959695710839475E-3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4-41A7-8589-27AC8EDF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852639"/>
        <c:axId val="172374676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Data!$CH$1</c15:sqref>
                        </c15:formulaRef>
                      </c:ext>
                    </c:extLst>
                    <c:strCache>
                      <c:ptCount val="1"/>
                      <c:pt idx="0">
                        <c:v>real_interest_gap_l4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Data!$CH$2:$CH$107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24" formatCode="0.0%">
                        <c:v>-6.2085554313801722E-2</c:v>
                      </c:pt>
                      <c:pt idx="25" formatCode="0.0%">
                        <c:v>-3.316835984167768E-2</c:v>
                      </c:pt>
                      <c:pt idx="26" formatCode="0.0%">
                        <c:v>-5.2077266656941762E-2</c:v>
                      </c:pt>
                      <c:pt idx="27" formatCode="0.0%">
                        <c:v>-8.4737980883580893E-2</c:v>
                      </c:pt>
                      <c:pt idx="28" formatCode="0.0%">
                        <c:v>-8.5732449751586143E-2</c:v>
                      </c:pt>
                      <c:pt idx="29" formatCode="0.0%">
                        <c:v>-8.2037333124790501E-2</c:v>
                      </c:pt>
                      <c:pt idx="30" formatCode="0.0%">
                        <c:v>-7.4364437494460867E-2</c:v>
                      </c:pt>
                      <c:pt idx="31" formatCode="0.0%">
                        <c:v>-6.6807056912128487E-2</c:v>
                      </c:pt>
                      <c:pt idx="32" formatCode="0.0%">
                        <c:v>-5.934328664358976E-2</c:v>
                      </c:pt>
                      <c:pt idx="33" formatCode="0.0%">
                        <c:v>-5.7235828181724208E-2</c:v>
                      </c:pt>
                      <c:pt idx="34" formatCode="0.0%">
                        <c:v>-7.2893093101131706E-2</c:v>
                      </c:pt>
                      <c:pt idx="35" formatCode="0.0%">
                        <c:v>-7.589648846245492E-2</c:v>
                      </c:pt>
                      <c:pt idx="36" formatCode="0.0%">
                        <c:v>-6.7717348477775913E-2</c:v>
                      </c:pt>
                      <c:pt idx="37" formatCode="0.0%">
                        <c:v>-8.6849344831774394E-2</c:v>
                      </c:pt>
                      <c:pt idx="38" formatCode="0.0%">
                        <c:v>-8.1096937682159628E-2</c:v>
                      </c:pt>
                      <c:pt idx="39" formatCode="0.0%">
                        <c:v>-8.7482601655356956E-2</c:v>
                      </c:pt>
                      <c:pt idx="40" formatCode="0.0%">
                        <c:v>-8.0963856688677061E-2</c:v>
                      </c:pt>
                      <c:pt idx="41" formatCode="0.0%">
                        <c:v>-6.5104759743055074E-2</c:v>
                      </c:pt>
                      <c:pt idx="42" formatCode="0.0%">
                        <c:v>-6.1313026964675693E-2</c:v>
                      </c:pt>
                      <c:pt idx="43" formatCode="0.0%">
                        <c:v>-5.2656659771457726E-2</c:v>
                      </c:pt>
                      <c:pt idx="44" formatCode="0.0%">
                        <c:v>-5.1825339878982385E-2</c:v>
                      </c:pt>
                      <c:pt idx="45" formatCode="0.0%">
                        <c:v>-4.7850642421541911E-2</c:v>
                      </c:pt>
                      <c:pt idx="46" formatCode="0.0%">
                        <c:v>-4.4296951748499999E-2</c:v>
                      </c:pt>
                      <c:pt idx="47" formatCode="0.0%">
                        <c:v>-3.9590259865689599E-2</c:v>
                      </c:pt>
                      <c:pt idx="48" formatCode="0.0%">
                        <c:v>-3.2558576997026481E-2</c:v>
                      </c:pt>
                      <c:pt idx="49" formatCode="0.0%">
                        <c:v>-2.8097516790648563E-2</c:v>
                      </c:pt>
                      <c:pt idx="50" formatCode="0.0%">
                        <c:v>-3.2547621525875592E-2</c:v>
                      </c:pt>
                      <c:pt idx="51" formatCode="0.0%">
                        <c:v>-2.87145409161303E-2</c:v>
                      </c:pt>
                      <c:pt idx="52" formatCode="0.0%">
                        <c:v>-1.9664308334658091E-2</c:v>
                      </c:pt>
                      <c:pt idx="53" formatCode="0.0%">
                        <c:v>-1.1163576691338148E-2</c:v>
                      </c:pt>
                      <c:pt idx="54" formatCode="0.0%">
                        <c:v>-1.3071600446951388E-2</c:v>
                      </c:pt>
                      <c:pt idx="55" formatCode="0.0%">
                        <c:v>-3.0865645963056437E-3</c:v>
                      </c:pt>
                      <c:pt idx="56" formatCode="0.0%">
                        <c:v>-6.9475096501726077E-3</c:v>
                      </c:pt>
                      <c:pt idx="57" formatCode="0.0%">
                        <c:v>-5.0793114666831951E-4</c:v>
                      </c:pt>
                      <c:pt idx="58" formatCode="0.0%">
                        <c:v>1.3377832425099899E-2</c:v>
                      </c:pt>
                      <c:pt idx="59" formatCode="0.0%">
                        <c:v>1.0510000385506486E-2</c:v>
                      </c:pt>
                      <c:pt idx="60" formatCode="0.0%">
                        <c:v>1.199755347118036E-2</c:v>
                      </c:pt>
                      <c:pt idx="61" formatCode="0.0%">
                        <c:v>1.0808611905021928E-3</c:v>
                      </c:pt>
                      <c:pt idx="62" formatCode="0.0%">
                        <c:v>9.7016005971798519E-4</c:v>
                      </c:pt>
                      <c:pt idx="63" formatCode="0.0%">
                        <c:v>-3.7734077115293349E-3</c:v>
                      </c:pt>
                      <c:pt idx="64" formatCode="0.0%">
                        <c:v>-1.1696057908605603E-2</c:v>
                      </c:pt>
                      <c:pt idx="65" formatCode="0.0%">
                        <c:v>-1.259158150584757E-2</c:v>
                      </c:pt>
                      <c:pt idx="66" formatCode="0.0%">
                        <c:v>-1.0971696887359342E-2</c:v>
                      </c:pt>
                      <c:pt idx="67" formatCode="0.0%">
                        <c:v>-3.2979868977130455E-3</c:v>
                      </c:pt>
                      <c:pt idx="68" formatCode="0.0%">
                        <c:v>-1.0330655180145615E-3</c:v>
                      </c:pt>
                      <c:pt idx="69" formatCode="0.0%">
                        <c:v>-9.3194299225104402E-3</c:v>
                      </c:pt>
                      <c:pt idx="70" formatCode="0.0%">
                        <c:v>-9.0475067500555423E-3</c:v>
                      </c:pt>
                      <c:pt idx="71" formatCode="0.0%">
                        <c:v>-1.7194913579285001E-2</c:v>
                      </c:pt>
                      <c:pt idx="72" formatCode="0.0%">
                        <c:v>-1.2186863080741595E-2</c:v>
                      </c:pt>
                      <c:pt idx="73" formatCode="0.0%">
                        <c:v>-5.0266252371595644E-3</c:v>
                      </c:pt>
                      <c:pt idx="74" formatCode="0.0%">
                        <c:v>-7.1411806491746225E-3</c:v>
                      </c:pt>
                      <c:pt idx="75" formatCode="0.0%">
                        <c:v>-4.468619781456731E-3</c:v>
                      </c:pt>
                      <c:pt idx="76" formatCode="0.0%">
                        <c:v>3.8552981049130939E-3</c:v>
                      </c:pt>
                      <c:pt idx="77" formatCode="0.0%">
                        <c:v>5.9593143188223351E-3</c:v>
                      </c:pt>
                      <c:pt idx="78" formatCode="0.0%">
                        <c:v>2.220797126677514E-3</c:v>
                      </c:pt>
                      <c:pt idx="79" formatCode="0.0%">
                        <c:v>3.789959138922749E-3</c:v>
                      </c:pt>
                      <c:pt idx="80" formatCode="0.0%">
                        <c:v>-8.5430434226376091E-4</c:v>
                      </c:pt>
                      <c:pt idx="81" formatCode="0.0%">
                        <c:v>-3.3244893200944561E-3</c:v>
                      </c:pt>
                      <c:pt idx="82" formatCode="0.0%">
                        <c:v>-4.7359484589693263E-3</c:v>
                      </c:pt>
                      <c:pt idx="83" formatCode="0.0%">
                        <c:v>-1.6537818888305109E-3</c:v>
                      </c:pt>
                      <c:pt idx="84" formatCode="0.0%">
                        <c:v>-7.6637925742653861E-3</c:v>
                      </c:pt>
                      <c:pt idx="85" formatCode="0.0%">
                        <c:v>-3.4644472456631607E-3</c:v>
                      </c:pt>
                      <c:pt idx="86" formatCode="0.0%">
                        <c:v>5.0067996969387595E-4</c:v>
                      </c:pt>
                      <c:pt idx="87" formatCode="0.0%">
                        <c:v>-7.5782142666745156E-3</c:v>
                      </c:pt>
                      <c:pt idx="88" formatCode="0.0%">
                        <c:v>-1.6493696355217219E-2</c:v>
                      </c:pt>
                      <c:pt idx="89" formatCode="0.0%">
                        <c:v>-1.5337089634258491E-2</c:v>
                      </c:pt>
                      <c:pt idx="90" formatCode="0.0%">
                        <c:v>-2.2023549114713201E-2</c:v>
                      </c:pt>
                      <c:pt idx="91" formatCode="0.0%">
                        <c:v>-2.6161717959964477E-2</c:v>
                      </c:pt>
                      <c:pt idx="92" formatCode="0.0%">
                        <c:v>-3.0469207398124795E-2</c:v>
                      </c:pt>
                      <c:pt idx="93" formatCode="0.0%">
                        <c:v>-2.7200528859141891E-2</c:v>
                      </c:pt>
                      <c:pt idx="94" formatCode="0.0%">
                        <c:v>-1.2844177780878471E-2</c:v>
                      </c:pt>
                      <c:pt idx="95" formatCode="0.0%">
                        <c:v>-7.6778427760967882E-4</c:v>
                      </c:pt>
                      <c:pt idx="96" formatCode="0.0%">
                        <c:v>4.5749622913028587E-3</c:v>
                      </c:pt>
                      <c:pt idx="97" formatCode="0.0%">
                        <c:v>4.2213796514967566E-3</c:v>
                      </c:pt>
                      <c:pt idx="98" formatCode="0.0%">
                        <c:v>-5.2940214411159731E-3</c:v>
                      </c:pt>
                      <c:pt idx="99" formatCode="0.0%">
                        <c:v>-1.1301342455561657E-2</c:v>
                      </c:pt>
                      <c:pt idx="100" formatCode="0.0%">
                        <c:v>-4.3522244251235701E-3</c:v>
                      </c:pt>
                      <c:pt idx="101" formatCode="0.0%">
                        <c:v>-7.4273031637205195E-3</c:v>
                      </c:pt>
                      <c:pt idx="102" formatCode="0.0%">
                        <c:v>-7.6786097097308048E-3</c:v>
                      </c:pt>
                      <c:pt idx="103" formatCode="0.0%">
                        <c:v>-7.1959695710839475E-3</c:v>
                      </c:pt>
                      <c:pt idx="104" formatCode="0.0%">
                        <c:v>-7.6153523899229955E-3</c:v>
                      </c:pt>
                      <c:pt idx="105" formatCode="0.0%">
                        <c:v>-9.6073723610978976E-3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44-41A7-8589-27AC8EDF6AE6}"/>
                  </c:ext>
                </c:extLst>
              </c15:ser>
            </c15:filteredLineSeries>
          </c:ext>
        </c:extLst>
      </c:lineChart>
      <c:dateAx>
        <c:axId val="1899736112"/>
        <c:scaling>
          <c:orientation val="minMax"/>
          <c:max val="43800"/>
          <c:min val="37681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8413296"/>
        <c:crosses val="autoZero"/>
        <c:auto val="1"/>
        <c:lblOffset val="100"/>
        <c:baseTimeUnit val="months"/>
        <c:majorUnit val="12"/>
        <c:majorTimeUnit val="months"/>
      </c:dateAx>
      <c:valAx>
        <c:axId val="1788413296"/>
        <c:scaling>
          <c:orientation val="minMax"/>
          <c:max val="5.000000000000001E-2"/>
          <c:min val="-5.000000000000001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9736112"/>
        <c:crosses val="autoZero"/>
        <c:crossBetween val="between"/>
      </c:valAx>
      <c:valAx>
        <c:axId val="1723746767"/>
        <c:scaling>
          <c:orientation val="minMax"/>
          <c:max val="3.0000000000000006E-2"/>
          <c:min val="-5.000000000000001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4852639"/>
        <c:crosses val="max"/>
        <c:crossBetween val="between"/>
      </c:valAx>
      <c:dateAx>
        <c:axId val="135485263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237467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2257217847772E-2"/>
          <c:y val="0.12233527665319086"/>
          <c:w val="0.88336329833770788"/>
          <c:h val="0.68301729563097846"/>
        </c:manualLayout>
      </c:layout>
      <c:lineChart>
        <c:grouping val="standard"/>
        <c:varyColors val="0"/>
        <c:ser>
          <c:idx val="6"/>
          <c:order val="4"/>
          <c:tx>
            <c:strRef>
              <c:f>Data!$T$1</c:f>
              <c:strCache>
                <c:ptCount val="1"/>
                <c:pt idx="0">
                  <c:v>output_gap_initial</c:v>
                </c:pt>
              </c:strCache>
            </c:strRef>
          </c:tx>
          <c:spPr>
            <a:ln w="539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2-4F8C-845F-D1EE0959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736112"/>
        <c:axId val="1788413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outputgap_cd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Data!$M$2:$M$107</c15:sqref>
                        </c15:formulaRef>
                      </c:ext>
                    </c:extLst>
                    <c:numCache>
                      <c:formatCode>0</c:formatCode>
                      <c:ptCount val="106"/>
                      <c:pt idx="17" formatCode="0.0%">
                        <c:v>5.5550217078982556E-2</c:v>
                      </c:pt>
                      <c:pt idx="18" formatCode="0.0%">
                        <c:v>3.6293416457061412E-2</c:v>
                      </c:pt>
                      <c:pt idx="19" formatCode="0.0%">
                        <c:v>2.3767574223025889E-3</c:v>
                      </c:pt>
                      <c:pt idx="20" formatCode="0.0%">
                        <c:v>-1.0899089332328082E-2</c:v>
                      </c:pt>
                      <c:pt idx="21" formatCode="0.0%">
                        <c:v>-2.9170516115401446E-2</c:v>
                      </c:pt>
                      <c:pt idx="22" formatCode="0.0%">
                        <c:v>-4.5492832199653055E-2</c:v>
                      </c:pt>
                      <c:pt idx="23" formatCode="0.0%">
                        <c:v>-5.2489894275909665E-2</c:v>
                      </c:pt>
                      <c:pt idx="24" formatCode="0.0%">
                        <c:v>-6.003358718031071E-2</c:v>
                      </c:pt>
                      <c:pt idx="25" formatCode="0.0%">
                        <c:v>-4.548814815114377E-2</c:v>
                      </c:pt>
                      <c:pt idx="26" formatCode="0.0%">
                        <c:v>-3.4683940579028127E-2</c:v>
                      </c:pt>
                      <c:pt idx="27" formatCode="0.0%">
                        <c:v>-3.068985534197799E-2</c:v>
                      </c:pt>
                      <c:pt idx="28" formatCode="0.0%">
                        <c:v>-2.7456171032128163E-2</c:v>
                      </c:pt>
                      <c:pt idx="29" formatCode="0.0%">
                        <c:v>-1.2942304852892383E-2</c:v>
                      </c:pt>
                      <c:pt idx="30" formatCode="0.0%">
                        <c:v>9.6644166169324031E-4</c:v>
                      </c:pt>
                      <c:pt idx="31" formatCode="0.0%">
                        <c:v>-7.5691292471624649E-4</c:v>
                      </c:pt>
                      <c:pt idx="32" formatCode="0.0%">
                        <c:v>-3.4124380501173723E-3</c:v>
                      </c:pt>
                      <c:pt idx="33" formatCode="0.0%">
                        <c:v>-9.002192015594046E-3</c:v>
                      </c:pt>
                      <c:pt idx="34" formatCode="0.0%">
                        <c:v>-1.4857915118856924E-2</c:v>
                      </c:pt>
                      <c:pt idx="35" formatCode="0.0%">
                        <c:v>-1.810170642097797E-2</c:v>
                      </c:pt>
                      <c:pt idx="36" formatCode="0.0%">
                        <c:v>-2.1479569710263324E-2</c:v>
                      </c:pt>
                      <c:pt idx="37" formatCode="0.0%">
                        <c:v>-2.4430152298558938E-2</c:v>
                      </c:pt>
                      <c:pt idx="38" formatCode="0.0%">
                        <c:v>-2.5875254149578253E-2</c:v>
                      </c:pt>
                      <c:pt idx="39" formatCode="0.0%">
                        <c:v>-2.643151316599468E-2</c:v>
                      </c:pt>
                      <c:pt idx="40" formatCode="0.0%">
                        <c:v>-2.7341615807325081E-2</c:v>
                      </c:pt>
                      <c:pt idx="41" formatCode="0.0%">
                        <c:v>-2.66917641915283E-2</c:v>
                      </c:pt>
                      <c:pt idx="42" formatCode="0.0%">
                        <c:v>-2.4080340683971135E-2</c:v>
                      </c:pt>
                      <c:pt idx="43" formatCode="0.0%">
                        <c:v>-2.1951134170950737E-2</c:v>
                      </c:pt>
                      <c:pt idx="44" formatCode="0.0%">
                        <c:v>-1.9958066867575397E-2</c:v>
                      </c:pt>
                      <c:pt idx="45" formatCode="0.0%">
                        <c:v>-1.6813052827436392E-2</c:v>
                      </c:pt>
                      <c:pt idx="46" formatCode="0.0%">
                        <c:v>-1.35441268528943E-2</c:v>
                      </c:pt>
                      <c:pt idx="47" formatCode="0.0%">
                        <c:v>-9.3146508468583411E-3</c:v>
                      </c:pt>
                      <c:pt idx="48" formatCode="0.0%">
                        <c:v>-2.9048369151540854E-3</c:v>
                      </c:pt>
                      <c:pt idx="49" formatCode="0.0%">
                        <c:v>5.1571306505437953E-3</c:v>
                      </c:pt>
                      <c:pt idx="50" formatCode="0.0%">
                        <c:v>1.2504032300711732E-2</c:v>
                      </c:pt>
                      <c:pt idx="51" formatCode="0.0%">
                        <c:v>1.9314097050553425E-2</c:v>
                      </c:pt>
                      <c:pt idx="52" formatCode="0.0%">
                        <c:v>2.6790996755051033E-2</c:v>
                      </c:pt>
                      <c:pt idx="53" formatCode="0.0%">
                        <c:v>3.0886495191863261E-2</c:v>
                      </c:pt>
                      <c:pt idx="54" formatCode="0.0%">
                        <c:v>3.2642553975583466E-2</c:v>
                      </c:pt>
                      <c:pt idx="55" formatCode="0.0%">
                        <c:v>3.2001075345407637E-2</c:v>
                      </c:pt>
                      <c:pt idx="56" formatCode="0.0%">
                        <c:v>3.1858814490213661E-2</c:v>
                      </c:pt>
                      <c:pt idx="57" formatCode="0.0%">
                        <c:v>1.8157052277023578E-2</c:v>
                      </c:pt>
                      <c:pt idx="58" formatCode="0.0%">
                        <c:v>5.7420262956495716E-3</c:v>
                      </c:pt>
                      <c:pt idx="59" formatCode="0.0%">
                        <c:v>-6.9809249219391356E-3</c:v>
                      </c:pt>
                      <c:pt idx="60" formatCode="0.0%">
                        <c:v>-1.4131050118525557E-2</c:v>
                      </c:pt>
                      <c:pt idx="61" formatCode="0.0%">
                        <c:v>-2.1146521060652845E-2</c:v>
                      </c:pt>
                      <c:pt idx="62" formatCode="0.0%">
                        <c:v>-2.9505131644771199E-2</c:v>
                      </c:pt>
                      <c:pt idx="63" formatCode="0.0%">
                        <c:v>-2.9695661746512503E-2</c:v>
                      </c:pt>
                      <c:pt idx="64" formatCode="0.0%">
                        <c:v>-2.9958440270041908E-2</c:v>
                      </c:pt>
                      <c:pt idx="65" formatCode="0.0%">
                        <c:v>-2.714395019972049E-2</c:v>
                      </c:pt>
                      <c:pt idx="66" formatCode="0.0%">
                        <c:v>-2.7719767412794583E-2</c:v>
                      </c:pt>
                      <c:pt idx="67" formatCode="0.0%">
                        <c:v>-2.3119128965036206E-2</c:v>
                      </c:pt>
                      <c:pt idx="68" formatCode="0.0%">
                        <c:v>-1.9133174971604272E-2</c:v>
                      </c:pt>
                      <c:pt idx="69" formatCode="0.0%">
                        <c:v>-1.5258183972684525E-2</c:v>
                      </c:pt>
                      <c:pt idx="70" formatCode="0.0%">
                        <c:v>-1.3372104347765923E-2</c:v>
                      </c:pt>
                      <c:pt idx="71" formatCode="0.0%">
                        <c:v>-1.0977995554232622E-2</c:v>
                      </c:pt>
                      <c:pt idx="72" formatCode="0.0%">
                        <c:v>-6.6961888356156241E-3</c:v>
                      </c:pt>
                      <c:pt idx="73" formatCode="0.0%">
                        <c:v>-1.0356310998949514E-2</c:v>
                      </c:pt>
                      <c:pt idx="74" formatCode="0.0%">
                        <c:v>-1.3991544655539867E-2</c:v>
                      </c:pt>
                      <c:pt idx="75" formatCode="0.0%">
                        <c:v>-1.601847908980103E-2</c:v>
                      </c:pt>
                      <c:pt idx="76" formatCode="0.0%">
                        <c:v>-9.241345021154368E-3</c:v>
                      </c:pt>
                      <c:pt idx="77" formatCode="0.0%">
                        <c:v>-2.371948635449983E-3</c:v>
                      </c:pt>
                      <c:pt idx="78" formatCode="0.0%">
                        <c:v>4.3615560079190985E-3</c:v>
                      </c:pt>
                      <c:pt idx="79" formatCode="0.0%">
                        <c:v>6.6464295403361184E-3</c:v>
                      </c:pt>
                      <c:pt idx="80" formatCode="0.0%">
                        <c:v>8.3666545371716694E-3</c:v>
                      </c:pt>
                      <c:pt idx="81" formatCode="0.0%">
                        <c:v>1.0893888805285634E-2</c:v>
                      </c:pt>
                      <c:pt idx="82" formatCode="0.0%">
                        <c:v>9.3219047637402852E-3</c:v>
                      </c:pt>
                      <c:pt idx="83" formatCode="0.0%">
                        <c:v>8.4722001277346415E-3</c:v>
                      </c:pt>
                      <c:pt idx="84" formatCode="0.0%">
                        <c:v>7.4090013995329329E-3</c:v>
                      </c:pt>
                      <c:pt idx="85" formatCode="0.0%">
                        <c:v>7.1096601904476753E-3</c:v>
                      </c:pt>
                      <c:pt idx="86" formatCode="0.0%">
                        <c:v>4.1082756365389272E-3</c:v>
                      </c:pt>
                      <c:pt idx="87" formatCode="0.0%">
                        <c:v>1.5489297044235517E-3</c:v>
                      </c:pt>
                      <c:pt idx="88" formatCode="0.0%">
                        <c:v>-2.1164816519869678E-4</c:v>
                      </c:pt>
                      <c:pt idx="89" formatCode="0.0%">
                        <c:v>-4.0690007039287934E-3</c:v>
                      </c:pt>
                      <c:pt idx="90" formatCode="0.0%">
                        <c:v>-7.6542878815101245E-3</c:v>
                      </c:pt>
                      <c:pt idx="91" formatCode="0.0%">
                        <c:v>-1.0871528999241931E-2</c:v>
                      </c:pt>
                      <c:pt idx="92" formatCode="0.0%">
                        <c:v>-1.3532285323431426E-2</c:v>
                      </c:pt>
                      <c:pt idx="93" formatCode="0.0%">
                        <c:v>-1.6675378857876288E-2</c:v>
                      </c:pt>
                      <c:pt idx="94" formatCode="0.0%">
                        <c:v>-1.7837492809932298E-2</c:v>
                      </c:pt>
                      <c:pt idx="95" formatCode="0.0%">
                        <c:v>-1.9058647646657656E-2</c:v>
                      </c:pt>
                      <c:pt idx="96" formatCode="0.0%">
                        <c:v>-1.7831291971597052E-2</c:v>
                      </c:pt>
                      <c:pt idx="97" formatCode="0.0%">
                        <c:v>-1.6270383137835354E-2</c:v>
                      </c:pt>
                      <c:pt idx="98" formatCode="0.0%">
                        <c:v>-1.4347984391734347E-2</c:v>
                      </c:pt>
                      <c:pt idx="99" formatCode="0.0%">
                        <c:v>-1.3197446868231988E-2</c:v>
                      </c:pt>
                      <c:pt idx="100" formatCode="0.0%">
                        <c:v>-1.1920246029230253E-2</c:v>
                      </c:pt>
                      <c:pt idx="101" formatCode="0.0%">
                        <c:v>-7.5916958180249905E-3</c:v>
                      </c:pt>
                      <c:pt idx="102" formatCode="0.0%">
                        <c:v>-2.9336433551753194E-3</c:v>
                      </c:pt>
                      <c:pt idx="103" formatCode="0.0%">
                        <c:v>2.4482905660916376E-3</c:v>
                      </c:pt>
                      <c:pt idx="104" formatCode="0.0%">
                        <c:v>7.6369239275315692E-3</c:v>
                      </c:pt>
                      <c:pt idx="105" formatCode="0.0%">
                        <c:v>1.1894751350013832E-2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372-4F8C-845F-D1EE0959062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outputgap_hp_1600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Data!$O$2:$O$107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-5.4589876748014632E-3</c:v>
                      </c:pt>
                      <c:pt idx="1">
                        <c:v>-4.7202769467986627E-3</c:v>
                      </c:pt>
                      <c:pt idx="2">
                        <c:v>-3.5058022106007058E-3</c:v>
                      </c:pt>
                      <c:pt idx="3">
                        <c:v>4.8741449460010244E-4</c:v>
                      </c:pt>
                      <c:pt idx="4">
                        <c:v>3.6412531724998587E-3</c:v>
                      </c:pt>
                      <c:pt idx="5">
                        <c:v>9.2934011899998836E-3</c:v>
                      </c:pt>
                      <c:pt idx="6">
                        <c:v>5.761827819698695E-3</c:v>
                      </c:pt>
                      <c:pt idx="7">
                        <c:v>7.028423781100912E-3</c:v>
                      </c:pt>
                      <c:pt idx="8">
                        <c:v>7.1670923055009439E-3</c:v>
                      </c:pt>
                      <c:pt idx="9">
                        <c:v>9.138086332399098E-3</c:v>
                      </c:pt>
                      <c:pt idx="10">
                        <c:v>7.4837537086001049E-3</c:v>
                      </c:pt>
                      <c:pt idx="11">
                        <c:v>6.3638431367998294E-3</c:v>
                      </c:pt>
                      <c:pt idx="12">
                        <c:v>1.5767290176398774E-2</c:v>
                      </c:pt>
                      <c:pt idx="13">
                        <c:v>2.3503151489000729E-2</c:v>
                      </c:pt>
                      <c:pt idx="14">
                        <c:v>3.2545313870599557E-2</c:v>
                      </c:pt>
                      <c:pt idx="15">
                        <c:v>4.292557124090024E-2</c:v>
                      </c:pt>
                      <c:pt idx="16">
                        <c:v>3.0256818700300059E-2</c:v>
                      </c:pt>
                      <c:pt idx="17">
                        <c:v>2.1529869412299618E-2</c:v>
                      </c:pt>
                      <c:pt idx="18">
                        <c:v>1.3908582966299932E-2</c:v>
                      </c:pt>
                      <c:pt idx="19">
                        <c:v>-9.0869012152996476E-3</c:v>
                      </c:pt>
                      <c:pt idx="20">
                        <c:v>-1.1875364862699911E-2</c:v>
                      </c:pt>
                      <c:pt idx="21">
                        <c:v>-1.9411378118201483E-2</c:v>
                      </c:pt>
                      <c:pt idx="22">
                        <c:v>-2.4794233894100515E-2</c:v>
                      </c:pt>
                      <c:pt idx="23">
                        <c:v>-1.9659379252900067E-2</c:v>
                      </c:pt>
                      <c:pt idx="24">
                        <c:v>-1.4856345404201221E-2</c:v>
                      </c:pt>
                      <c:pt idx="25">
                        <c:v>-1.0441432383601068E-2</c:v>
                      </c:pt>
                      <c:pt idx="26">
                        <c:v>-1.0241292467600971E-2</c:v>
                      </c:pt>
                      <c:pt idx="27">
                        <c:v>-1.0605418412900747E-2</c:v>
                      </c:pt>
                      <c:pt idx="28">
                        <c:v>-1.1666668920598866E-2</c:v>
                      </c:pt>
                      <c:pt idx="29">
                        <c:v>-9.1685982989009318E-3</c:v>
                      </c:pt>
                      <c:pt idx="30">
                        <c:v>-8.1961705667001894E-3</c:v>
                      </c:pt>
                      <c:pt idx="31">
                        <c:v>-7.3113697988009818E-3</c:v>
                      </c:pt>
                      <c:pt idx="32">
                        <c:v>-7.6726238701994021E-3</c:v>
                      </c:pt>
                      <c:pt idx="33">
                        <c:v>-8.6197166671002634E-3</c:v>
                      </c:pt>
                      <c:pt idx="34">
                        <c:v>-1.0152598275100289E-2</c:v>
                      </c:pt>
                      <c:pt idx="35">
                        <c:v>-9.1661027067004852E-3</c:v>
                      </c:pt>
                      <c:pt idx="36">
                        <c:v>-8.4777340564006209E-3</c:v>
                      </c:pt>
                      <c:pt idx="37">
                        <c:v>-8.8813070303004338E-3</c:v>
                      </c:pt>
                      <c:pt idx="38">
                        <c:v>-7.4724290177012875E-3</c:v>
                      </c:pt>
                      <c:pt idx="39">
                        <c:v>-7.5096148222009163E-3</c:v>
                      </c:pt>
                      <c:pt idx="40">
                        <c:v>-7.7950154537997918E-3</c:v>
                      </c:pt>
                      <c:pt idx="41">
                        <c:v>-8.6188674776987995E-3</c:v>
                      </c:pt>
                      <c:pt idx="42">
                        <c:v>-7.357231836198963E-3</c:v>
                      </c:pt>
                      <c:pt idx="43">
                        <c:v>-6.4341474282993971E-3</c:v>
                      </c:pt>
                      <c:pt idx="44">
                        <c:v>-5.7970327037999425E-3</c:v>
                      </c:pt>
                      <c:pt idx="45">
                        <c:v>-3.43068897160137E-3</c:v>
                      </c:pt>
                      <c:pt idx="46">
                        <c:v>-1.2334859919995722E-3</c:v>
                      </c:pt>
                      <c:pt idx="47">
                        <c:v>8.5694645349931875E-4</c:v>
                      </c:pt>
                      <c:pt idx="48">
                        <c:v>5.069736120200119E-3</c:v>
                      </c:pt>
                      <c:pt idx="49">
                        <c:v>9.30150195609869E-3</c:v>
                      </c:pt>
                      <c:pt idx="50">
                        <c:v>1.3175285027198669E-2</c:v>
                      </c:pt>
                      <c:pt idx="51">
                        <c:v>1.6874739219598922E-2</c:v>
                      </c:pt>
                      <c:pt idx="52">
                        <c:v>2.1364350163899815E-2</c:v>
                      </c:pt>
                      <c:pt idx="53">
                        <c:v>2.3414609557098842E-2</c:v>
                      </c:pt>
                      <c:pt idx="54">
                        <c:v>2.3120512046300945E-2</c:v>
                      </c:pt>
                      <c:pt idx="55">
                        <c:v>2.366277310309961E-2</c:v>
                      </c:pt>
                      <c:pt idx="56">
                        <c:v>2.4140179297200248E-2</c:v>
                      </c:pt>
                      <c:pt idx="57">
                        <c:v>1.4099991582300575E-2</c:v>
                      </c:pt>
                      <c:pt idx="58">
                        <c:v>4.2329659628013161E-3</c:v>
                      </c:pt>
                      <c:pt idx="59">
                        <c:v>-5.5071818044005738E-3</c:v>
                      </c:pt>
                      <c:pt idx="60">
                        <c:v>-1.0370201800599332E-2</c:v>
                      </c:pt>
                      <c:pt idx="61">
                        <c:v>-1.4341236273599733E-2</c:v>
                      </c:pt>
                      <c:pt idx="62">
                        <c:v>-2.0037867831899092E-2</c:v>
                      </c:pt>
                      <c:pt idx="63">
                        <c:v>-1.8331824905398975E-2</c:v>
                      </c:pt>
                      <c:pt idx="64">
                        <c:v>-1.6679891064100616E-2</c:v>
                      </c:pt>
                      <c:pt idx="65">
                        <c:v>-1.3805504044199779E-2</c:v>
                      </c:pt>
                      <c:pt idx="66">
                        <c:v>-1.4239944268100047E-2</c:v>
                      </c:pt>
                      <c:pt idx="67">
                        <c:v>-9.4174906581994122E-3</c:v>
                      </c:pt>
                      <c:pt idx="68">
                        <c:v>-4.9817690635993728E-3</c:v>
                      </c:pt>
                      <c:pt idx="69">
                        <c:v>-6.1411421959967072E-4</c:v>
                      </c:pt>
                      <c:pt idx="70">
                        <c:v>1.9057709746004292E-3</c:v>
                      </c:pt>
                      <c:pt idx="71">
                        <c:v>3.8862959897993932E-3</c:v>
                      </c:pt>
                      <c:pt idx="72">
                        <c:v>7.8512435456001839E-3</c:v>
                      </c:pt>
                      <c:pt idx="73">
                        <c:v>2.8371163800997579E-3</c:v>
                      </c:pt>
                      <c:pt idx="74">
                        <c:v>-2.1160187097990502E-3</c:v>
                      </c:pt>
                      <c:pt idx="75">
                        <c:v>-6.9400725530996965E-3</c:v>
                      </c:pt>
                      <c:pt idx="76">
                        <c:v>-2.7364865595007615E-3</c:v>
                      </c:pt>
                      <c:pt idx="77">
                        <c:v>1.6865065872000429E-3</c:v>
                      </c:pt>
                      <c:pt idx="78">
                        <c:v>6.357251525800578E-3</c:v>
                      </c:pt>
                      <c:pt idx="79">
                        <c:v>7.9269373774000229E-3</c:v>
                      </c:pt>
                      <c:pt idx="80">
                        <c:v>9.3249560995989356E-3</c:v>
                      </c:pt>
                      <c:pt idx="81">
                        <c:v>1.1979750996900407E-2</c:v>
                      </c:pt>
                      <c:pt idx="82">
                        <c:v>1.0895682227801018E-2</c:v>
                      </c:pt>
                      <c:pt idx="83">
                        <c:v>1.0951087884299326E-2</c:v>
                      </c:pt>
                      <c:pt idx="84">
                        <c:v>1.1152979229100524E-2</c:v>
                      </c:pt>
                      <c:pt idx="85">
                        <c:v>1.1771835042798884E-2</c:v>
                      </c:pt>
                      <c:pt idx="86">
                        <c:v>9.9921008736991723E-3</c:v>
                      </c:pt>
                      <c:pt idx="87">
                        <c:v>8.2571152900996481E-3</c:v>
                      </c:pt>
                      <c:pt idx="88">
                        <c:v>7.3178023014985882E-3</c:v>
                      </c:pt>
                      <c:pt idx="89">
                        <c:v>4.2167902871987906E-3</c:v>
                      </c:pt>
                      <c:pt idx="90">
                        <c:v>1.2413792374008636E-3</c:v>
                      </c:pt>
                      <c:pt idx="91">
                        <c:v>-1.7443759205999498E-3</c:v>
                      </c:pt>
                      <c:pt idx="92">
                        <c:v>-4.3527075740996679E-3</c:v>
                      </c:pt>
                      <c:pt idx="93">
                        <c:v>-7.2362960131009402E-3</c:v>
                      </c:pt>
                      <c:pt idx="94">
                        <c:v>-8.1632304647012432E-3</c:v>
                      </c:pt>
                      <c:pt idx="95">
                        <c:v>-9.2300821990001225E-3</c:v>
                      </c:pt>
                      <c:pt idx="96">
                        <c:v>-7.8251026962998793E-3</c:v>
                      </c:pt>
                      <c:pt idx="97">
                        <c:v>-6.9341478184004046E-3</c:v>
                      </c:pt>
                      <c:pt idx="98">
                        <c:v>-5.8297872446999577E-3</c:v>
                      </c:pt>
                      <c:pt idx="99">
                        <c:v>-6.2502614631991804E-3</c:v>
                      </c:pt>
                      <c:pt idx="100">
                        <c:v>-6.7797552535004968E-3</c:v>
                      </c:pt>
                      <c:pt idx="101">
                        <c:v>-5.190428631300037E-3</c:v>
                      </c:pt>
                      <c:pt idx="102">
                        <c:v>-3.7166147776996894E-3</c:v>
                      </c:pt>
                      <c:pt idx="103">
                        <c:v>-2.2376861920001545E-3</c:v>
                      </c:pt>
                      <c:pt idx="104">
                        <c:v>-1.5698087659998805E-3</c:v>
                      </c:pt>
                      <c:pt idx="105">
                        <c:v>-1.1871993588012941E-3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72-4F8C-845F-D1EE095906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outputgap_nhp_promedio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Data!$Q$2:$Q$107</c15:sqref>
                        </c15:formulaRef>
                      </c:ext>
                    </c:extLst>
                    <c:numCache>
                      <c:formatCode>0.00%</c:formatCode>
                      <c:ptCount val="106"/>
                      <c:pt idx="1">
                        <c:v>-9.0438726310999584E-3</c:v>
                      </c:pt>
                      <c:pt idx="2">
                        <c:v>-7.5241399346008819E-3</c:v>
                      </c:pt>
                      <c:pt idx="3">
                        <c:v>-3.4401494217011219E-3</c:v>
                      </c:pt>
                      <c:pt idx="4">
                        <c:v>-4.347080475000098E-4</c:v>
                      </c:pt>
                      <c:pt idx="5">
                        <c:v>4.8117572058004043E-3</c:v>
                      </c:pt>
                      <c:pt idx="6">
                        <c:v>6.0706409859889732E-4</c:v>
                      </c:pt>
                      <c:pt idx="7">
                        <c:v>9.3350243660061949E-4</c:v>
                      </c:pt>
                      <c:pt idx="8">
                        <c:v>-1.2747129589918416E-4</c:v>
                      </c:pt>
                      <c:pt idx="9">
                        <c:v>3.9838763689914458E-4</c:v>
                      </c:pt>
                      <c:pt idx="10">
                        <c:v>-2.9270717641995958E-3</c:v>
                      </c:pt>
                      <c:pt idx="11">
                        <c:v>-5.9186436347005156E-3</c:v>
                      </c:pt>
                      <c:pt idx="12">
                        <c:v>1.4418452158988515E-3</c:v>
                      </c:pt>
                      <c:pt idx="13">
                        <c:v>6.994678768899476E-3</c:v>
                      </c:pt>
                      <c:pt idx="14">
                        <c:v>1.3751867382998384E-2</c:v>
                      </c:pt>
                      <c:pt idx="15">
                        <c:v>2.1794295712499689E-2</c:v>
                      </c:pt>
                      <c:pt idx="16">
                        <c:v>6.7988297626992988E-3</c:v>
                      </c:pt>
                      <c:pt idx="17">
                        <c:v>-4.160763136399126E-3</c:v>
                      </c:pt>
                      <c:pt idx="18">
                        <c:v>-1.3829206845899833E-2</c:v>
                      </c:pt>
                      <c:pt idx="19">
                        <c:v>-3.8595176794299135E-2</c:v>
                      </c:pt>
                      <c:pt idx="20">
                        <c:v>-4.279206379719902E-2</c:v>
                      </c:pt>
                      <c:pt idx="21">
                        <c:v>-5.1308191880799825E-2</c:v>
                      </c:pt>
                      <c:pt idx="22">
                        <c:v>-5.7196467885800573E-2</c:v>
                      </c:pt>
                      <c:pt idx="23">
                        <c:v>-5.2068506144300031E-2</c:v>
                      </c:pt>
                      <c:pt idx="24">
                        <c:v>-4.6773720752501191E-2</c:v>
                      </c:pt>
                      <c:pt idx="25">
                        <c:v>-4.1387417584701325E-2</c:v>
                      </c:pt>
                      <c:pt idx="26">
                        <c:v>-3.9768529585600731E-2</c:v>
                      </c:pt>
                      <c:pt idx="27">
                        <c:v>-3.830820913990074E-2</c:v>
                      </c:pt>
                      <c:pt idx="28">
                        <c:v>-3.7189900157599709E-2</c:v>
                      </c:pt>
                      <c:pt idx="29">
                        <c:v>-3.2213958908799967E-2</c:v>
                      </c:pt>
                      <c:pt idx="30">
                        <c:v>-2.8525723997399055E-2</c:v>
                      </c:pt>
                      <c:pt idx="31">
                        <c:v>-2.4745598867800922E-2</c:v>
                      </c:pt>
                      <c:pt idx="32">
                        <c:v>-2.2083141269300555E-2</c:v>
                      </c:pt>
                      <c:pt idx="33">
                        <c:v>-1.9921175893898635E-2</c:v>
                      </c:pt>
                      <c:pt idx="34">
                        <c:v>-1.829536648600083E-2</c:v>
                      </c:pt>
                      <c:pt idx="35">
                        <c:v>-1.4129950059400542E-2</c:v>
                      </c:pt>
                      <c:pt idx="36">
                        <c:v>-1.0270083173899991E-2</c:v>
                      </c:pt>
                      <c:pt idx="37">
                        <c:v>-7.5360642098996067E-3</c:v>
                      </c:pt>
                      <c:pt idx="38">
                        <c:v>-3.0494973356010036E-3</c:v>
                      </c:pt>
                      <c:pt idx="39">
                        <c:v>-9.6331384700221179E-5</c:v>
                      </c:pt>
                      <c:pt idx="40">
                        <c:v>2.4933938461000338E-3</c:v>
                      </c:pt>
                      <c:pt idx="41">
                        <c:v>4.4018184296010787E-3</c:v>
                      </c:pt>
                      <c:pt idx="42">
                        <c:v>8.2257788079012073E-3</c:v>
                      </c:pt>
                      <c:pt idx="43">
                        <c:v>1.151397020790057E-2</c:v>
                      </c:pt>
                      <c:pt idx="44">
                        <c:v>1.4292103632500996E-2</c:v>
                      </c:pt>
                      <c:pt idx="45">
                        <c:v>1.8549244324399083E-2</c:v>
                      </c:pt>
                      <c:pt idx="46">
                        <c:v>2.2362243074599775E-2</c:v>
                      </c:pt>
                      <c:pt idx="47">
                        <c:v>2.5771593632399004E-2</c:v>
                      </c:pt>
                      <c:pt idx="48">
                        <c:v>3.0988773777199441E-2</c:v>
                      </c:pt>
                      <c:pt idx="49">
                        <c:v>3.5897828787499364E-2</c:v>
                      </c:pt>
                      <c:pt idx="50">
                        <c:v>4.0116115978099387E-2</c:v>
                      </c:pt>
                      <c:pt idx="51">
                        <c:v>4.3830158393198815E-2</c:v>
                      </c:pt>
                      <c:pt idx="52">
                        <c:v>4.801735268129903E-2</c:v>
                      </c:pt>
                      <c:pt idx="53">
                        <c:v>4.9472240309500037E-2</c:v>
                      </c:pt>
                      <c:pt idx="54">
                        <c:v>4.832626494940051E-2</c:v>
                      </c:pt>
                      <c:pt idx="55">
                        <c:v>4.7808777715598438E-2</c:v>
                      </c:pt>
                      <c:pt idx="56">
                        <c:v>4.7077303513100688E-2</c:v>
                      </c:pt>
                      <c:pt idx="57">
                        <c:v>3.5746240229100223E-2</c:v>
                      </c:pt>
                      <c:pt idx="58">
                        <c:v>2.4580312654400416E-2</c:v>
                      </c:pt>
                      <c:pt idx="59">
                        <c:v>1.3606225205599287E-2</c:v>
                      </c:pt>
                      <c:pt idx="60">
                        <c:v>7.6385340429006021E-3</c:v>
                      </c:pt>
                      <c:pt idx="61">
                        <c:v>2.7411708398989987E-3</c:v>
                      </c:pt>
                      <c:pt idx="62">
                        <c:v>-3.6717369062984062E-3</c:v>
                      </c:pt>
                      <c:pt idx="63">
                        <c:v>-2.4586866995992551E-3</c:v>
                      </c:pt>
                      <c:pt idx="64">
                        <c:v>-1.0836127291007358E-3</c:v>
                      </c:pt>
                      <c:pt idx="65">
                        <c:v>1.7056563641997258E-3</c:v>
                      </c:pt>
                      <c:pt idx="66">
                        <c:v>1.3399182300002366E-3</c:v>
                      </c:pt>
                      <c:pt idx="67">
                        <c:v>6.3377039660004186E-3</c:v>
                      </c:pt>
                      <c:pt idx="68">
                        <c:v>1.1000891116299982E-2</c:v>
                      </c:pt>
                      <c:pt idx="69">
                        <c:v>1.5591918153599948E-2</c:v>
                      </c:pt>
                      <c:pt idx="70">
                        <c:v>1.8278273393999456E-2</c:v>
                      </c:pt>
                      <c:pt idx="71">
                        <c:v>2.0323233169198929E-2</c:v>
                      </c:pt>
                      <c:pt idx="72">
                        <c:v>2.4215919341900261E-2</c:v>
                      </c:pt>
                      <c:pt idx="73">
                        <c:v>1.8970863416699402E-2</c:v>
                      </c:pt>
                      <c:pt idx="74">
                        <c:v>1.3620076115101298E-2</c:v>
                      </c:pt>
                      <c:pt idx="75">
                        <c:v>8.2322751008003792E-3</c:v>
                      </c:pt>
                      <c:pt idx="76">
                        <c:v>1.1709663914299284E-2</c:v>
                      </c:pt>
                      <c:pt idx="77">
                        <c:v>1.5246179377800928E-2</c:v>
                      </c:pt>
                      <c:pt idx="78">
                        <c:v>1.887273938949896E-2</c:v>
                      </c:pt>
                      <c:pt idx="79">
                        <c:v>1.9245087495900037E-2</c:v>
                      </c:pt>
                      <c:pt idx="80">
                        <c:v>1.9301363722100007E-2</c:v>
                      </c:pt>
                      <c:pt idx="81">
                        <c:v>2.0482939671801148E-2</c:v>
                      </c:pt>
                      <c:pt idx="82">
                        <c:v>1.7811016757599774E-2</c:v>
                      </c:pt>
                      <c:pt idx="83">
                        <c:v>1.6184861874599221E-2</c:v>
                      </c:pt>
                      <c:pt idx="84">
                        <c:v>1.4635416515099919E-2</c:v>
                      </c:pt>
                      <c:pt idx="85">
                        <c:v>1.3459987356998937E-2</c:v>
                      </c:pt>
                      <c:pt idx="86">
                        <c:v>9.8730136908997679E-3</c:v>
                      </c:pt>
                      <c:pt idx="87">
                        <c:v>6.3514233864996328E-3</c:v>
                      </c:pt>
                      <c:pt idx="88">
                        <c:v>3.6820717520988921E-3</c:v>
                      </c:pt>
                      <c:pt idx="89">
                        <c:v>-1.0550238626017006E-3</c:v>
                      </c:pt>
                      <c:pt idx="90">
                        <c:v>-5.5353482099995688E-3</c:v>
                      </c:pt>
                      <c:pt idx="91">
                        <c:v>-9.861227960699992E-3</c:v>
                      </c:pt>
                      <c:pt idx="92">
                        <c:v>-1.3618083711198992E-2</c:v>
                      </c:pt>
                      <c:pt idx="93">
                        <c:v>-1.7439992369300938E-2</c:v>
                      </c:pt>
                      <c:pt idx="94">
                        <c:v>-1.908499812740061E-2</c:v>
                      </c:pt>
                      <c:pt idx="95">
                        <c:v>-2.0648563889800187E-2</c:v>
                      </c:pt>
                      <c:pt idx="96">
                        <c:v>-1.9526135834299296E-2</c:v>
                      </c:pt>
                      <c:pt idx="97">
                        <c:v>-1.8718376126999559E-2</c:v>
                      </c:pt>
                      <c:pt idx="98">
                        <c:v>-1.7517782300799922E-2</c:v>
                      </c:pt>
                      <c:pt idx="99">
                        <c:v>-1.7686019170300327E-2</c:v>
                      </c:pt>
                      <c:pt idx="100">
                        <c:v>-1.7832556883700335E-2</c:v>
                      </c:pt>
                      <c:pt idx="101">
                        <c:v>-1.5756036081800318E-2</c:v>
                      </c:pt>
                      <c:pt idx="102">
                        <c:v>-1.3717814529398353E-2</c:v>
                      </c:pt>
                      <c:pt idx="103">
                        <c:v>-1.1623226253000496E-2</c:v>
                      </c:pt>
                      <c:pt idx="104">
                        <c:v>-1.0311843164901191E-2</c:v>
                      </c:pt>
                      <c:pt idx="10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72-4F8C-845F-D1EE0959062A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Data!$R$1</c15:sqref>
                        </c15:formulaRef>
                      </c:ext>
                    </c:extLst>
                    <c:strCache>
                      <c:ptCount val="1"/>
                      <c:pt idx="0">
                        <c:v>output_gap_bc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Data!$R$2:$R$107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42" formatCode="0.0%">
                        <c:v>-1.1682445659501495E-2</c:v>
                      </c:pt>
                      <c:pt idx="43" formatCode="0.0%">
                        <c:v>-1.6300000035978979E-2</c:v>
                      </c:pt>
                      <c:pt idx="44" formatCode="0.0%">
                        <c:v>-1.4986566665502132E-2</c:v>
                      </c:pt>
                      <c:pt idx="45" formatCode="0.0%">
                        <c:v>-1.4849999960436122E-2</c:v>
                      </c:pt>
                      <c:pt idx="46" formatCode="0.0%">
                        <c:v>-1.6999999965623958E-2</c:v>
                      </c:pt>
                      <c:pt idx="47" formatCode="0.0%">
                        <c:v>-1.3499999980795763E-2</c:v>
                      </c:pt>
                      <c:pt idx="48" formatCode="0.0%">
                        <c:v>-4.000000002451376E-3</c:v>
                      </c:pt>
                      <c:pt idx="49" formatCode="0.0%">
                        <c:v>-9.9999999642008675E-4</c:v>
                      </c:pt>
                      <c:pt idx="50" formatCode="0.0%">
                        <c:v>0</c:v>
                      </c:pt>
                      <c:pt idx="51" formatCode="0.0%">
                        <c:v>6.0000000000000001E-3</c:v>
                      </c:pt>
                      <c:pt idx="52" formatCode="0.0%">
                        <c:v>9.0000000000000011E-3</c:v>
                      </c:pt>
                      <c:pt idx="53" formatCode="0.0%">
                        <c:v>1.2E-2</c:v>
                      </c:pt>
                      <c:pt idx="54" formatCode="0.0%">
                        <c:v>0.02</c:v>
                      </c:pt>
                      <c:pt idx="55" formatCode="0.0%">
                        <c:v>2.4E-2</c:v>
                      </c:pt>
                      <c:pt idx="56" formatCode="0.0%">
                        <c:v>2.4E-2</c:v>
                      </c:pt>
                      <c:pt idx="57" formatCode="0.0%">
                        <c:v>1.965702097085309E-2</c:v>
                      </c:pt>
                      <c:pt idx="58" formatCode="0.0%">
                        <c:v>1.7999999971159086E-2</c:v>
                      </c:pt>
                      <c:pt idx="59" formatCode="0.0%">
                        <c:v>1.4000000031442639E-2</c:v>
                      </c:pt>
                      <c:pt idx="60" formatCode="0.0%">
                        <c:v>0</c:v>
                      </c:pt>
                      <c:pt idx="61" formatCode="0.0%">
                        <c:v>-9.5999999982119277E-3</c:v>
                      </c:pt>
                      <c:pt idx="62" formatCode="0.0%">
                        <c:v>-2.6500000029319182E-2</c:v>
                      </c:pt>
                      <c:pt idx="63" formatCode="0.0%">
                        <c:v>-2.6300000002505763E-2</c:v>
                      </c:pt>
                      <c:pt idx="64" formatCode="0.0%">
                        <c:v>-2.720000002895584E-2</c:v>
                      </c:pt>
                      <c:pt idx="65" formatCode="0.0%">
                        <c:v>-2.8592000031021803E-2</c:v>
                      </c:pt>
                      <c:pt idx="66" formatCode="0.0%">
                        <c:v>-2.0599999986366746E-2</c:v>
                      </c:pt>
                      <c:pt idx="67" formatCode="0.0%">
                        <c:v>-9.8999999963682583E-3</c:v>
                      </c:pt>
                      <c:pt idx="68" formatCode="0.0%">
                        <c:v>-8.3999999989076146E-3</c:v>
                      </c:pt>
                      <c:pt idx="69" formatCode="0.0%">
                        <c:v>-4.1999999959623224E-3</c:v>
                      </c:pt>
                      <c:pt idx="70" formatCode="0.0%">
                        <c:v>8.000000004360075E-4</c:v>
                      </c:pt>
                      <c:pt idx="71" formatCode="0.0%">
                        <c:v>4.0000000004642988E-3</c:v>
                      </c:pt>
                      <c:pt idx="72" formatCode="0.0%">
                        <c:v>6.3000000028674563E-3</c:v>
                      </c:pt>
                      <c:pt idx="73" formatCode="0.0%">
                        <c:v>7.6000000037099724E-3</c:v>
                      </c:pt>
                      <c:pt idx="74" formatCode="0.0%">
                        <c:v>8.5999999995078902E-3</c:v>
                      </c:pt>
                      <c:pt idx="75" formatCode="0.0%">
                        <c:v>2.6000000027410763E-3</c:v>
                      </c:pt>
                      <c:pt idx="76" formatCode="0.0%">
                        <c:v>2.5119999982361474E-3</c:v>
                      </c:pt>
                      <c:pt idx="77" formatCode="0.0%">
                        <c:v>-3.3000000012692876E-3</c:v>
                      </c:pt>
                      <c:pt idx="78" formatCode="0.0%">
                        <c:v>1.9999999973216998E-3</c:v>
                      </c:pt>
                      <c:pt idx="79" formatCode="0.0%">
                        <c:v>-3.9999999966044975E-4</c:v>
                      </c:pt>
                      <c:pt idx="80" formatCode="0.0%">
                        <c:v>-1.2999999969558473E-3</c:v>
                      </c:pt>
                      <c:pt idx="81" formatCode="0.0%">
                        <c:v>-8.0000000023072726E-4</c:v>
                      </c:pt>
                      <c:pt idx="82" formatCode="0.0%">
                        <c:v>-4.7000000037999978E-4</c:v>
                      </c:pt>
                      <c:pt idx="83" formatCode="0.0%">
                        <c:v>4.7000000038865952E-3</c:v>
                      </c:pt>
                      <c:pt idx="84" formatCode="0.0%">
                        <c:v>2.3000000013195798E-3</c:v>
                      </c:pt>
                      <c:pt idx="85" formatCode="0.0%">
                        <c:v>-1.4000000043656868E-3</c:v>
                      </c:pt>
                      <c:pt idx="86" formatCode="0.0%">
                        <c:v>4.0109375046629495E-4</c:v>
                      </c:pt>
                      <c:pt idx="87" formatCode="0.0%">
                        <c:v>5.0123046923213803E-4</c:v>
                      </c:pt>
                      <c:pt idx="88" formatCode="0.0%">
                        <c:v>3.0000000000000001E-3</c:v>
                      </c:pt>
                      <c:pt idx="89" formatCode="0.0%">
                        <c:v>2E-3</c:v>
                      </c:pt>
                      <c:pt idx="90" formatCode="0.0%">
                        <c:v>-1E-3</c:v>
                      </c:pt>
                      <c:pt idx="91" formatCode="0.0%">
                        <c:v>-2E-3</c:v>
                      </c:pt>
                      <c:pt idx="92" formatCode="0.0%">
                        <c:v>-5.0000000000000001E-3</c:v>
                      </c:pt>
                      <c:pt idx="93" formatCode="0.0%">
                        <c:v>-6.9999999999999993E-3</c:v>
                      </c:pt>
                      <c:pt idx="94" formatCode="0.0%">
                        <c:v>-0.01</c:v>
                      </c:pt>
                      <c:pt idx="95" formatCode="0.0%">
                        <c:v>-1.3000000000000001E-2</c:v>
                      </c:pt>
                      <c:pt idx="96" formatCode="0.0%">
                        <c:v>-1.3000000000000001E-2</c:v>
                      </c:pt>
                      <c:pt idx="97" formatCode="0.0%">
                        <c:v>-1.3999999999999999E-2</c:v>
                      </c:pt>
                      <c:pt idx="98" formatCode="0.0%">
                        <c:v>-1.3000000000000001E-2</c:v>
                      </c:pt>
                      <c:pt idx="99" formatCode="0.0%">
                        <c:v>-1.3000000000000001E-2</c:v>
                      </c:pt>
                      <c:pt idx="100" formatCode="0.0%">
                        <c:v>-1.2E-2</c:v>
                      </c:pt>
                      <c:pt idx="101" formatCode="0.0%">
                        <c:v>-0.01</c:v>
                      </c:pt>
                      <c:pt idx="102" formatCode="0.0%">
                        <c:v>-8.0000000000000002E-3</c:v>
                      </c:pt>
                      <c:pt idx="103" formatCode="0.0%">
                        <c:v>-6.0000000000000001E-3</c:v>
                      </c:pt>
                      <c:pt idx="104" formatCode="0.0%">
                        <c:v>-9.0000000000000011E-3</c:v>
                      </c:pt>
                      <c:pt idx="105" formatCode="0.0%">
                        <c:v>-3.7999999999999999E-2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72-4F8C-845F-D1EE0959062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6"/>
          <c:tx>
            <c:strRef>
              <c:f>Data!$CI$1</c:f>
              <c:strCache>
                <c:ptCount val="1"/>
                <c:pt idx="0">
                  <c:v>real_interest_gap_l6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Data!$CI$2:$CI$107</c:f>
              <c:numCache>
                <c:formatCode>General</c:formatCode>
                <c:ptCount val="106"/>
                <c:pt idx="26" formatCode="0.0%">
                  <c:v>-6.2085554313801722E-2</c:v>
                </c:pt>
                <c:pt idx="27" formatCode="0.0%">
                  <c:v>-3.316835984167768E-2</c:v>
                </c:pt>
                <c:pt idx="28" formatCode="0.0%">
                  <c:v>-5.2077266656941762E-2</c:v>
                </c:pt>
                <c:pt idx="29" formatCode="0.0%">
                  <c:v>-8.4737980883580893E-2</c:v>
                </c:pt>
                <c:pt idx="30" formatCode="0.0%">
                  <c:v>-8.5732449751586143E-2</c:v>
                </c:pt>
                <c:pt idx="31" formatCode="0.0%">
                  <c:v>-8.2037333124790501E-2</c:v>
                </c:pt>
                <c:pt idx="32" formatCode="0.0%">
                  <c:v>-7.4364437494460867E-2</c:v>
                </c:pt>
                <c:pt idx="33" formatCode="0.0%">
                  <c:v>-6.6807056912128487E-2</c:v>
                </c:pt>
                <c:pt idx="34" formatCode="0.0%">
                  <c:v>-5.934328664358976E-2</c:v>
                </c:pt>
                <c:pt idx="35" formatCode="0.0%">
                  <c:v>-5.7235828181724208E-2</c:v>
                </c:pt>
                <c:pt idx="36" formatCode="0.0%">
                  <c:v>-7.2893093101131706E-2</c:v>
                </c:pt>
                <c:pt idx="37" formatCode="0.0%">
                  <c:v>-7.589648846245492E-2</c:v>
                </c:pt>
                <c:pt idx="38" formatCode="0.0%">
                  <c:v>-6.7717348477775913E-2</c:v>
                </c:pt>
                <c:pt idx="39" formatCode="0.0%">
                  <c:v>-8.6849344831774394E-2</c:v>
                </c:pt>
                <c:pt idx="40" formatCode="0.0%">
                  <c:v>-8.1096937682159628E-2</c:v>
                </c:pt>
                <c:pt idx="41" formatCode="0.0%">
                  <c:v>-8.7482601655356956E-2</c:v>
                </c:pt>
                <c:pt idx="42" formatCode="0.0%">
                  <c:v>-8.0963856688677061E-2</c:v>
                </c:pt>
                <c:pt idx="43" formatCode="0.0%">
                  <c:v>-6.5104759743055074E-2</c:v>
                </c:pt>
                <c:pt idx="44" formatCode="0.0%">
                  <c:v>-6.1313026964675693E-2</c:v>
                </c:pt>
                <c:pt idx="45" formatCode="0.0%">
                  <c:v>-5.2656659771457726E-2</c:v>
                </c:pt>
                <c:pt idx="46" formatCode="0.0%">
                  <c:v>-5.1825339878982385E-2</c:v>
                </c:pt>
                <c:pt idx="47" formatCode="0.0%">
                  <c:v>-4.7850642421541911E-2</c:v>
                </c:pt>
                <c:pt idx="48" formatCode="0.0%">
                  <c:v>-4.4296951748499999E-2</c:v>
                </c:pt>
                <c:pt idx="49" formatCode="0.0%">
                  <c:v>-3.9590259865689599E-2</c:v>
                </c:pt>
                <c:pt idx="50" formatCode="0.0%">
                  <c:v>-3.2558576997026481E-2</c:v>
                </c:pt>
                <c:pt idx="51" formatCode="0.0%">
                  <c:v>-2.8097516790648563E-2</c:v>
                </c:pt>
                <c:pt idx="52" formatCode="0.0%">
                  <c:v>-3.2547621525875592E-2</c:v>
                </c:pt>
                <c:pt idx="53" formatCode="0.0%">
                  <c:v>-2.87145409161303E-2</c:v>
                </c:pt>
                <c:pt idx="54" formatCode="0.0%">
                  <c:v>-1.9664308334658091E-2</c:v>
                </c:pt>
                <c:pt idx="55" formatCode="0.0%">
                  <c:v>-1.1163576691338148E-2</c:v>
                </c:pt>
                <c:pt idx="56" formatCode="0.0%">
                  <c:v>-1.3071600446951388E-2</c:v>
                </c:pt>
                <c:pt idx="57" formatCode="0.0%">
                  <c:v>-3.0865645963056437E-3</c:v>
                </c:pt>
                <c:pt idx="58" formatCode="0.0%">
                  <c:v>-6.9475096501726077E-3</c:v>
                </c:pt>
                <c:pt idx="59" formatCode="0.0%">
                  <c:v>-5.0793114666831951E-4</c:v>
                </c:pt>
                <c:pt idx="60" formatCode="0.0%">
                  <c:v>1.3377832425099899E-2</c:v>
                </c:pt>
                <c:pt idx="61" formatCode="0.0%">
                  <c:v>1.0510000385506486E-2</c:v>
                </c:pt>
                <c:pt idx="62" formatCode="0.0%">
                  <c:v>1.199755347118036E-2</c:v>
                </c:pt>
                <c:pt idx="63" formatCode="0.0%">
                  <c:v>1.0808611905021928E-3</c:v>
                </c:pt>
                <c:pt idx="64" formatCode="0.0%">
                  <c:v>9.7016005971798519E-4</c:v>
                </c:pt>
                <c:pt idx="65" formatCode="0.0%">
                  <c:v>-3.7734077115293349E-3</c:v>
                </c:pt>
                <c:pt idx="66" formatCode="0.0%">
                  <c:v>-1.1696057908605603E-2</c:v>
                </c:pt>
                <c:pt idx="67" formatCode="0.0%">
                  <c:v>-1.259158150584757E-2</c:v>
                </c:pt>
                <c:pt idx="68" formatCode="0.0%">
                  <c:v>-1.0971696887359342E-2</c:v>
                </c:pt>
                <c:pt idx="69" formatCode="0.0%">
                  <c:v>-3.2979868977130455E-3</c:v>
                </c:pt>
                <c:pt idx="70" formatCode="0.0%">
                  <c:v>-1.0330655180145615E-3</c:v>
                </c:pt>
                <c:pt idx="71" formatCode="0.0%">
                  <c:v>-9.3194299225104402E-3</c:v>
                </c:pt>
                <c:pt idx="72" formatCode="0.0%">
                  <c:v>-9.0475067500555423E-3</c:v>
                </c:pt>
                <c:pt idx="73" formatCode="0.0%">
                  <c:v>-1.7194913579285001E-2</c:v>
                </c:pt>
                <c:pt idx="74" formatCode="0.0%">
                  <c:v>-1.2186863080741595E-2</c:v>
                </c:pt>
                <c:pt idx="75" formatCode="0.0%">
                  <c:v>-5.0266252371595644E-3</c:v>
                </c:pt>
                <c:pt idx="76" formatCode="0.0%">
                  <c:v>-7.1411806491746225E-3</c:v>
                </c:pt>
                <c:pt idx="77" formatCode="0.0%">
                  <c:v>-4.468619781456731E-3</c:v>
                </c:pt>
                <c:pt idx="78" formatCode="0.0%">
                  <c:v>3.8552981049130939E-3</c:v>
                </c:pt>
                <c:pt idx="79" formatCode="0.0%">
                  <c:v>5.9593143188223351E-3</c:v>
                </c:pt>
                <c:pt idx="80" formatCode="0.0%">
                  <c:v>2.220797126677514E-3</c:v>
                </c:pt>
                <c:pt idx="81" formatCode="0.0%">
                  <c:v>3.789959138922749E-3</c:v>
                </c:pt>
                <c:pt idx="82" formatCode="0.0%">
                  <c:v>-8.5430434226376091E-4</c:v>
                </c:pt>
                <c:pt idx="83" formatCode="0.0%">
                  <c:v>-3.3244893200944561E-3</c:v>
                </c:pt>
                <c:pt idx="84" formatCode="0.0%">
                  <c:v>-4.7359484589693263E-3</c:v>
                </c:pt>
                <c:pt idx="85" formatCode="0.0%">
                  <c:v>-1.6537818888305109E-3</c:v>
                </c:pt>
                <c:pt idx="86" formatCode="0.0%">
                  <c:v>-7.6637925742653861E-3</c:v>
                </c:pt>
                <c:pt idx="87" formatCode="0.0%">
                  <c:v>-3.4644472456631607E-3</c:v>
                </c:pt>
                <c:pt idx="88" formatCode="0.0%">
                  <c:v>5.0067996969387595E-4</c:v>
                </c:pt>
                <c:pt idx="89" formatCode="0.0%">
                  <c:v>-7.5782142666745156E-3</c:v>
                </c:pt>
                <c:pt idx="90" formatCode="0.0%">
                  <c:v>-1.6493696355217219E-2</c:v>
                </c:pt>
                <c:pt idx="91" formatCode="0.0%">
                  <c:v>-1.5337089634258491E-2</c:v>
                </c:pt>
                <c:pt idx="92" formatCode="0.0%">
                  <c:v>-2.2023549114713201E-2</c:v>
                </c:pt>
                <c:pt idx="93" formatCode="0.0%">
                  <c:v>-2.6161717959964477E-2</c:v>
                </c:pt>
                <c:pt idx="94" formatCode="0.0%">
                  <c:v>-3.0469207398124795E-2</c:v>
                </c:pt>
                <c:pt idx="95" formatCode="0.0%">
                  <c:v>-2.7200528859141891E-2</c:v>
                </c:pt>
                <c:pt idx="96" formatCode="0.0%">
                  <c:v>-1.2844177780878471E-2</c:v>
                </c:pt>
                <c:pt idx="97" formatCode="0.0%">
                  <c:v>-7.6778427760967882E-4</c:v>
                </c:pt>
                <c:pt idx="98" formatCode="0.0%">
                  <c:v>4.5749622913028587E-3</c:v>
                </c:pt>
                <c:pt idx="99" formatCode="0.0%">
                  <c:v>4.2213796514967566E-3</c:v>
                </c:pt>
                <c:pt idx="100" formatCode="0.0%">
                  <c:v>-5.2940214411159731E-3</c:v>
                </c:pt>
                <c:pt idx="101" formatCode="0.0%">
                  <c:v>-1.1301342455561657E-2</c:v>
                </c:pt>
                <c:pt idx="102" formatCode="0.0%">
                  <c:v>-4.3522244251235701E-3</c:v>
                </c:pt>
                <c:pt idx="103" formatCode="0.0%">
                  <c:v>-7.4273031637205195E-3</c:v>
                </c:pt>
                <c:pt idx="104" formatCode="0.0%">
                  <c:v>-7.6786097097308048E-3</c:v>
                </c:pt>
                <c:pt idx="105" formatCode="0.0%">
                  <c:v>-7.1959695710839475E-3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2-4F8C-845F-D1EE0959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852639"/>
        <c:axId val="172374676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Data!$CH$1</c15:sqref>
                        </c15:formulaRef>
                      </c:ext>
                    </c:extLst>
                    <c:strCache>
                      <c:ptCount val="1"/>
                      <c:pt idx="0">
                        <c:v>real_interest_gap_l4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Data!$CH$2:$CH$107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24" formatCode="0.0%">
                        <c:v>-6.2085554313801722E-2</c:v>
                      </c:pt>
                      <c:pt idx="25" formatCode="0.0%">
                        <c:v>-3.316835984167768E-2</c:v>
                      </c:pt>
                      <c:pt idx="26" formatCode="0.0%">
                        <c:v>-5.2077266656941762E-2</c:v>
                      </c:pt>
                      <c:pt idx="27" formatCode="0.0%">
                        <c:v>-8.4737980883580893E-2</c:v>
                      </c:pt>
                      <c:pt idx="28" formatCode="0.0%">
                        <c:v>-8.5732449751586143E-2</c:v>
                      </c:pt>
                      <c:pt idx="29" formatCode="0.0%">
                        <c:v>-8.2037333124790501E-2</c:v>
                      </c:pt>
                      <c:pt idx="30" formatCode="0.0%">
                        <c:v>-7.4364437494460867E-2</c:v>
                      </c:pt>
                      <c:pt idx="31" formatCode="0.0%">
                        <c:v>-6.6807056912128487E-2</c:v>
                      </c:pt>
                      <c:pt idx="32" formatCode="0.0%">
                        <c:v>-5.934328664358976E-2</c:v>
                      </c:pt>
                      <c:pt idx="33" formatCode="0.0%">
                        <c:v>-5.7235828181724208E-2</c:v>
                      </c:pt>
                      <c:pt idx="34" formatCode="0.0%">
                        <c:v>-7.2893093101131706E-2</c:v>
                      </c:pt>
                      <c:pt idx="35" formatCode="0.0%">
                        <c:v>-7.589648846245492E-2</c:v>
                      </c:pt>
                      <c:pt idx="36" formatCode="0.0%">
                        <c:v>-6.7717348477775913E-2</c:v>
                      </c:pt>
                      <c:pt idx="37" formatCode="0.0%">
                        <c:v>-8.6849344831774394E-2</c:v>
                      </c:pt>
                      <c:pt idx="38" formatCode="0.0%">
                        <c:v>-8.1096937682159628E-2</c:v>
                      </c:pt>
                      <c:pt idx="39" formatCode="0.0%">
                        <c:v>-8.7482601655356956E-2</c:v>
                      </c:pt>
                      <c:pt idx="40" formatCode="0.0%">
                        <c:v>-8.0963856688677061E-2</c:v>
                      </c:pt>
                      <c:pt idx="41" formatCode="0.0%">
                        <c:v>-6.5104759743055074E-2</c:v>
                      </c:pt>
                      <c:pt idx="42" formatCode="0.0%">
                        <c:v>-6.1313026964675693E-2</c:v>
                      </c:pt>
                      <c:pt idx="43" formatCode="0.0%">
                        <c:v>-5.2656659771457726E-2</c:v>
                      </c:pt>
                      <c:pt idx="44" formatCode="0.0%">
                        <c:v>-5.1825339878982385E-2</c:v>
                      </c:pt>
                      <c:pt idx="45" formatCode="0.0%">
                        <c:v>-4.7850642421541911E-2</c:v>
                      </c:pt>
                      <c:pt idx="46" formatCode="0.0%">
                        <c:v>-4.4296951748499999E-2</c:v>
                      </c:pt>
                      <c:pt idx="47" formatCode="0.0%">
                        <c:v>-3.9590259865689599E-2</c:v>
                      </c:pt>
                      <c:pt idx="48" formatCode="0.0%">
                        <c:v>-3.2558576997026481E-2</c:v>
                      </c:pt>
                      <c:pt idx="49" formatCode="0.0%">
                        <c:v>-2.8097516790648563E-2</c:v>
                      </c:pt>
                      <c:pt idx="50" formatCode="0.0%">
                        <c:v>-3.2547621525875592E-2</c:v>
                      </c:pt>
                      <c:pt idx="51" formatCode="0.0%">
                        <c:v>-2.87145409161303E-2</c:v>
                      </c:pt>
                      <c:pt idx="52" formatCode="0.0%">
                        <c:v>-1.9664308334658091E-2</c:v>
                      </c:pt>
                      <c:pt idx="53" formatCode="0.0%">
                        <c:v>-1.1163576691338148E-2</c:v>
                      </c:pt>
                      <c:pt idx="54" formatCode="0.0%">
                        <c:v>-1.3071600446951388E-2</c:v>
                      </c:pt>
                      <c:pt idx="55" formatCode="0.0%">
                        <c:v>-3.0865645963056437E-3</c:v>
                      </c:pt>
                      <c:pt idx="56" formatCode="0.0%">
                        <c:v>-6.9475096501726077E-3</c:v>
                      </c:pt>
                      <c:pt idx="57" formatCode="0.0%">
                        <c:v>-5.0793114666831951E-4</c:v>
                      </c:pt>
                      <c:pt idx="58" formatCode="0.0%">
                        <c:v>1.3377832425099899E-2</c:v>
                      </c:pt>
                      <c:pt idx="59" formatCode="0.0%">
                        <c:v>1.0510000385506486E-2</c:v>
                      </c:pt>
                      <c:pt idx="60" formatCode="0.0%">
                        <c:v>1.199755347118036E-2</c:v>
                      </c:pt>
                      <c:pt idx="61" formatCode="0.0%">
                        <c:v>1.0808611905021928E-3</c:v>
                      </c:pt>
                      <c:pt idx="62" formatCode="0.0%">
                        <c:v>9.7016005971798519E-4</c:v>
                      </c:pt>
                      <c:pt idx="63" formatCode="0.0%">
                        <c:v>-3.7734077115293349E-3</c:v>
                      </c:pt>
                      <c:pt idx="64" formatCode="0.0%">
                        <c:v>-1.1696057908605603E-2</c:v>
                      </c:pt>
                      <c:pt idx="65" formatCode="0.0%">
                        <c:v>-1.259158150584757E-2</c:v>
                      </c:pt>
                      <c:pt idx="66" formatCode="0.0%">
                        <c:v>-1.0971696887359342E-2</c:v>
                      </c:pt>
                      <c:pt idx="67" formatCode="0.0%">
                        <c:v>-3.2979868977130455E-3</c:v>
                      </c:pt>
                      <c:pt idx="68" formatCode="0.0%">
                        <c:v>-1.0330655180145615E-3</c:v>
                      </c:pt>
                      <c:pt idx="69" formatCode="0.0%">
                        <c:v>-9.3194299225104402E-3</c:v>
                      </c:pt>
                      <c:pt idx="70" formatCode="0.0%">
                        <c:v>-9.0475067500555423E-3</c:v>
                      </c:pt>
                      <c:pt idx="71" formatCode="0.0%">
                        <c:v>-1.7194913579285001E-2</c:v>
                      </c:pt>
                      <c:pt idx="72" formatCode="0.0%">
                        <c:v>-1.2186863080741595E-2</c:v>
                      </c:pt>
                      <c:pt idx="73" formatCode="0.0%">
                        <c:v>-5.0266252371595644E-3</c:v>
                      </c:pt>
                      <c:pt idx="74" formatCode="0.0%">
                        <c:v>-7.1411806491746225E-3</c:v>
                      </c:pt>
                      <c:pt idx="75" formatCode="0.0%">
                        <c:v>-4.468619781456731E-3</c:v>
                      </c:pt>
                      <c:pt idx="76" formatCode="0.0%">
                        <c:v>3.8552981049130939E-3</c:v>
                      </c:pt>
                      <c:pt idx="77" formatCode="0.0%">
                        <c:v>5.9593143188223351E-3</c:v>
                      </c:pt>
                      <c:pt idx="78" formatCode="0.0%">
                        <c:v>2.220797126677514E-3</c:v>
                      </c:pt>
                      <c:pt idx="79" formatCode="0.0%">
                        <c:v>3.789959138922749E-3</c:v>
                      </c:pt>
                      <c:pt idx="80" formatCode="0.0%">
                        <c:v>-8.5430434226376091E-4</c:v>
                      </c:pt>
                      <c:pt idx="81" formatCode="0.0%">
                        <c:v>-3.3244893200944561E-3</c:v>
                      </c:pt>
                      <c:pt idx="82" formatCode="0.0%">
                        <c:v>-4.7359484589693263E-3</c:v>
                      </c:pt>
                      <c:pt idx="83" formatCode="0.0%">
                        <c:v>-1.6537818888305109E-3</c:v>
                      </c:pt>
                      <c:pt idx="84" formatCode="0.0%">
                        <c:v>-7.6637925742653861E-3</c:v>
                      </c:pt>
                      <c:pt idx="85" formatCode="0.0%">
                        <c:v>-3.4644472456631607E-3</c:v>
                      </c:pt>
                      <c:pt idx="86" formatCode="0.0%">
                        <c:v>5.0067996969387595E-4</c:v>
                      </c:pt>
                      <c:pt idx="87" formatCode="0.0%">
                        <c:v>-7.5782142666745156E-3</c:v>
                      </c:pt>
                      <c:pt idx="88" formatCode="0.0%">
                        <c:v>-1.6493696355217219E-2</c:v>
                      </c:pt>
                      <c:pt idx="89" formatCode="0.0%">
                        <c:v>-1.5337089634258491E-2</c:v>
                      </c:pt>
                      <c:pt idx="90" formatCode="0.0%">
                        <c:v>-2.2023549114713201E-2</c:v>
                      </c:pt>
                      <c:pt idx="91" formatCode="0.0%">
                        <c:v>-2.6161717959964477E-2</c:v>
                      </c:pt>
                      <c:pt idx="92" formatCode="0.0%">
                        <c:v>-3.0469207398124795E-2</c:v>
                      </c:pt>
                      <c:pt idx="93" formatCode="0.0%">
                        <c:v>-2.7200528859141891E-2</c:v>
                      </c:pt>
                      <c:pt idx="94" formatCode="0.0%">
                        <c:v>-1.2844177780878471E-2</c:v>
                      </c:pt>
                      <c:pt idx="95" formatCode="0.0%">
                        <c:v>-7.6778427760967882E-4</c:v>
                      </c:pt>
                      <c:pt idx="96" formatCode="0.0%">
                        <c:v>4.5749622913028587E-3</c:v>
                      </c:pt>
                      <c:pt idx="97" formatCode="0.0%">
                        <c:v>4.2213796514967566E-3</c:v>
                      </c:pt>
                      <c:pt idx="98" formatCode="0.0%">
                        <c:v>-5.2940214411159731E-3</c:v>
                      </c:pt>
                      <c:pt idx="99" formatCode="0.0%">
                        <c:v>-1.1301342455561657E-2</c:v>
                      </c:pt>
                      <c:pt idx="100" formatCode="0.0%">
                        <c:v>-4.3522244251235701E-3</c:v>
                      </c:pt>
                      <c:pt idx="101" formatCode="0.0%">
                        <c:v>-7.4273031637205195E-3</c:v>
                      </c:pt>
                      <c:pt idx="102" formatCode="0.0%">
                        <c:v>-7.6786097097308048E-3</c:v>
                      </c:pt>
                      <c:pt idx="103" formatCode="0.0%">
                        <c:v>-7.1959695710839475E-3</c:v>
                      </c:pt>
                      <c:pt idx="104" formatCode="0.0%">
                        <c:v>-7.6153523899229955E-3</c:v>
                      </c:pt>
                      <c:pt idx="105" formatCode="0.0%">
                        <c:v>-9.6073723610978976E-3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72-4F8C-845F-D1EE0959062A}"/>
                  </c:ext>
                </c:extLst>
              </c15:ser>
            </c15:filteredLineSeries>
          </c:ext>
        </c:extLst>
      </c:lineChart>
      <c:dateAx>
        <c:axId val="1899736112"/>
        <c:scaling>
          <c:orientation val="minMax"/>
          <c:max val="43800"/>
          <c:min val="37681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8413296"/>
        <c:crosses val="autoZero"/>
        <c:auto val="1"/>
        <c:lblOffset val="100"/>
        <c:baseTimeUnit val="months"/>
        <c:majorUnit val="12"/>
        <c:majorTimeUnit val="months"/>
      </c:dateAx>
      <c:valAx>
        <c:axId val="1788413296"/>
        <c:scaling>
          <c:orientation val="minMax"/>
          <c:max val="5.000000000000001E-2"/>
          <c:min val="-5.000000000000001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9736112"/>
        <c:crosses val="autoZero"/>
        <c:crossBetween val="between"/>
      </c:valAx>
      <c:valAx>
        <c:axId val="1723746767"/>
        <c:scaling>
          <c:orientation val="minMax"/>
          <c:max val="3.0000000000000006E-2"/>
          <c:min val="-5.000000000000001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4852639"/>
        <c:crosses val="max"/>
        <c:crossBetween val="between"/>
      </c:valAx>
      <c:dateAx>
        <c:axId val="135485263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237467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Data!$CI$1</c:f>
              <c:strCache>
                <c:ptCount val="1"/>
                <c:pt idx="0">
                  <c:v>real_interest_gap_l6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xVal>
          <c:yVal>
            <c:numRef>
              <c:f>Data!$CI$2:$CI$107</c:f>
              <c:numCache>
                <c:formatCode>General</c:formatCode>
                <c:ptCount val="106"/>
                <c:pt idx="26" formatCode="0.0%">
                  <c:v>-6.2085554313801722E-2</c:v>
                </c:pt>
                <c:pt idx="27" formatCode="0.0%">
                  <c:v>-3.316835984167768E-2</c:v>
                </c:pt>
                <c:pt idx="28" formatCode="0.0%">
                  <c:v>-5.2077266656941762E-2</c:v>
                </c:pt>
                <c:pt idx="29" formatCode="0.0%">
                  <c:v>-8.4737980883580893E-2</c:v>
                </c:pt>
                <c:pt idx="30" formatCode="0.0%">
                  <c:v>-8.5732449751586143E-2</c:v>
                </c:pt>
                <c:pt idx="31" formatCode="0.0%">
                  <c:v>-8.2037333124790501E-2</c:v>
                </c:pt>
                <c:pt idx="32" formatCode="0.0%">
                  <c:v>-7.4364437494460867E-2</c:v>
                </c:pt>
                <c:pt idx="33" formatCode="0.0%">
                  <c:v>-6.6807056912128487E-2</c:v>
                </c:pt>
                <c:pt idx="34" formatCode="0.0%">
                  <c:v>-5.934328664358976E-2</c:v>
                </c:pt>
                <c:pt idx="35" formatCode="0.0%">
                  <c:v>-5.7235828181724208E-2</c:v>
                </c:pt>
                <c:pt idx="36" formatCode="0.0%">
                  <c:v>-7.2893093101131706E-2</c:v>
                </c:pt>
                <c:pt idx="37" formatCode="0.0%">
                  <c:v>-7.589648846245492E-2</c:v>
                </c:pt>
                <c:pt idx="38" formatCode="0.0%">
                  <c:v>-6.7717348477775913E-2</c:v>
                </c:pt>
                <c:pt idx="39" formatCode="0.0%">
                  <c:v>-8.6849344831774394E-2</c:v>
                </c:pt>
                <c:pt idx="40" formatCode="0.0%">
                  <c:v>-8.1096937682159628E-2</c:v>
                </c:pt>
                <c:pt idx="41" formatCode="0.0%">
                  <c:v>-8.7482601655356956E-2</c:v>
                </c:pt>
                <c:pt idx="42" formatCode="0.0%">
                  <c:v>-8.0963856688677061E-2</c:v>
                </c:pt>
                <c:pt idx="43" formatCode="0.0%">
                  <c:v>-6.5104759743055074E-2</c:v>
                </c:pt>
                <c:pt idx="44" formatCode="0.0%">
                  <c:v>-6.1313026964675693E-2</c:v>
                </c:pt>
                <c:pt idx="45" formatCode="0.0%">
                  <c:v>-5.2656659771457726E-2</c:v>
                </c:pt>
                <c:pt idx="46" formatCode="0.0%">
                  <c:v>-5.1825339878982385E-2</c:v>
                </c:pt>
                <c:pt idx="47" formatCode="0.0%">
                  <c:v>-4.7850642421541911E-2</c:v>
                </c:pt>
                <c:pt idx="48" formatCode="0.0%">
                  <c:v>-4.4296951748499999E-2</c:v>
                </c:pt>
                <c:pt idx="49" formatCode="0.0%">
                  <c:v>-3.9590259865689599E-2</c:v>
                </c:pt>
                <c:pt idx="50" formatCode="0.0%">
                  <c:v>-3.2558576997026481E-2</c:v>
                </c:pt>
                <c:pt idx="51" formatCode="0.0%">
                  <c:v>-2.8097516790648563E-2</c:v>
                </c:pt>
                <c:pt idx="52" formatCode="0.0%">
                  <c:v>-3.2547621525875592E-2</c:v>
                </c:pt>
                <c:pt idx="53" formatCode="0.0%">
                  <c:v>-2.87145409161303E-2</c:v>
                </c:pt>
                <c:pt idx="54" formatCode="0.0%">
                  <c:v>-1.9664308334658091E-2</c:v>
                </c:pt>
                <c:pt idx="55" formatCode="0.0%">
                  <c:v>-1.1163576691338148E-2</c:v>
                </c:pt>
                <c:pt idx="56" formatCode="0.0%">
                  <c:v>-1.3071600446951388E-2</c:v>
                </c:pt>
                <c:pt idx="57" formatCode="0.0%">
                  <c:v>-3.0865645963056437E-3</c:v>
                </c:pt>
                <c:pt idx="58" formatCode="0.0%">
                  <c:v>-6.9475096501726077E-3</c:v>
                </c:pt>
                <c:pt idx="59" formatCode="0.0%">
                  <c:v>-5.0793114666831951E-4</c:v>
                </c:pt>
                <c:pt idx="60" formatCode="0.0%">
                  <c:v>1.3377832425099899E-2</c:v>
                </c:pt>
                <c:pt idx="61" formatCode="0.0%">
                  <c:v>1.0510000385506486E-2</c:v>
                </c:pt>
                <c:pt idx="62" formatCode="0.0%">
                  <c:v>1.199755347118036E-2</c:v>
                </c:pt>
                <c:pt idx="63" formatCode="0.0%">
                  <c:v>1.0808611905021928E-3</c:v>
                </c:pt>
                <c:pt idx="64" formatCode="0.0%">
                  <c:v>9.7016005971798519E-4</c:v>
                </c:pt>
                <c:pt idx="65" formatCode="0.0%">
                  <c:v>-3.7734077115293349E-3</c:v>
                </c:pt>
                <c:pt idx="66" formatCode="0.0%">
                  <c:v>-1.1696057908605603E-2</c:v>
                </c:pt>
                <c:pt idx="67" formatCode="0.0%">
                  <c:v>-1.259158150584757E-2</c:v>
                </c:pt>
                <c:pt idx="68" formatCode="0.0%">
                  <c:v>-1.0971696887359342E-2</c:v>
                </c:pt>
                <c:pt idx="69" formatCode="0.0%">
                  <c:v>-3.2979868977130455E-3</c:v>
                </c:pt>
                <c:pt idx="70" formatCode="0.0%">
                  <c:v>-1.0330655180145615E-3</c:v>
                </c:pt>
                <c:pt idx="71" formatCode="0.0%">
                  <c:v>-9.3194299225104402E-3</c:v>
                </c:pt>
                <c:pt idx="72" formatCode="0.0%">
                  <c:v>-9.0475067500555423E-3</c:v>
                </c:pt>
                <c:pt idx="73" formatCode="0.0%">
                  <c:v>-1.7194913579285001E-2</c:v>
                </c:pt>
                <c:pt idx="74" formatCode="0.0%">
                  <c:v>-1.2186863080741595E-2</c:v>
                </c:pt>
                <c:pt idx="75" formatCode="0.0%">
                  <c:v>-5.0266252371595644E-3</c:v>
                </c:pt>
                <c:pt idx="76" formatCode="0.0%">
                  <c:v>-7.1411806491746225E-3</c:v>
                </c:pt>
                <c:pt idx="77" formatCode="0.0%">
                  <c:v>-4.468619781456731E-3</c:v>
                </c:pt>
                <c:pt idx="78" formatCode="0.0%">
                  <c:v>3.8552981049130939E-3</c:v>
                </c:pt>
                <c:pt idx="79" formatCode="0.0%">
                  <c:v>5.9593143188223351E-3</c:v>
                </c:pt>
                <c:pt idx="80" formatCode="0.0%">
                  <c:v>2.220797126677514E-3</c:v>
                </c:pt>
                <c:pt idx="81" formatCode="0.0%">
                  <c:v>3.789959138922749E-3</c:v>
                </c:pt>
                <c:pt idx="82" formatCode="0.0%">
                  <c:v>-8.5430434226376091E-4</c:v>
                </c:pt>
                <c:pt idx="83" formatCode="0.0%">
                  <c:v>-3.3244893200944561E-3</c:v>
                </c:pt>
                <c:pt idx="84" formatCode="0.0%">
                  <c:v>-4.7359484589693263E-3</c:v>
                </c:pt>
                <c:pt idx="85" formatCode="0.0%">
                  <c:v>-1.6537818888305109E-3</c:v>
                </c:pt>
                <c:pt idx="86" formatCode="0.0%">
                  <c:v>-7.6637925742653861E-3</c:v>
                </c:pt>
                <c:pt idx="87" formatCode="0.0%">
                  <c:v>-3.4644472456631607E-3</c:v>
                </c:pt>
                <c:pt idx="88" formatCode="0.0%">
                  <c:v>5.0067996969387595E-4</c:v>
                </c:pt>
                <c:pt idx="89" formatCode="0.0%">
                  <c:v>-7.5782142666745156E-3</c:v>
                </c:pt>
                <c:pt idx="90" formatCode="0.0%">
                  <c:v>-1.6493696355217219E-2</c:v>
                </c:pt>
                <c:pt idx="91" formatCode="0.0%">
                  <c:v>-1.5337089634258491E-2</c:v>
                </c:pt>
                <c:pt idx="92" formatCode="0.0%">
                  <c:v>-2.2023549114713201E-2</c:v>
                </c:pt>
                <c:pt idx="93" formatCode="0.0%">
                  <c:v>-2.6161717959964477E-2</c:v>
                </c:pt>
                <c:pt idx="94" formatCode="0.0%">
                  <c:v>-3.0469207398124795E-2</c:v>
                </c:pt>
                <c:pt idx="95" formatCode="0.0%">
                  <c:v>-2.7200528859141891E-2</c:v>
                </c:pt>
                <c:pt idx="96" formatCode="0.0%">
                  <c:v>-1.2844177780878471E-2</c:v>
                </c:pt>
                <c:pt idx="97" formatCode="0.0%">
                  <c:v>-7.6778427760967882E-4</c:v>
                </c:pt>
                <c:pt idx="98" formatCode="0.0%">
                  <c:v>4.5749622913028587E-3</c:v>
                </c:pt>
                <c:pt idx="99" formatCode="0.0%">
                  <c:v>4.2213796514967566E-3</c:v>
                </c:pt>
                <c:pt idx="100" formatCode="0.0%">
                  <c:v>-5.2940214411159731E-3</c:v>
                </c:pt>
                <c:pt idx="101" formatCode="0.0%">
                  <c:v>-1.1301342455561657E-2</c:v>
                </c:pt>
                <c:pt idx="102" formatCode="0.0%">
                  <c:v>-4.3522244251235701E-3</c:v>
                </c:pt>
                <c:pt idx="103" formatCode="0.0%">
                  <c:v>-7.4273031637205195E-3</c:v>
                </c:pt>
                <c:pt idx="104" formatCode="0.0%">
                  <c:v>-7.6786097097308048E-3</c:v>
                </c:pt>
                <c:pt idx="105" formatCode="0.0%">
                  <c:v>-7.1959695710839475E-3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0-4AE3-B6C3-B5B6BDD6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42639"/>
        <c:axId val="1357588863"/>
      </c:scatterChart>
      <c:valAx>
        <c:axId val="13547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7588863"/>
        <c:crosses val="autoZero"/>
        <c:crossBetween val="midCat"/>
      </c:valAx>
      <c:valAx>
        <c:axId val="13575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474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Data!$HV$1</c:f>
              <c:strCache>
                <c:ptCount val="1"/>
                <c:pt idx="0">
                  <c:v>current_account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Data!$HV$2:$HV$107</c:f>
              <c:numCache>
                <c:formatCode>General</c:formatCode>
                <c:ptCount val="106"/>
                <c:pt idx="24" formatCode="0.0%">
                  <c:v>3.6437578123341349E-3</c:v>
                </c:pt>
                <c:pt idx="25" formatCode="0.0%">
                  <c:v>3.1726538091915407E-3</c:v>
                </c:pt>
                <c:pt idx="26" formatCode="0.0%">
                  <c:v>1.5387904786214194E-2</c:v>
                </c:pt>
                <c:pt idx="27" formatCode="0.0%">
                  <c:v>1.2704959388307098E-2</c:v>
                </c:pt>
                <c:pt idx="28" formatCode="0.0%">
                  <c:v>-2.080080745531394E-2</c:v>
                </c:pt>
                <c:pt idx="29" formatCode="0.0%">
                  <c:v>-1.3057015303944292E-2</c:v>
                </c:pt>
                <c:pt idx="30" formatCode="0.0%">
                  <c:v>-9.4993940505843212E-4</c:v>
                </c:pt>
                <c:pt idx="31" formatCode="0.0%">
                  <c:v>-1.0010378963958365E-2</c:v>
                </c:pt>
                <c:pt idx="32" formatCode="0.0%">
                  <c:v>-9.4131314189801057E-3</c:v>
                </c:pt>
                <c:pt idx="33" formatCode="0.0%">
                  <c:v>-1.3272366632550903E-2</c:v>
                </c:pt>
                <c:pt idx="34" formatCode="0.0%">
                  <c:v>-1.360918373026059E-2</c:v>
                </c:pt>
                <c:pt idx="35" formatCode="0.0%">
                  <c:v>-1.7745608339464283E-2</c:v>
                </c:pt>
                <c:pt idx="36" formatCode="0.0%">
                  <c:v>-2.7309042181432205E-2</c:v>
                </c:pt>
                <c:pt idx="37" formatCode="0.0%">
                  <c:v>-3.1930400704263183E-3</c:v>
                </c:pt>
                <c:pt idx="38" formatCode="0.0%">
                  <c:v>2.0244639113083146E-3</c:v>
                </c:pt>
                <c:pt idx="39" formatCode="0.0%">
                  <c:v>-1.2380700842021877E-2</c:v>
                </c:pt>
                <c:pt idx="40" formatCode="0.0%">
                  <c:v>-2.1928717911801995E-2</c:v>
                </c:pt>
                <c:pt idx="41" formatCode="0.0%">
                  <c:v>-7.8713248217430806E-3</c:v>
                </c:pt>
                <c:pt idx="42" formatCode="0.0%">
                  <c:v>3.7877696212120079E-3</c:v>
                </c:pt>
                <c:pt idx="43" formatCode="0.0%">
                  <c:v>-2.1813046399518552E-3</c:v>
                </c:pt>
                <c:pt idx="44" formatCode="0.0%">
                  <c:v>-1.5822017873065187E-2</c:v>
                </c:pt>
                <c:pt idx="45" formatCode="0.0%">
                  <c:v>-6.957110201578522E-3</c:v>
                </c:pt>
                <c:pt idx="46" formatCode="0.0%">
                  <c:v>-2.2715645642638824E-2</c:v>
                </c:pt>
                <c:pt idx="47" formatCode="0.0%">
                  <c:v>-6.5805956874115216E-3</c:v>
                </c:pt>
                <c:pt idx="48" formatCode="0.0%">
                  <c:v>-1.70369501202743E-2</c:v>
                </c:pt>
                <c:pt idx="49" formatCode="0.0%">
                  <c:v>-1.8380124425600466E-2</c:v>
                </c:pt>
                <c:pt idx="50" formatCode="0.0%">
                  <c:v>-1.7613389515764244E-2</c:v>
                </c:pt>
                <c:pt idx="51" formatCode="0.0%">
                  <c:v>-1.8874296291453686E-2</c:v>
                </c:pt>
                <c:pt idx="52" formatCode="0.0%">
                  <c:v>-4.4331508011146867E-2</c:v>
                </c:pt>
                <c:pt idx="53" formatCode="0.0%">
                  <c:v>-2.7257648540082037E-2</c:v>
                </c:pt>
                <c:pt idx="54" formatCode="0.0%">
                  <c:v>-2.6972895848201801E-2</c:v>
                </c:pt>
                <c:pt idx="55" formatCode="0.0%">
                  <c:v>-2.0008143783490522E-2</c:v>
                </c:pt>
                <c:pt idx="56" formatCode="0.0%">
                  <c:v>-2.1443342929160385E-2</c:v>
                </c:pt>
                <c:pt idx="57" formatCode="0.0%">
                  <c:v>-1.7537004375584545E-2</c:v>
                </c:pt>
                <c:pt idx="58" formatCode="0.0%">
                  <c:v>-2.6771847612482278E-2</c:v>
                </c:pt>
                <c:pt idx="59" formatCode="0.0%">
                  <c:v>-4.4334869364954198E-2</c:v>
                </c:pt>
                <c:pt idx="60" formatCode="0.0%">
                  <c:v>-1.98136657789027E-2</c:v>
                </c:pt>
                <c:pt idx="61" formatCode="0.0%">
                  <c:v>-1.4295025104926562E-2</c:v>
                </c:pt>
                <c:pt idx="62" formatCode="0.0%">
                  <c:v>-2.2022424522795989E-2</c:v>
                </c:pt>
                <c:pt idx="63" formatCode="0.0%">
                  <c:v>-2.3181127928373541E-2</c:v>
                </c:pt>
                <c:pt idx="64" formatCode="0.0%">
                  <c:v>-1.9732224490091325E-2</c:v>
                </c:pt>
                <c:pt idx="65" formatCode="0.0%">
                  <c:v>-2.0540045544343893E-2</c:v>
                </c:pt>
                <c:pt idx="66" formatCode="0.0%">
                  <c:v>-4.3858243954978733E-2</c:v>
                </c:pt>
                <c:pt idx="67" formatCode="0.0%">
                  <c:v>-3.5857433608569064E-2</c:v>
                </c:pt>
                <c:pt idx="68" formatCode="0.0%">
                  <c:v>-2.5325518034409789E-2</c:v>
                </c:pt>
                <c:pt idx="69" formatCode="0.0%">
                  <c:v>-2.1258421508603461E-2</c:v>
                </c:pt>
                <c:pt idx="70" formatCode="0.0%">
                  <c:v>-3.5013568044326822E-2</c:v>
                </c:pt>
                <c:pt idx="71" formatCode="0.0%">
                  <c:v>-3.5520998751100825E-2</c:v>
                </c:pt>
                <c:pt idx="72" formatCode="0.0%">
                  <c:v>-1.8717934873666325E-2</c:v>
                </c:pt>
                <c:pt idx="73" formatCode="0.0%">
                  <c:v>-3.427724009650078E-2</c:v>
                </c:pt>
                <c:pt idx="74" formatCode="0.0%">
                  <c:v>-3.8498949291772493E-2</c:v>
                </c:pt>
                <c:pt idx="75" formatCode="0.0%">
                  <c:v>-3.1105203792977192E-2</c:v>
                </c:pt>
                <c:pt idx="76" formatCode="0.0%">
                  <c:v>-3.6282216231940827E-2</c:v>
                </c:pt>
                <c:pt idx="77" formatCode="0.0%">
                  <c:v>-2.3476491182616299E-2</c:v>
                </c:pt>
                <c:pt idx="78" formatCode="0.0%">
                  <c:v>-3.8575907262381678E-2</c:v>
                </c:pt>
                <c:pt idx="79" formatCode="0.0%">
                  <c:v>-3.3262880974446817E-2</c:v>
                </c:pt>
                <c:pt idx="80" formatCode="0.0%">
                  <c:v>-4.3502382893666744E-2</c:v>
                </c:pt>
                <c:pt idx="81" formatCode="0.0%">
                  <c:v>-4.2361796807972099E-2</c:v>
                </c:pt>
                <c:pt idx="82" formatCode="0.0%">
                  <c:v>-5.1096178764040379E-2</c:v>
                </c:pt>
                <c:pt idx="83" formatCode="0.0%">
                  <c:v>-7.354841032993796E-2</c:v>
                </c:pt>
                <c:pt idx="84" formatCode="0.0%">
                  <c:v>-6.9511902757283806E-2</c:v>
                </c:pt>
                <c:pt idx="85" formatCode="0.0%">
                  <c:v>-5.4577333578571453E-2</c:v>
                </c:pt>
                <c:pt idx="86" formatCode="0.0%">
                  <c:v>-7.4325549389482895E-2</c:v>
                </c:pt>
                <c:pt idx="87" formatCode="0.0%">
                  <c:v>-5.6104965754454977E-2</c:v>
                </c:pt>
                <c:pt idx="88" formatCode="0.0%">
                  <c:v>-5.2423337910795224E-2</c:v>
                </c:pt>
                <c:pt idx="89" formatCode="0.0%">
                  <c:v>-3.5664415156122363E-2</c:v>
                </c:pt>
                <c:pt idx="90" formatCode="0.0%">
                  <c:v>-4.7157447481710787E-2</c:v>
                </c:pt>
                <c:pt idx="91" formatCode="0.0%">
                  <c:v>-3.4899586920002432E-2</c:v>
                </c:pt>
                <c:pt idx="92" formatCode="0.0%">
                  <c:v>-4.5369854710736783E-2</c:v>
                </c:pt>
                <c:pt idx="93" formatCode="0.0%">
                  <c:v>-3.2316930634005481E-2</c:v>
                </c:pt>
                <c:pt idx="94" formatCode="0.0%">
                  <c:v>-3.4742632018994968E-2</c:v>
                </c:pt>
                <c:pt idx="95" formatCode="0.0%">
                  <c:v>-1.9419614856957149E-2</c:v>
                </c:pt>
                <c:pt idx="96" formatCode="0.0%">
                  <c:v>-3.3564004524306711E-2</c:v>
                </c:pt>
                <c:pt idx="97" formatCode="0.0%">
                  <c:v>-3.8677648056713622E-2</c:v>
                </c:pt>
                <c:pt idx="98" formatCode="0.0%">
                  <c:v>-3.8158702304578358E-2</c:v>
                </c:pt>
                <c:pt idx="99" formatCode="0.0%">
                  <c:v>-4.8198166353551397E-2</c:v>
                </c:pt>
                <c:pt idx="100" formatCode="0.0%">
                  <c:v>-4.3196188132693387E-2</c:v>
                </c:pt>
                <c:pt idx="101" formatCode="0.0%">
                  <c:v>-3.5289970338333254E-2</c:v>
                </c:pt>
                <c:pt idx="102" formatCode="0.0%">
                  <c:v>-5.3407057386327894E-2</c:v>
                </c:pt>
                <c:pt idx="103" formatCode="0.0%">
                  <c:v>-3.9136584424660469E-2</c:v>
                </c:pt>
                <c:pt idx="104" formatCode="0.0%">
                  <c:v>-3.4710245026199828E-2</c:v>
                </c:pt>
                <c:pt idx="105" formatCode="0.0%">
                  <c:v>-2.9058771257053268E-2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4D90-A0DD-F59ED133E314}"/>
            </c:ext>
          </c:extLst>
        </c:ser>
        <c:ser>
          <c:idx val="1"/>
          <c:order val="1"/>
          <c:tx>
            <c:strRef>
              <c:f>Data!$IA$1</c:f>
              <c:strCache>
                <c:ptCount val="1"/>
                <c:pt idx="0">
                  <c:v>ied_yr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Data!$IA$2:$IA$107</c:f>
              <c:numCache>
                <c:formatCode>General</c:formatCode>
                <c:ptCount val="106"/>
                <c:pt idx="11" formatCode="0.0%">
                  <c:v>2.5750800040559824E-2</c:v>
                </c:pt>
                <c:pt idx="12" formatCode="0.0%">
                  <c:v>2.8935596533903381E-2</c:v>
                </c:pt>
                <c:pt idx="13" formatCode="0.0%">
                  <c:v>3.248244041852881E-2</c:v>
                </c:pt>
                <c:pt idx="14" formatCode="0.0%">
                  <c:v>3.5763912128232017E-2</c:v>
                </c:pt>
                <c:pt idx="15" formatCode="0.0%">
                  <c:v>4.1976589086090768E-2</c:v>
                </c:pt>
                <c:pt idx="16" formatCode="0.0%">
                  <c:v>4.0364668513997087E-2</c:v>
                </c:pt>
                <c:pt idx="17" formatCode="0.0%">
                  <c:v>3.6231493335653196E-2</c:v>
                </c:pt>
                <c:pt idx="18" formatCode="0.0%">
                  <c:v>3.2009524313843928E-2</c:v>
                </c:pt>
                <c:pt idx="19" formatCode="0.0%">
                  <c:v>2.5814073947485004E-2</c:v>
                </c:pt>
                <c:pt idx="20" formatCode="0.0%">
                  <c:v>2.4527110212564662E-2</c:v>
                </c:pt>
                <c:pt idx="21" formatCode="0.0%">
                  <c:v>2.5692854433330747E-2</c:v>
                </c:pt>
                <c:pt idx="22" formatCode="0.0%">
                  <c:v>2.0382137949778719E-2</c:v>
                </c:pt>
                <c:pt idx="23" formatCode="0.0%">
                  <c:v>1.4491852251336921E-2</c:v>
                </c:pt>
                <c:pt idx="24" formatCode="0.0%">
                  <c:v>1.3708458206180243E-2</c:v>
                </c:pt>
                <c:pt idx="25" formatCode="0.0%">
                  <c:v>1.5038382202015102E-2</c:v>
                </c:pt>
                <c:pt idx="26" formatCode="0.0%">
                  <c:v>2.0771407829789264E-2</c:v>
                </c:pt>
                <c:pt idx="27" formatCode="0.0%">
                  <c:v>2.5203953357477094E-2</c:v>
                </c:pt>
                <c:pt idx="28" formatCode="0.0%">
                  <c:v>2.7510408532498056E-2</c:v>
                </c:pt>
                <c:pt idx="29" formatCode="0.0%">
                  <c:v>3.2937178845625012E-2</c:v>
                </c:pt>
                <c:pt idx="30" formatCode="0.0%">
                  <c:v>2.708144871460666E-2</c:v>
                </c:pt>
                <c:pt idx="31" formatCode="0.0%">
                  <c:v>2.7142078406834202E-2</c:v>
                </c:pt>
                <c:pt idx="32" formatCode="0.0%">
                  <c:v>2.999538322653866E-2</c:v>
                </c:pt>
                <c:pt idx="33" formatCode="0.0%">
                  <c:v>2.4381498184062038E-2</c:v>
                </c:pt>
                <c:pt idx="34" formatCode="0.0%">
                  <c:v>2.4296574705134803E-2</c:v>
                </c:pt>
                <c:pt idx="35" formatCode="0.0%">
                  <c:v>2.1898352477412515E-2</c:v>
                </c:pt>
                <c:pt idx="36" formatCode="0.0%">
                  <c:v>1.6462041157760791E-2</c:v>
                </c:pt>
                <c:pt idx="37" formatCode="0.0%">
                  <c:v>1.5989493714750495E-2</c:v>
                </c:pt>
                <c:pt idx="38" formatCode="0.0%">
                  <c:v>1.9342100422571566E-2</c:v>
                </c:pt>
                <c:pt idx="39" formatCode="0.0%">
                  <c:v>1.7927836089092368E-2</c:v>
                </c:pt>
                <c:pt idx="40" formatCode="0.0%">
                  <c:v>2.0529544096655399E-2</c:v>
                </c:pt>
                <c:pt idx="41" formatCode="0.0%">
                  <c:v>2.1961344638085158E-2</c:v>
                </c:pt>
                <c:pt idx="42" formatCode="0.0%">
                  <c:v>2.3890968973324149E-2</c:v>
                </c:pt>
                <c:pt idx="43" formatCode="0.0%">
                  <c:v>2.627465102758527E-2</c:v>
                </c:pt>
                <c:pt idx="44" formatCode="0.0%">
                  <c:v>2.640577354745605E-2</c:v>
                </c:pt>
                <c:pt idx="45" formatCode="0.0%">
                  <c:v>3.1169655815089164E-2</c:v>
                </c:pt>
                <c:pt idx="46" formatCode="0.0%">
                  <c:v>3.0352929135608702E-2</c:v>
                </c:pt>
                <c:pt idx="47" formatCode="0.0%">
                  <c:v>4.2813639536087314E-2</c:v>
                </c:pt>
                <c:pt idx="48" formatCode="0.0%">
                  <c:v>4.3508279743958572E-2</c:v>
                </c:pt>
                <c:pt idx="49" formatCode="0.0%">
                  <c:v>4.4447914087235189E-2</c:v>
                </c:pt>
                <c:pt idx="50" formatCode="0.0%">
                  <c:v>4.8259731736157649E-2</c:v>
                </c:pt>
                <c:pt idx="51" formatCode="0.0%">
                  <c:v>4.1749842106182572E-2</c:v>
                </c:pt>
                <c:pt idx="52" formatCode="0.0%">
                  <c:v>4.4943203543787572E-2</c:v>
                </c:pt>
                <c:pt idx="53" formatCode="0.0%">
                  <c:v>4.3618662523384866E-2</c:v>
                </c:pt>
                <c:pt idx="54" formatCode="0.0%">
                  <c:v>4.3943530593712511E-2</c:v>
                </c:pt>
                <c:pt idx="55" formatCode="0.0%">
                  <c:v>4.2959581862750833E-2</c:v>
                </c:pt>
                <c:pt idx="56" formatCode="0.0%">
                  <c:v>4.3072464606527777E-2</c:v>
                </c:pt>
                <c:pt idx="57" formatCode="0.0%">
                  <c:v>4.1306804539738125E-2</c:v>
                </c:pt>
                <c:pt idx="58" formatCode="0.0%">
                  <c:v>4.0915531265462574E-2</c:v>
                </c:pt>
                <c:pt idx="59" formatCode="0.0%">
                  <c:v>4.3793657981002064E-2</c:v>
                </c:pt>
                <c:pt idx="60" formatCode="0.0%">
                  <c:v>4.4519011462295519E-2</c:v>
                </c:pt>
                <c:pt idx="61" formatCode="0.0%">
                  <c:v>4.8170369713353048E-2</c:v>
                </c:pt>
                <c:pt idx="62" formatCode="0.0%">
                  <c:v>4.4951535375185023E-2</c:v>
                </c:pt>
                <c:pt idx="63" formatCode="0.0%">
                  <c:v>3.4568914335504367E-2</c:v>
                </c:pt>
                <c:pt idx="64" formatCode="0.0%">
                  <c:v>2.7698105302613595E-2</c:v>
                </c:pt>
                <c:pt idx="65" formatCode="0.0%">
                  <c:v>2.3182981077185357E-2</c:v>
                </c:pt>
                <c:pt idx="66" formatCode="0.0%">
                  <c:v>2.3587021136178336E-2</c:v>
                </c:pt>
                <c:pt idx="67" formatCode="0.0%">
                  <c:v>2.2456444995191657E-2</c:v>
                </c:pt>
                <c:pt idx="68" formatCode="0.0%">
                  <c:v>2.7951710035569202E-2</c:v>
                </c:pt>
                <c:pt idx="69" formatCode="0.0%">
                  <c:v>3.0203694383335328E-2</c:v>
                </c:pt>
                <c:pt idx="70" formatCode="0.0%">
                  <c:v>3.3560328041879986E-2</c:v>
                </c:pt>
                <c:pt idx="71" formatCode="0.0%">
                  <c:v>4.3849318156801209E-2</c:v>
                </c:pt>
                <c:pt idx="72" formatCode="0.0%">
                  <c:v>4.3433380371406732E-2</c:v>
                </c:pt>
                <c:pt idx="73" formatCode="0.0%">
                  <c:v>4.5662232682044029E-2</c:v>
                </c:pt>
                <c:pt idx="74" formatCode="0.0%">
                  <c:v>4.3704830230833047E-2</c:v>
                </c:pt>
                <c:pt idx="75" formatCode="0.0%">
                  <c:v>4.0589270933057094E-2</c:v>
                </c:pt>
                <c:pt idx="76" formatCode="0.0%">
                  <c:v>4.0590656863895971E-2</c:v>
                </c:pt>
                <c:pt idx="77" formatCode="0.0%">
                  <c:v>3.9808898419477087E-2</c:v>
                </c:pt>
                <c:pt idx="78" formatCode="0.0%">
                  <c:v>4.3186057911143994E-2</c:v>
                </c:pt>
                <c:pt idx="79" formatCode="0.0%">
                  <c:v>4.2665646070985289E-2</c:v>
                </c:pt>
                <c:pt idx="80" formatCode="0.0%">
                  <c:v>4.3128788221861197E-2</c:v>
                </c:pt>
                <c:pt idx="81" formatCode="0.0%">
                  <c:v>4.5059359022983851E-2</c:v>
                </c:pt>
                <c:pt idx="82" formatCode="0.0%">
                  <c:v>4.1935536076155779E-2</c:v>
                </c:pt>
                <c:pt idx="83" formatCode="0.0%">
                  <c:v>4.264463716162608E-2</c:v>
                </c:pt>
                <c:pt idx="84" formatCode="0.0%">
                  <c:v>4.3150002269568347E-2</c:v>
                </c:pt>
                <c:pt idx="85" formatCode="0.0%">
                  <c:v>4.3156432512651041E-2</c:v>
                </c:pt>
                <c:pt idx="86" formatCode="0.0%">
                  <c:v>4.2737094875985177E-2</c:v>
                </c:pt>
                <c:pt idx="87" formatCode="0.0%">
                  <c:v>4.0087804429004038E-2</c:v>
                </c:pt>
                <c:pt idx="88" formatCode="0.0%">
                  <c:v>4.6820841613747055E-2</c:v>
                </c:pt>
                <c:pt idx="89" formatCode="0.0%">
                  <c:v>4.6309363712353724E-2</c:v>
                </c:pt>
                <c:pt idx="90" formatCode="0.0%">
                  <c:v>4.5480899028416712E-2</c:v>
                </c:pt>
                <c:pt idx="91" formatCode="0.0%">
                  <c:v>4.8668681384766863E-2</c:v>
                </c:pt>
                <c:pt idx="92" formatCode="0.0%">
                  <c:v>3.9422887357509602E-2</c:v>
                </c:pt>
                <c:pt idx="93" formatCode="0.0%">
                  <c:v>3.5174023656929787E-2</c:v>
                </c:pt>
                <c:pt idx="94" formatCode="0.0%">
                  <c:v>4.3567519579988084E-2</c:v>
                </c:pt>
                <c:pt idx="95" formatCode="0.0%">
                  <c:v>4.4460667558873207E-2</c:v>
                </c:pt>
                <c:pt idx="96" formatCode="0.0%">
                  <c:v>4.1777675235343509E-2</c:v>
                </c:pt>
                <c:pt idx="97" formatCode="0.0%">
                  <c:v>4.4775639684933456E-2</c:v>
                </c:pt>
                <c:pt idx="98" formatCode="0.0%">
                  <c:v>3.7395413051645031E-2</c:v>
                </c:pt>
                <c:pt idx="99" formatCode="0.0%">
                  <c:v>3.470812674205747E-2</c:v>
                </c:pt>
                <c:pt idx="100" formatCode="0.0%">
                  <c:v>3.9252179020799548E-2</c:v>
                </c:pt>
                <c:pt idx="101" formatCode="0.0%">
                  <c:v>4.070932610985014E-2</c:v>
                </c:pt>
                <c:pt idx="102" formatCode="0.0%">
                  <c:v>4.2965036876765596E-2</c:v>
                </c:pt>
                <c:pt idx="103" formatCode="0.0%">
                  <c:v>4.4469961850059816E-2</c:v>
                </c:pt>
                <c:pt idx="104" formatCode="0.0%">
                  <c:v>4.592933642674181E-2</c:v>
                </c:pt>
                <c:pt idx="105" formatCode="0.0%">
                  <c:v>3.9977008609571256E-2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4D90-A0DD-F59ED133E314}"/>
            </c:ext>
          </c:extLst>
        </c:ser>
        <c:ser>
          <c:idx val="2"/>
          <c:order val="2"/>
          <c:tx>
            <c:strRef>
              <c:f>Data!$HW$1</c:f>
              <c:strCache>
                <c:ptCount val="1"/>
                <c:pt idx="0">
                  <c:v>current_account_yr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Data!$HW$2:$HW$107</c:f>
              <c:numCache>
                <c:formatCode>General</c:formatCode>
                <c:ptCount val="106"/>
                <c:pt idx="27" formatCode="0.0%">
                  <c:v>8.6122378015618915E-3</c:v>
                </c:pt>
                <c:pt idx="28" formatCode="0.0%">
                  <c:v>2.7960511233891408E-3</c:v>
                </c:pt>
                <c:pt idx="29" formatCode="0.0%">
                  <c:v>-1.1114507506710704E-3</c:v>
                </c:pt>
                <c:pt idx="30" formatCode="0.0%">
                  <c:v>-5.2875093822406993E-3</c:v>
                </c:pt>
                <c:pt idx="31" formatCode="0.0%">
                  <c:v>-1.1080263742442536E-2</c:v>
                </c:pt>
                <c:pt idx="32" formatCode="0.0%">
                  <c:v>-8.3259312065092749E-3</c:v>
                </c:pt>
                <c:pt idx="33" formatCode="0.0%">
                  <c:v>-8.5788442680756784E-3</c:v>
                </c:pt>
                <c:pt idx="34" formatCode="0.0%">
                  <c:v>-1.1534331928690088E-2</c:v>
                </c:pt>
                <c:pt idx="35" formatCode="0.0%">
                  <c:v>-1.3367234169674357E-2</c:v>
                </c:pt>
                <c:pt idx="36" formatCode="0.0%">
                  <c:v>-1.7755588916534146E-2</c:v>
                </c:pt>
                <c:pt idx="37" formatCode="0.0%">
                  <c:v>-1.5220336644815875E-2</c:v>
                </c:pt>
                <c:pt idx="38" formatCode="0.0%">
                  <c:v>-1.1089289103743705E-2</c:v>
                </c:pt>
                <c:pt idx="39" formatCode="0.0%">
                  <c:v>-9.8572416439016482E-3</c:v>
                </c:pt>
                <c:pt idx="40" formatCode="0.0%">
                  <c:v>-9.334070342210345E-3</c:v>
                </c:pt>
                <c:pt idx="41" formatCode="0.0%">
                  <c:v>-1.0351018502437087E-2</c:v>
                </c:pt>
                <c:pt idx="42" formatCode="0.0%">
                  <c:v>-9.209106885519935E-3</c:v>
                </c:pt>
                <c:pt idx="43" formatCode="0.0%">
                  <c:v>-6.5947603660426284E-3</c:v>
                </c:pt>
                <c:pt idx="44" formatCode="0.0%">
                  <c:v>-5.7574629569892453E-3</c:v>
                </c:pt>
                <c:pt idx="45" formatCode="0.0%">
                  <c:v>-5.6407669376545844E-3</c:v>
                </c:pt>
                <c:pt idx="46" formatCode="0.0%">
                  <c:v>-1.219218067054143E-2</c:v>
                </c:pt>
                <c:pt idx="47" formatCode="0.0%">
                  <c:v>-1.2970382057569551E-2</c:v>
                </c:pt>
                <c:pt idx="48" formatCode="0.0%">
                  <c:v>-1.3386168168143019E-2</c:v>
                </c:pt>
                <c:pt idx="49" formatCode="0.0%">
                  <c:v>-1.6131773528528029E-2</c:v>
                </c:pt>
                <c:pt idx="50" formatCode="0.0%">
                  <c:v>-1.4951326900470513E-2</c:v>
                </c:pt>
                <c:pt idx="51" formatCode="0.0%">
                  <c:v>-1.7992497845440988E-2</c:v>
                </c:pt>
                <c:pt idx="52" formatCode="0.0%">
                  <c:v>-2.5490501117848816E-2</c:v>
                </c:pt>
                <c:pt idx="53" formatCode="0.0%">
                  <c:v>-2.7448476488268571E-2</c:v>
                </c:pt>
                <c:pt idx="54" formatCode="0.0%">
                  <c:v>-2.9359215601393315E-2</c:v>
                </c:pt>
                <c:pt idx="55" formatCode="0.0%">
                  <c:v>-2.908843103628991E-2</c:v>
                </c:pt>
                <c:pt idx="56" formatCode="0.0%">
                  <c:v>-2.3764947309095032E-2</c:v>
                </c:pt>
                <c:pt idx="57" formatCode="0.0%">
                  <c:v>-2.1274743927741285E-2</c:v>
                </c:pt>
                <c:pt idx="58" formatCode="0.0%">
                  <c:v>-2.1431961715755309E-2</c:v>
                </c:pt>
                <c:pt idx="59" formatCode="0.0%">
                  <c:v>-2.6782604017313326E-2</c:v>
                </c:pt>
                <c:pt idx="60" formatCode="0.0%">
                  <c:v>-2.6752842321956113E-2</c:v>
                </c:pt>
                <c:pt idx="61" formatCode="0.0%">
                  <c:v>-2.6256774501107586E-2</c:v>
                </c:pt>
                <c:pt idx="62" formatCode="0.0%">
                  <c:v>-2.4902637080134127E-2</c:v>
                </c:pt>
                <c:pt idx="63" formatCode="0.0%">
                  <c:v>-2.0002855585212771E-2</c:v>
                </c:pt>
                <c:pt idx="64" formatCode="0.0%">
                  <c:v>-1.9967153012622599E-2</c:v>
                </c:pt>
                <c:pt idx="65" formatCode="0.0%">
                  <c:v>-2.1334101855875996E-2</c:v>
                </c:pt>
                <c:pt idx="66" formatCode="0.0%">
                  <c:v>-2.7328804720272055E-2</c:v>
                </c:pt>
                <c:pt idx="67" formatCode="0.0%">
                  <c:v>-3.0497447205615719E-2</c:v>
                </c:pt>
                <c:pt idx="68" formatCode="0.0%">
                  <c:v>-3.1546651471583809E-2</c:v>
                </c:pt>
                <c:pt idx="69" formatCode="0.0%">
                  <c:v>-3.1176506088910667E-2</c:v>
                </c:pt>
                <c:pt idx="70" formatCode="0.0%">
                  <c:v>-2.9263455386321E-2</c:v>
                </c:pt>
                <c:pt idx="71" formatCode="0.0%">
                  <c:v>-2.9347337119645597E-2</c:v>
                </c:pt>
                <c:pt idx="72" formatCode="0.0%">
                  <c:v>-2.7448777835705984E-2</c:v>
                </c:pt>
                <c:pt idx="73" formatCode="0.0%">
                  <c:v>-3.0721121028658E-2</c:v>
                </c:pt>
                <c:pt idx="74" formatCode="0.0%">
                  <c:v>-3.1677386878216758E-2</c:v>
                </c:pt>
                <c:pt idx="75" formatCode="0.0%">
                  <c:v>-3.0664395532604492E-2</c:v>
                </c:pt>
                <c:pt idx="76" formatCode="0.0%">
                  <c:v>-3.5029238553147629E-2</c:v>
                </c:pt>
                <c:pt idx="77" formatCode="0.0%">
                  <c:v>-3.230265104781712E-2</c:v>
                </c:pt>
                <c:pt idx="78" formatCode="0.0%">
                  <c:v>-3.2365943775990558E-2</c:v>
                </c:pt>
                <c:pt idx="79" formatCode="0.0%">
                  <c:v>-3.2902676546777136E-2</c:v>
                </c:pt>
                <c:pt idx="80" formatCode="0.0%">
                  <c:v>-3.4681546630986396E-2</c:v>
                </c:pt>
                <c:pt idx="81" formatCode="0.0%">
                  <c:v>-3.9440579348274309E-2</c:v>
                </c:pt>
                <c:pt idx="82" formatCode="0.0%">
                  <c:v>-4.2616258256259532E-2</c:v>
                </c:pt>
                <c:pt idx="83" formatCode="0.0%">
                  <c:v>-5.2126507797508166E-2</c:v>
                </c:pt>
                <c:pt idx="84" formatCode="0.0%">
                  <c:v>-5.8091446887476174E-2</c:v>
                </c:pt>
                <c:pt idx="85" formatCode="0.0%">
                  <c:v>-6.1825356124242663E-2</c:v>
                </c:pt>
                <c:pt idx="86" formatCode="0.0%">
                  <c:v>-6.7904596179902799E-2</c:v>
                </c:pt>
                <c:pt idx="87" formatCode="0.0%">
                  <c:v>-6.347679161553782E-2</c:v>
                </c:pt>
                <c:pt idx="88" formatCode="0.0%">
                  <c:v>-5.9203598579044843E-2</c:v>
                </c:pt>
                <c:pt idx="89" formatCode="0.0%">
                  <c:v>-5.4292304199694691E-2</c:v>
                </c:pt>
                <c:pt idx="90" formatCode="0.0%">
                  <c:v>-4.7577774822179772E-2</c:v>
                </c:pt>
                <c:pt idx="91" formatCode="0.0%">
                  <c:v>-4.2301659840973338E-2</c:v>
                </c:pt>
                <c:pt idx="92" formatCode="0.0%">
                  <c:v>-4.0860231739409093E-2</c:v>
                </c:pt>
                <c:pt idx="93" formatCode="0.0%">
                  <c:v>-3.993264547034784E-2</c:v>
                </c:pt>
                <c:pt idx="94" formatCode="0.0%">
                  <c:v>-3.686005239140374E-2</c:v>
                </c:pt>
                <c:pt idx="95" formatCode="0.0%">
                  <c:v>-3.2906429903298465E-2</c:v>
                </c:pt>
                <c:pt idx="96" formatCode="0.0%">
                  <c:v>-3.0063408714090366E-2</c:v>
                </c:pt>
                <c:pt idx="97" formatCode="0.0%">
                  <c:v>-3.1769301464715335E-2</c:v>
                </c:pt>
                <c:pt idx="98" formatCode="0.0%">
                  <c:v>-3.2687111282476741E-2</c:v>
                </c:pt>
                <c:pt idx="99" formatCode="0.0%">
                  <c:v>-3.9469842496555968E-2</c:v>
                </c:pt>
                <c:pt idx="100" formatCode="0.0%">
                  <c:v>-4.1925061812682518E-2</c:v>
                </c:pt>
                <c:pt idx="101" formatCode="0.0%">
                  <c:v>-4.1128517002162863E-2</c:v>
                </c:pt>
                <c:pt idx="102" formatCode="0.0%">
                  <c:v>-4.4950670449607377E-2</c:v>
                </c:pt>
                <c:pt idx="103" formatCode="0.0%">
                  <c:v>-4.2711603295932279E-2</c:v>
                </c:pt>
                <c:pt idx="104" formatCode="0.0%">
                  <c:v>-4.0711366885040678E-2</c:v>
                </c:pt>
                <c:pt idx="105" formatCode="0.0%">
                  <c:v>-3.9878623112010757E-2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1-4D90-A0DD-F59ED133E314}"/>
            </c:ext>
          </c:extLst>
        </c:ser>
        <c:ser>
          <c:idx val="3"/>
          <c:order val="3"/>
          <c:tx>
            <c:strRef>
              <c:f>Data!$DP$1</c:f>
              <c:strCache>
                <c:ptCount val="1"/>
                <c:pt idx="0">
                  <c:v>fiscal_budget_yr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Data!$IO$2:$IO$107</c:f>
              <c:numCache>
                <c:formatCode>0</c:formatCode>
                <c:ptCount val="106"/>
                <c:pt idx="0">
                  <c:v>817.86</c:v>
                </c:pt>
                <c:pt idx="1">
                  <c:v>834.07999999999993</c:v>
                </c:pt>
                <c:pt idx="2">
                  <c:v>821.31333333333339</c:v>
                </c:pt>
                <c:pt idx="3">
                  <c:v>832.90666666666664</c:v>
                </c:pt>
                <c:pt idx="4">
                  <c:v>854.45333333333338</c:v>
                </c:pt>
                <c:pt idx="5">
                  <c:v>875.06666666666672</c:v>
                </c:pt>
                <c:pt idx="6">
                  <c:v>930.83</c:v>
                </c:pt>
                <c:pt idx="7">
                  <c:v>991.23</c:v>
                </c:pt>
                <c:pt idx="8">
                  <c:v>1028.6033333333335</c:v>
                </c:pt>
                <c:pt idx="9">
                  <c:v>1063.0433333333333</c:v>
                </c:pt>
                <c:pt idx="10">
                  <c:v>1049.9266666666665</c:v>
                </c:pt>
                <c:pt idx="11">
                  <c:v>1004.9166666666666</c:v>
                </c:pt>
                <c:pt idx="12">
                  <c:v>1054.4866666666667</c:v>
                </c:pt>
                <c:pt idx="13">
                  <c:v>1072.7333333333333</c:v>
                </c:pt>
                <c:pt idx="14">
                  <c:v>1152.53</c:v>
                </c:pt>
                <c:pt idx="15">
                  <c:v>1284.7166666666665</c:v>
                </c:pt>
                <c:pt idx="16">
                  <c:v>1342.1266666666666</c:v>
                </c:pt>
                <c:pt idx="17">
                  <c:v>1377.8466666666666</c:v>
                </c:pt>
                <c:pt idx="18">
                  <c:v>1427.5066666666669</c:v>
                </c:pt>
                <c:pt idx="19">
                  <c:v>1558.2166666666665</c:v>
                </c:pt>
                <c:pt idx="20">
                  <c:v>1562.4099999999999</c:v>
                </c:pt>
                <c:pt idx="21">
                  <c:v>1636.6633333333332</c:v>
                </c:pt>
                <c:pt idx="22">
                  <c:v>1890.4000000000003</c:v>
                </c:pt>
                <c:pt idx="23">
                  <c:v>1937.2700000000002</c:v>
                </c:pt>
                <c:pt idx="24">
                  <c:v>1943.4866666666667</c:v>
                </c:pt>
                <c:pt idx="25">
                  <c:v>2054.21</c:v>
                </c:pt>
                <c:pt idx="26">
                  <c:v>2187.4933333333333</c:v>
                </c:pt>
                <c:pt idx="27">
                  <c:v>2166.4833333333331</c:v>
                </c:pt>
                <c:pt idx="28">
                  <c:v>2254.5333333333333</c:v>
                </c:pt>
                <c:pt idx="29">
                  <c:v>2325.23</c:v>
                </c:pt>
                <c:pt idx="30">
                  <c:v>2307.1366666666668</c:v>
                </c:pt>
                <c:pt idx="31">
                  <c:v>2312.6733333333336</c:v>
                </c:pt>
                <c:pt idx="32">
                  <c:v>2281.33</c:v>
                </c:pt>
                <c:pt idx="33">
                  <c:v>2312.5333333333333</c:v>
                </c:pt>
                <c:pt idx="34">
                  <c:v>2635.0566666666668</c:v>
                </c:pt>
                <c:pt idx="35">
                  <c:v>2789.8033333333333</c:v>
                </c:pt>
                <c:pt idx="36">
                  <c:v>2941.2900000000004</c:v>
                </c:pt>
                <c:pt idx="37">
                  <c:v>2870.8366666666661</c:v>
                </c:pt>
                <c:pt idx="38">
                  <c:v>2855.396666666667</c:v>
                </c:pt>
                <c:pt idx="39">
                  <c:v>2842.65</c:v>
                </c:pt>
                <c:pt idx="40">
                  <c:v>2712.6266666666666</c:v>
                </c:pt>
                <c:pt idx="41">
                  <c:v>2691.8633333333332</c:v>
                </c:pt>
                <c:pt idx="42">
                  <c:v>2601.5633333333335</c:v>
                </c:pt>
                <c:pt idx="43">
                  <c:v>2507.4199999999996</c:v>
                </c:pt>
                <c:pt idx="44">
                  <c:v>2352.3866666666668</c:v>
                </c:pt>
                <c:pt idx="45">
                  <c:v>2340.3399999999997</c:v>
                </c:pt>
                <c:pt idx="46">
                  <c:v>2308.0300000000002</c:v>
                </c:pt>
                <c:pt idx="47">
                  <c:v>2283.77</c:v>
                </c:pt>
                <c:pt idx="48">
                  <c:v>2264.0866666666666</c:v>
                </c:pt>
                <c:pt idx="49">
                  <c:v>2431.5066666666667</c:v>
                </c:pt>
                <c:pt idx="50">
                  <c:v>2433.4233333333332</c:v>
                </c:pt>
                <c:pt idx="51">
                  <c:v>2305.3617543859632</c:v>
                </c:pt>
                <c:pt idx="52">
                  <c:v>2222.0266666666666</c:v>
                </c:pt>
                <c:pt idx="53">
                  <c:v>2025.4233333333334</c:v>
                </c:pt>
                <c:pt idx="54">
                  <c:v>2042.0666666666668</c:v>
                </c:pt>
                <c:pt idx="55">
                  <c:v>2021.7271666666666</c:v>
                </c:pt>
                <c:pt idx="56">
                  <c:v>1910.2533333333333</c:v>
                </c:pt>
                <c:pt idx="57">
                  <c:v>1762.14</c:v>
                </c:pt>
                <c:pt idx="58">
                  <c:v>1897.8066666666666</c:v>
                </c:pt>
                <c:pt idx="59">
                  <c:v>2290.35</c:v>
                </c:pt>
                <c:pt idx="60">
                  <c:v>2414.643333333333</c:v>
                </c:pt>
                <c:pt idx="61">
                  <c:v>2233.1166666666663</c:v>
                </c:pt>
                <c:pt idx="62">
                  <c:v>2017.4733333333334</c:v>
                </c:pt>
                <c:pt idx="63">
                  <c:v>1965.1599999999999</c:v>
                </c:pt>
                <c:pt idx="64">
                  <c:v>1946.7266666666667</c:v>
                </c:pt>
                <c:pt idx="65">
                  <c:v>1950.2066666666667</c:v>
                </c:pt>
                <c:pt idx="66">
                  <c:v>1833.0600000000002</c:v>
                </c:pt>
                <c:pt idx="67">
                  <c:v>1865.9966666666667</c:v>
                </c:pt>
                <c:pt idx="68">
                  <c:v>1877.8766666666668</c:v>
                </c:pt>
                <c:pt idx="69">
                  <c:v>1798.9866666666667</c:v>
                </c:pt>
                <c:pt idx="70">
                  <c:v>1794.3133333333335</c:v>
                </c:pt>
                <c:pt idx="71">
                  <c:v>1920.89</c:v>
                </c:pt>
                <c:pt idx="72">
                  <c:v>1800.6733333333332</c:v>
                </c:pt>
                <c:pt idx="73">
                  <c:v>1786.99</c:v>
                </c:pt>
                <c:pt idx="74">
                  <c:v>1797.9833333333333</c:v>
                </c:pt>
                <c:pt idx="75">
                  <c:v>1806.4000000000003</c:v>
                </c:pt>
                <c:pt idx="76">
                  <c:v>1790.46</c:v>
                </c:pt>
                <c:pt idx="77">
                  <c:v>1863.1933333333334</c:v>
                </c:pt>
                <c:pt idx="78">
                  <c:v>1907.8833333333332</c:v>
                </c:pt>
                <c:pt idx="79">
                  <c:v>1914.0433333333333</c:v>
                </c:pt>
                <c:pt idx="80">
                  <c:v>2007.7033333333336</c:v>
                </c:pt>
                <c:pt idx="81">
                  <c:v>1914.2766666666666</c:v>
                </c:pt>
                <c:pt idx="82">
                  <c:v>1909.6033333333335</c:v>
                </c:pt>
                <c:pt idx="83">
                  <c:v>2172.8366666666666</c:v>
                </c:pt>
                <c:pt idx="84">
                  <c:v>2468.2166666666667</c:v>
                </c:pt>
                <c:pt idx="85">
                  <c:v>2496.4633333333336</c:v>
                </c:pt>
                <c:pt idx="86">
                  <c:v>2942.7700000000004</c:v>
                </c:pt>
                <c:pt idx="87">
                  <c:v>3059.6766666666667</c:v>
                </c:pt>
                <c:pt idx="88">
                  <c:v>3262.2633333333338</c:v>
                </c:pt>
                <c:pt idx="89">
                  <c:v>2992.9233333333336</c:v>
                </c:pt>
                <c:pt idx="90">
                  <c:v>2949.6533333333332</c:v>
                </c:pt>
                <c:pt idx="91">
                  <c:v>3016.1800000000003</c:v>
                </c:pt>
                <c:pt idx="92">
                  <c:v>2923.2733333333331</c:v>
                </c:pt>
                <c:pt idx="93">
                  <c:v>2918.6366666666668</c:v>
                </c:pt>
                <c:pt idx="94">
                  <c:v>2976.623333333333</c:v>
                </c:pt>
                <c:pt idx="95">
                  <c:v>2986.5499999999997</c:v>
                </c:pt>
                <c:pt idx="96">
                  <c:v>2860.0466666666666</c:v>
                </c:pt>
                <c:pt idx="97">
                  <c:v>2840.7099999999996</c:v>
                </c:pt>
                <c:pt idx="98">
                  <c:v>2960.9733333333338</c:v>
                </c:pt>
                <c:pt idx="99">
                  <c:v>3163.6966666666667</c:v>
                </c:pt>
                <c:pt idx="100">
                  <c:v>3134.1333333333332</c:v>
                </c:pt>
                <c:pt idx="101">
                  <c:v>3240.5766666666664</c:v>
                </c:pt>
                <c:pt idx="102">
                  <c:v>3340.126666666667</c:v>
                </c:pt>
                <c:pt idx="103">
                  <c:v>3410.7166666666667</c:v>
                </c:pt>
                <c:pt idx="104">
                  <c:v>3531.873333333333</c:v>
                </c:pt>
                <c:pt idx="105">
                  <c:v>3847.6333333333332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1-4D90-A0DD-F59ED133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703151"/>
        <c:axId val="857754655"/>
      </c:lineChart>
      <c:dateAx>
        <c:axId val="18327031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7754655"/>
        <c:crosses val="autoZero"/>
        <c:auto val="1"/>
        <c:lblOffset val="100"/>
        <c:baseTimeUnit val="months"/>
      </c:dateAx>
      <c:valAx>
        <c:axId val="85775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7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Data!$HO$1</c:f>
              <c:strCache>
                <c:ptCount val="1"/>
                <c:pt idx="0">
                  <c:v>COLCAP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Data!$HO$2:$HO$107</c:f>
              <c:numCache>
                <c:formatCode>0</c:formatCode>
                <c:ptCount val="106"/>
                <c:pt idx="0">
                  <c:v>112.81938506801326</c:v>
                </c:pt>
                <c:pt idx="1">
                  <c:v>117.71801273714044</c:v>
                </c:pt>
                <c:pt idx="2">
                  <c:v>113.69797498751984</c:v>
                </c:pt>
                <c:pt idx="3">
                  <c:v>104.64722947544522</c:v>
                </c:pt>
                <c:pt idx="4">
                  <c:v>105.93643410586844</c:v>
                </c:pt>
                <c:pt idx="5">
                  <c:v>92.799542184474319</c:v>
                </c:pt>
                <c:pt idx="6">
                  <c:v>92.153378922705215</c:v>
                </c:pt>
                <c:pt idx="7">
                  <c:v>83.12314870824342</c:v>
                </c:pt>
                <c:pt idx="8">
                  <c:v>92.063735991831706</c:v>
                </c:pt>
                <c:pt idx="9">
                  <c:v>101.20806968432076</c:v>
                </c:pt>
                <c:pt idx="10">
                  <c:v>98.834058656212321</c:v>
                </c:pt>
                <c:pt idx="11">
                  <c:v>99.381693599011385</c:v>
                </c:pt>
                <c:pt idx="12">
                  <c:v>120.42754150881679</c:v>
                </c:pt>
                <c:pt idx="13">
                  <c:v>137.5602164717842</c:v>
                </c:pt>
                <c:pt idx="14">
                  <c:v>156.51045074499996</c:v>
                </c:pt>
                <c:pt idx="15">
                  <c:v>168.07998079007635</c:v>
                </c:pt>
                <c:pt idx="16">
                  <c:v>144.62804525806888</c:v>
                </c:pt>
                <c:pt idx="17">
                  <c:v>137.41750135795576</c:v>
                </c:pt>
                <c:pt idx="18">
                  <c:v>110.07932349554187</c:v>
                </c:pt>
                <c:pt idx="19">
                  <c:v>114.89129290083956</c:v>
                </c:pt>
                <c:pt idx="20">
                  <c:v>104.18820826798726</c:v>
                </c:pt>
                <c:pt idx="21">
                  <c:v>126.78076553042661</c:v>
                </c:pt>
                <c:pt idx="22">
                  <c:v>108.18731904178206</c:v>
                </c:pt>
                <c:pt idx="23">
                  <c:v>113.46091694988651</c:v>
                </c:pt>
                <c:pt idx="24">
                  <c:v>119.38530949965589</c:v>
                </c:pt>
                <c:pt idx="25">
                  <c:v>97.665544355223901</c:v>
                </c:pt>
                <c:pt idx="26">
                  <c:v>91.318221054666608</c:v>
                </c:pt>
                <c:pt idx="27">
                  <c:v>83.732878448164996</c:v>
                </c:pt>
                <c:pt idx="28">
                  <c:v>93.699951049268222</c:v>
                </c:pt>
                <c:pt idx="29">
                  <c:v>100.38608551909715</c:v>
                </c:pt>
                <c:pt idx="30">
                  <c:v>99.508799247264946</c:v>
                </c:pt>
                <c:pt idx="31">
                  <c:v>96.545745309436555</c:v>
                </c:pt>
                <c:pt idx="32">
                  <c:v>114.67399541742869</c:v>
                </c:pt>
                <c:pt idx="33">
                  <c:v>121.34043794607074</c:v>
                </c:pt>
                <c:pt idx="34">
                  <c:v>125.14537382941619</c:v>
                </c:pt>
                <c:pt idx="35">
                  <c:v>153.20124404310221</c:v>
                </c:pt>
                <c:pt idx="36">
                  <c:v>166.1649909694261</c:v>
                </c:pt>
                <c:pt idx="37">
                  <c:v>199.70921789231423</c:v>
                </c:pt>
                <c:pt idx="38">
                  <c:v>216.79592212150041</c:v>
                </c:pt>
                <c:pt idx="39">
                  <c:v>230.419726449281</c:v>
                </c:pt>
                <c:pt idx="40">
                  <c:v>315.05321960134643</c:v>
                </c:pt>
                <c:pt idx="41">
                  <c:v>320.60298497731611</c:v>
                </c:pt>
                <c:pt idx="42">
                  <c:v>326.39487546359044</c:v>
                </c:pt>
                <c:pt idx="43">
                  <c:v>424.19380699046752</c:v>
                </c:pt>
                <c:pt idx="44">
                  <c:v>493.42763950747741</c:v>
                </c:pt>
                <c:pt idx="45">
                  <c:v>522.23614326076108</c:v>
                </c:pt>
                <c:pt idx="46">
                  <c:v>681.57290216384934</c:v>
                </c:pt>
                <c:pt idx="47">
                  <c:v>868.2628514615177</c:v>
                </c:pt>
                <c:pt idx="48">
                  <c:v>1141.3712311537738</c:v>
                </c:pt>
                <c:pt idx="49">
                  <c:v>953.15001043645782</c:v>
                </c:pt>
                <c:pt idx="50">
                  <c:v>952.92837660920361</c:v>
                </c:pt>
                <c:pt idx="51">
                  <c:v>1087.4848378905044</c:v>
                </c:pt>
                <c:pt idx="52">
                  <c:v>1083.9326415540547</c:v>
                </c:pt>
                <c:pt idx="53">
                  <c:v>1085.1048643896117</c:v>
                </c:pt>
                <c:pt idx="54">
                  <c:v>1107.0957539438004</c:v>
                </c:pt>
                <c:pt idx="55">
                  <c:v>1112.9137791352946</c:v>
                </c:pt>
                <c:pt idx="56">
                  <c:v>913.83773333333329</c:v>
                </c:pt>
                <c:pt idx="57">
                  <c:v>983.67860000000007</c:v>
                </c:pt>
                <c:pt idx="58">
                  <c:v>970.21773333333329</c:v>
                </c:pt>
                <c:pt idx="59">
                  <c:v>814.39823333333334</c:v>
                </c:pt>
                <c:pt idx="60">
                  <c:v>865.39069999999992</c:v>
                </c:pt>
                <c:pt idx="61">
                  <c:v>1022.0633333333334</c:v>
                </c:pt>
                <c:pt idx="62">
                  <c:v>1231.4133333333332</c:v>
                </c:pt>
                <c:pt idx="63">
                  <c:v>1314.0233333333333</c:v>
                </c:pt>
                <c:pt idx="64">
                  <c:v>1398.4233333333334</c:v>
                </c:pt>
                <c:pt idx="65">
                  <c:v>1459.5266666666666</c:v>
                </c:pt>
                <c:pt idx="66">
                  <c:v>1668.4333333333334</c:v>
                </c:pt>
                <c:pt idx="67">
                  <c:v>1835.1566666666668</c:v>
                </c:pt>
                <c:pt idx="68">
                  <c:v>1743.95</c:v>
                </c:pt>
                <c:pt idx="69">
                  <c:v>1720.5033333333333</c:v>
                </c:pt>
                <c:pt idx="70">
                  <c:v>1628.7266666666667</c:v>
                </c:pt>
                <c:pt idx="71">
                  <c:v>1584.95</c:v>
                </c:pt>
                <c:pt idx="72">
                  <c:v>1702.57</c:v>
                </c:pt>
                <c:pt idx="73">
                  <c:v>1717.4066666666668</c:v>
                </c:pt>
                <c:pt idx="74">
                  <c:v>1674.4833333333333</c:v>
                </c:pt>
                <c:pt idx="75">
                  <c:v>1800.7366666666667</c:v>
                </c:pt>
                <c:pt idx="76">
                  <c:v>1828.5199999999998</c:v>
                </c:pt>
                <c:pt idx="77">
                  <c:v>1655.6566666666668</c:v>
                </c:pt>
                <c:pt idx="78">
                  <c:v>1720.86</c:v>
                </c:pt>
                <c:pt idx="79">
                  <c:v>1659.82</c:v>
                </c:pt>
                <c:pt idx="80">
                  <c:v>1556.36</c:v>
                </c:pt>
                <c:pt idx="81">
                  <c:v>1679.17</c:v>
                </c:pt>
                <c:pt idx="82">
                  <c:v>1710.49</c:v>
                </c:pt>
                <c:pt idx="83">
                  <c:v>1557.846666666667</c:v>
                </c:pt>
                <c:pt idx="84">
                  <c:v>1353.7333333333333</c:v>
                </c:pt>
                <c:pt idx="85">
                  <c:v>1344.7733333333333</c:v>
                </c:pt>
                <c:pt idx="86">
                  <c:v>1260.8833333333332</c:v>
                </c:pt>
                <c:pt idx="87">
                  <c:v>1162.0666666666666</c:v>
                </c:pt>
                <c:pt idx="88">
                  <c:v>1251.8433333333335</c:v>
                </c:pt>
                <c:pt idx="89">
                  <c:v>1316.0366666666669</c:v>
                </c:pt>
                <c:pt idx="90">
                  <c:v>1342.41</c:v>
                </c:pt>
                <c:pt idx="91">
                  <c:v>1334.4266666666665</c:v>
                </c:pt>
                <c:pt idx="92">
                  <c:v>1349.7966666666664</c:v>
                </c:pt>
                <c:pt idx="93">
                  <c:v>1424.64</c:v>
                </c:pt>
                <c:pt idx="94">
                  <c:v>1483.72</c:v>
                </c:pt>
                <c:pt idx="95">
                  <c:v>1461.1533333333334</c:v>
                </c:pt>
                <c:pt idx="96">
                  <c:v>1497.3433333333335</c:v>
                </c:pt>
                <c:pt idx="97">
                  <c:v>1563.0933333333332</c:v>
                </c:pt>
                <c:pt idx="98">
                  <c:v>1525.1466666666665</c:v>
                </c:pt>
                <c:pt idx="99">
                  <c:v>1365.7833333333335</c:v>
                </c:pt>
                <c:pt idx="100">
                  <c:v>1514.34</c:v>
                </c:pt>
                <c:pt idx="101">
                  <c:v>1536.5400000000002</c:v>
                </c:pt>
                <c:pt idx="102">
                  <c:v>1566.5366666666669</c:v>
                </c:pt>
                <c:pt idx="103">
                  <c:v>1635.83</c:v>
                </c:pt>
                <c:pt idx="104">
                  <c:v>1432.4299999999996</c:v>
                </c:pt>
                <c:pt idx="105">
                  <c:v>1116.5600000000002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7-4093-B294-483BA957F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25391"/>
        <c:axId val="75602207"/>
      </c:lineChart>
      <c:lineChart>
        <c:grouping val="standard"/>
        <c:varyColors val="0"/>
        <c:ser>
          <c:idx val="1"/>
          <c:order val="1"/>
          <c:tx>
            <c:strRef>
              <c:f>Data!$HS$1</c:f>
              <c:strCache>
                <c:ptCount val="1"/>
                <c:pt idx="0">
                  <c:v>10yv1y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Data!$HS$2:$HS$107</c:f>
              <c:numCache>
                <c:formatCode>General</c:formatCode>
                <c:ptCount val="106"/>
                <c:pt idx="34" formatCode="0.0%">
                  <c:v>3.3786104099999992E-2</c:v>
                </c:pt>
                <c:pt idx="35" formatCode="0.0%">
                  <c:v>4.6465493999999996E-2</c:v>
                </c:pt>
                <c:pt idx="36" formatCode="0.0%">
                  <c:v>4.4431085721990005E-2</c:v>
                </c:pt>
                <c:pt idx="37" formatCode="0.0%">
                  <c:v>5.0200611991878016E-2</c:v>
                </c:pt>
                <c:pt idx="38" formatCode="0.0%">
                  <c:v>5.4044444319311991E-2</c:v>
                </c:pt>
                <c:pt idx="39" formatCode="0.0%">
                  <c:v>4.5066816645678992E-2</c:v>
                </c:pt>
                <c:pt idx="40" formatCode="0.0%">
                  <c:v>4.3265258003321899E-2</c:v>
                </c:pt>
                <c:pt idx="41" formatCode="0.0%">
                  <c:v>5.3254777763288103E-2</c:v>
                </c:pt>
                <c:pt idx="42" formatCode="0.0%">
                  <c:v>5.6825780700487091E-2</c:v>
                </c:pt>
                <c:pt idx="43" formatCode="0.0%">
                  <c:v>5.1236033938552208E-2</c:v>
                </c:pt>
                <c:pt idx="44" formatCode="0.0%">
                  <c:v>5.6898539367323198E-2</c:v>
                </c:pt>
                <c:pt idx="45" formatCode="0.0%">
                  <c:v>5.2968730102737505E-2</c:v>
                </c:pt>
                <c:pt idx="46" formatCode="0.0%">
                  <c:v>3.0651922269568997E-2</c:v>
                </c:pt>
                <c:pt idx="47" formatCode="0.0%">
                  <c:v>3.1127231146283407E-2</c:v>
                </c:pt>
                <c:pt idx="48" formatCode="0.0%">
                  <c:v>1.57409981024801E-2</c:v>
                </c:pt>
                <c:pt idx="49" formatCode="0.0%">
                  <c:v>2.5639779283872219E-2</c:v>
                </c:pt>
                <c:pt idx="50" formatCode="0.0%">
                  <c:v>1.4437257969832404E-2</c:v>
                </c:pt>
                <c:pt idx="51" formatCode="0.0%">
                  <c:v>1.0240529397950199E-2</c:v>
                </c:pt>
                <c:pt idx="52" formatCode="0.0%">
                  <c:v>1.1580601602702523E-2</c:v>
                </c:pt>
                <c:pt idx="53" formatCode="0.0%">
                  <c:v>4.5277068389487085E-3</c:v>
                </c:pt>
                <c:pt idx="54" formatCode="0.0%">
                  <c:v>5.8270192027522205E-3</c:v>
                </c:pt>
                <c:pt idx="55" formatCode="0.0%">
                  <c:v>4.4304617873335006E-3</c:v>
                </c:pt>
                <c:pt idx="56" formatCode="0.0%">
                  <c:v>9.9906014595479847E-3</c:v>
                </c:pt>
                <c:pt idx="57" formatCode="0.0%">
                  <c:v>1.8947221893294994E-2</c:v>
                </c:pt>
                <c:pt idx="58" formatCode="0.0%">
                  <c:v>1.7988625940456998E-2</c:v>
                </c:pt>
                <c:pt idx="59" formatCode="0.0%">
                  <c:v>1.446133970117941E-2</c:v>
                </c:pt>
                <c:pt idx="60" formatCode="0.0%">
                  <c:v>3.0229790615359298E-2</c:v>
                </c:pt>
                <c:pt idx="61" formatCode="0.0%">
                  <c:v>4.3996824421416413E-2</c:v>
                </c:pt>
                <c:pt idx="62" formatCode="0.0%">
                  <c:v>4.8763388554243503E-2</c:v>
                </c:pt>
                <c:pt idx="63" formatCode="0.0%">
                  <c:v>4.8777063704129597E-2</c:v>
                </c:pt>
                <c:pt idx="64" formatCode="0.0%">
                  <c:v>4.9788490592969997E-2</c:v>
                </c:pt>
                <c:pt idx="65" formatCode="0.0%">
                  <c:v>4.3820107896815008E-2</c:v>
                </c:pt>
                <c:pt idx="66" formatCode="0.0%">
                  <c:v>3.9017223511126006E-2</c:v>
                </c:pt>
                <c:pt idx="67" formatCode="0.0%">
                  <c:v>3.8847878284600915E-2</c:v>
                </c:pt>
                <c:pt idx="68" formatCode="0.0%">
                  <c:v>3.88907876415025E-2</c:v>
                </c:pt>
                <c:pt idx="69" formatCode="0.0%">
                  <c:v>2.673150764700321E-2</c:v>
                </c:pt>
                <c:pt idx="70" formatCode="0.0%">
                  <c:v>2.4348366583576801E-2</c:v>
                </c:pt>
                <c:pt idx="71" formatCode="0.0%">
                  <c:v>2.1967376654973801E-2</c:v>
                </c:pt>
                <c:pt idx="72" formatCode="0.0%">
                  <c:v>1.8067172277867499E-2</c:v>
                </c:pt>
                <c:pt idx="73" formatCode="0.0%">
                  <c:v>1.6339776186791194E-2</c:v>
                </c:pt>
                <c:pt idx="74" formatCode="0.0%">
                  <c:v>1.6490111340270196E-2</c:v>
                </c:pt>
                <c:pt idx="75" formatCode="0.0%">
                  <c:v>1.3188545631229801E-2</c:v>
                </c:pt>
                <c:pt idx="76" formatCode="0.0%">
                  <c:v>1.5186776766334203E-2</c:v>
                </c:pt>
                <c:pt idx="77" formatCode="0.0%">
                  <c:v>2.8015339779502699E-2</c:v>
                </c:pt>
                <c:pt idx="78" formatCode="0.0%">
                  <c:v>3.0712807516725706E-2</c:v>
                </c:pt>
                <c:pt idx="79" formatCode="0.0%">
                  <c:v>3.0943062439007601E-2</c:v>
                </c:pt>
                <c:pt idx="80" formatCode="0.0%">
                  <c:v>2.6357006780015901E-2</c:v>
                </c:pt>
                <c:pt idx="81" formatCode="0.0%">
                  <c:v>2.213887715892901E-2</c:v>
                </c:pt>
                <c:pt idx="82" formatCode="0.0%">
                  <c:v>2.3239276407443506E-2</c:v>
                </c:pt>
                <c:pt idx="83" formatCode="0.0%">
                  <c:v>2.5615111911945293E-2</c:v>
                </c:pt>
                <c:pt idx="84" formatCode="0.0%">
                  <c:v>2.575305026592211E-2</c:v>
                </c:pt>
                <c:pt idx="85" formatCode="0.0%">
                  <c:v>3.216949058115099E-2</c:v>
                </c:pt>
                <c:pt idx="86" formatCode="0.0%">
                  <c:v>2.99300850083562E-2</c:v>
                </c:pt>
                <c:pt idx="87" formatCode="0.0%">
                  <c:v>2.3621220658305395E-2</c:v>
                </c:pt>
                <c:pt idx="88" formatCode="0.0%">
                  <c:v>1.4697793099410605E-2</c:v>
                </c:pt>
                <c:pt idx="89" formatCode="0.0%">
                  <c:v>7.2222478645327937E-3</c:v>
                </c:pt>
                <c:pt idx="90" formatCode="0.0%">
                  <c:v>1.8168482991691992E-3</c:v>
                </c:pt>
                <c:pt idx="91" formatCode="0.0%">
                  <c:v>5.6439004988736996E-3</c:v>
                </c:pt>
                <c:pt idx="92" formatCode="0.0%">
                  <c:v>6.6639834859365948E-3</c:v>
                </c:pt>
                <c:pt idx="93" formatCode="0.0%">
                  <c:v>1.6947679708390402E-2</c:v>
                </c:pt>
                <c:pt idx="94" formatCode="0.0%">
                  <c:v>1.6463550313746494E-2</c:v>
                </c:pt>
                <c:pt idx="95" formatCode="0.0%">
                  <c:v>2.0716051130690409E-2</c:v>
                </c:pt>
                <c:pt idx="96" formatCode="0.0%">
                  <c:v>2.1625085768571001E-2</c:v>
                </c:pt>
                <c:pt idx="97" formatCode="0.0%">
                  <c:v>2.2842768322597413E-2</c:v>
                </c:pt>
                <c:pt idx="98" formatCode="0.0%">
                  <c:v>2.5497766890220701E-2</c:v>
                </c:pt>
                <c:pt idx="99" formatCode="0.0%">
                  <c:v>2.1522693562215103E-2</c:v>
                </c:pt>
                <c:pt idx="100" formatCode="0.0%">
                  <c:v>2.140110666468871E-2</c:v>
                </c:pt>
                <c:pt idx="101" formatCode="0.0%">
                  <c:v>1.8506337637350705E-2</c:v>
                </c:pt>
                <c:pt idx="102" formatCode="0.0%">
                  <c:v>1.6308751607773703E-2</c:v>
                </c:pt>
                <c:pt idx="103" formatCode="0.0%">
                  <c:v>1.9172950495016695E-2</c:v>
                </c:pt>
                <c:pt idx="104" formatCode="0.0%">
                  <c:v>2.9343178908734904E-2</c:v>
                </c:pt>
                <c:pt idx="105" formatCode="0.0%">
                  <c:v>3.9794002989381599E-2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7-4093-B294-483BA957F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027711"/>
        <c:axId val="125655503"/>
      </c:lineChart>
      <c:catAx>
        <c:axId val="171122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02207"/>
        <c:crosses val="autoZero"/>
        <c:auto val="1"/>
        <c:lblAlgn val="ctr"/>
        <c:lblOffset val="100"/>
        <c:noMultiLvlLbl val="0"/>
      </c:catAx>
      <c:valAx>
        <c:axId val="756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1225391"/>
        <c:crosses val="autoZero"/>
        <c:crossBetween val="between"/>
      </c:valAx>
      <c:valAx>
        <c:axId val="1256555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7027711"/>
        <c:crosses val="max"/>
        <c:crossBetween val="between"/>
      </c:valAx>
      <c:catAx>
        <c:axId val="1737027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55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Data!$JT$1</c:f>
              <c:strCache>
                <c:ptCount val="1"/>
                <c:pt idx="0">
                  <c:v>output_gap_sv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Data!$JT$2:$JT$107</c:f>
              <c:numCache>
                <c:formatCode>General</c:formatCode>
                <c:ptCount val="106"/>
                <c:pt idx="27" formatCode="0.000%">
                  <c:v>1.29181379110569E-4</c:v>
                </c:pt>
                <c:pt idx="28" formatCode="0.000%">
                  <c:v>4.6220165866722288E-5</c:v>
                </c:pt>
                <c:pt idx="29" formatCode="0.000%">
                  <c:v>6.731104172494222E-5</c:v>
                </c:pt>
                <c:pt idx="30" formatCode="0.000%">
                  <c:v>1.5871899099886223E-4</c:v>
                </c:pt>
                <c:pt idx="31" formatCode="0.000%">
                  <c:v>1.297659102736687E-4</c:v>
                </c:pt>
                <c:pt idx="32" formatCode="0.000%">
                  <c:v>2.8871982473845807E-5</c:v>
                </c:pt>
                <c:pt idx="33" formatCode="0.000%">
                  <c:v>1.423749914535106E-5</c:v>
                </c:pt>
                <c:pt idx="34" formatCode="0.000%">
                  <c:v>2.9400530727809702E-5</c:v>
                </c:pt>
                <c:pt idx="35" formatCode="0.000%">
                  <c:v>3.1601983592772691E-5</c:v>
                </c:pt>
                <c:pt idx="36" formatCode="0.000%">
                  <c:v>2.1159628847001085E-5</c:v>
                </c:pt>
                <c:pt idx="37" formatCode="0.000%">
                  <c:v>1.2885083837562854E-5</c:v>
                </c:pt>
                <c:pt idx="38" formatCode="0.000%">
                  <c:v>8.8752206609754967E-6</c:v>
                </c:pt>
                <c:pt idx="39" formatCode="0.000%">
                  <c:v>3.6845570040010255E-6</c:v>
                </c:pt>
                <c:pt idx="40" formatCode="0.000%">
                  <c:v>1.1161444916756643E-6</c:v>
                </c:pt>
                <c:pt idx="41" formatCode="0.000%">
                  <c:v>2.7779086186633926E-7</c:v>
                </c:pt>
                <c:pt idx="42" formatCode="0.000%">
                  <c:v>1.518861546428486E-6</c:v>
                </c:pt>
                <c:pt idx="43" formatCode="0.000%">
                  <c:v>4.6213838079851177E-6</c:v>
                </c:pt>
                <c:pt idx="44" formatCode="0.000%">
                  <c:v>6.2584227779155063E-6</c:v>
                </c:pt>
                <c:pt idx="45" formatCode="0.000%">
                  <c:v>7.1627153164495747E-6</c:v>
                </c:pt>
                <c:pt idx="46" formatCode="0.000%">
                  <c:v>1.0172849129115203E-5</c:v>
                </c:pt>
                <c:pt idx="47" formatCode="0.000%">
                  <c:v>1.5569526311853853E-5</c:v>
                </c:pt>
                <c:pt idx="48" formatCode="0.000%">
                  <c:v>2.7032440716002488E-5</c:v>
                </c:pt>
                <c:pt idx="49" formatCode="0.000%">
                  <c:v>4.9770842828301196E-5</c:v>
                </c:pt>
                <c:pt idx="50" formatCode="0.000%">
                  <c:v>5.4924786111570856E-5</c:v>
                </c:pt>
                <c:pt idx="51" formatCode="0.000%">
                  <c:v>4.548098224804947E-5</c:v>
                </c:pt>
                <c:pt idx="52" formatCode="0.000%">
                  <c:v>3.5918448567115036E-5</c:v>
                </c:pt>
                <c:pt idx="53" formatCode="0.000%">
                  <c:v>2.8919834364616923E-5</c:v>
                </c:pt>
                <c:pt idx="54" formatCode="0.000%">
                  <c:v>1.344500799262269E-5</c:v>
                </c:pt>
                <c:pt idx="55" formatCode="0.000%">
                  <c:v>2.0902993449725627E-6</c:v>
                </c:pt>
                <c:pt idx="56" formatCode="0.000%">
                  <c:v>1.030383018357591E-7</c:v>
                </c:pt>
                <c:pt idx="57" formatCode="0.000%">
                  <c:v>8.2530302074242767E-6</c:v>
                </c:pt>
                <c:pt idx="58" formatCode="0.000%">
                  <c:v>5.5561671057293696E-5</c:v>
                </c:pt>
                <c:pt idx="59" formatCode="0.000%">
                  <c:v>1.3246867126267406E-4</c:v>
                </c:pt>
                <c:pt idx="60" formatCode="0.000%">
                  <c:v>1.3279504439746694E-4</c:v>
                </c:pt>
                <c:pt idx="61" formatCode="0.000%">
                  <c:v>8.2756528958341096E-5</c:v>
                </c:pt>
                <c:pt idx="62" formatCode="0.000%">
                  <c:v>5.6124133330139579E-5</c:v>
                </c:pt>
                <c:pt idx="63" formatCode="0.000%">
                  <c:v>3.2267702171891E-5</c:v>
                </c:pt>
                <c:pt idx="64" formatCode="0.000%">
                  <c:v>9.9377958701100783E-6</c:v>
                </c:pt>
                <c:pt idx="65" formatCode="0.000%">
                  <c:v>1.9073696500599186E-6</c:v>
                </c:pt>
                <c:pt idx="66" formatCode="0.000%">
                  <c:v>1.8850851566449729E-6</c:v>
                </c:pt>
                <c:pt idx="67" formatCode="0.000%">
                  <c:v>6.3283988498739159E-6</c:v>
                </c:pt>
                <c:pt idx="68" formatCode="0.000%">
                  <c:v>1.2657738711774091E-5</c:v>
                </c:pt>
                <c:pt idx="69" formatCode="0.000%">
                  <c:v>2.2775356752009656E-5</c:v>
                </c:pt>
                <c:pt idx="70" formatCode="0.000%">
                  <c:v>1.5430936302980765E-5</c:v>
                </c:pt>
                <c:pt idx="71" formatCode="0.000%">
                  <c:v>9.5396229493534967E-6</c:v>
                </c:pt>
                <c:pt idx="72" formatCode="0.000%">
                  <c:v>1.003966522749193E-5</c:v>
                </c:pt>
                <c:pt idx="73" formatCode="0.000%">
                  <c:v>5.415548325560197E-6</c:v>
                </c:pt>
                <c:pt idx="74" formatCode="0.000%">
                  <c:v>8.2612578810031535E-6</c:v>
                </c:pt>
                <c:pt idx="75" formatCode="0.000%">
                  <c:v>1.7325617534654232E-5</c:v>
                </c:pt>
                <c:pt idx="76" formatCode="0.000%">
                  <c:v>7.4402403744604163E-6</c:v>
                </c:pt>
                <c:pt idx="77" formatCode="0.000%">
                  <c:v>2.0000511240763335E-5</c:v>
                </c:pt>
                <c:pt idx="78" formatCode="0.000%">
                  <c:v>4.5690891373689126E-5</c:v>
                </c:pt>
                <c:pt idx="79" formatCode="0.000%">
                  <c:v>3.0712554230250418E-5</c:v>
                </c:pt>
                <c:pt idx="80" formatCode="0.000%">
                  <c:v>1.3364889440069809E-5</c:v>
                </c:pt>
                <c:pt idx="81" formatCode="0.000%">
                  <c:v>4.9058942468145302E-6</c:v>
                </c:pt>
                <c:pt idx="82" formatCode="0.000%">
                  <c:v>2.1705064048451823E-6</c:v>
                </c:pt>
                <c:pt idx="83" formatCode="0.000%">
                  <c:v>9.1806691564954054E-7</c:v>
                </c:pt>
                <c:pt idx="84" formatCode="0.000%">
                  <c:v>1.1678130221299161E-6</c:v>
                </c:pt>
                <c:pt idx="85" formatCode="0.000%">
                  <c:v>3.9234867725998539E-7</c:v>
                </c:pt>
                <c:pt idx="86" formatCode="0.000%">
                  <c:v>1.8693388021131388E-6</c:v>
                </c:pt>
                <c:pt idx="87" formatCode="0.000%">
                  <c:v>4.6879758615134217E-6</c:v>
                </c:pt>
                <c:pt idx="88" formatCode="0.000%">
                  <c:v>6.4569635030861412E-6</c:v>
                </c:pt>
                <c:pt idx="89" formatCode="0.000%">
                  <c:v>7.8665290059523133E-6</c:v>
                </c:pt>
                <c:pt idx="90" formatCode="0.000%">
                  <c:v>1.1601935234287591E-5</c:v>
                </c:pt>
                <c:pt idx="91" formatCode="0.000%">
                  <c:v>1.5059183459888814E-5</c:v>
                </c:pt>
                <c:pt idx="92" formatCode="0.000%">
                  <c:v>1.2362264895489076E-5</c:v>
                </c:pt>
                <c:pt idx="93" formatCode="0.000%">
                  <c:v>1.110485768300408E-5</c:v>
                </c:pt>
                <c:pt idx="94" formatCode="0.000%">
                  <c:v>7.3897821291657117E-6</c:v>
                </c:pt>
                <c:pt idx="95" formatCode="0.000%">
                  <c:v>4.0857673769943423E-6</c:v>
                </c:pt>
                <c:pt idx="96" formatCode="0.000%">
                  <c:v>6.7872761357052864E-7</c:v>
                </c:pt>
                <c:pt idx="97" formatCode="0.000%">
                  <c:v>8.6162310559958074E-7</c:v>
                </c:pt>
                <c:pt idx="98" formatCode="0.000%">
                  <c:v>2.5561753675462807E-6</c:v>
                </c:pt>
                <c:pt idx="99" formatCode="0.000%">
                  <c:v>2.1196653165710978E-6</c:v>
                </c:pt>
                <c:pt idx="100" formatCode="0.000%">
                  <c:v>1.3366288981784735E-6</c:v>
                </c:pt>
                <c:pt idx="101" formatCode="0.000%">
                  <c:v>3.6717045637690619E-6</c:v>
                </c:pt>
                <c:pt idx="102" formatCode="0.000%">
                  <c:v>1.0145405837920892E-5</c:v>
                </c:pt>
                <c:pt idx="103" formatCode="0.000%">
                  <c:v>1.8314247537997801E-5</c:v>
                </c:pt>
                <c:pt idx="104" formatCode="0.000%">
                  <c:v>1.9765740082215795E-5</c:v>
                </c:pt>
                <c:pt idx="105" formatCode="0.000%">
                  <c:v>1.8999041816089852E-5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9-4430-8649-3B85A4001E9A}"/>
            </c:ext>
          </c:extLst>
        </c:ser>
        <c:ser>
          <c:idx val="1"/>
          <c:order val="1"/>
          <c:tx>
            <c:strRef>
              <c:f>Data!$JU$1</c:f>
              <c:strCache>
                <c:ptCount val="1"/>
                <c:pt idx="0">
                  <c:v>inflation_sv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Data!$JU$2:$JU$107</c:f>
              <c:numCache>
                <c:formatCode>General</c:formatCode>
                <c:ptCount val="106"/>
                <c:pt idx="27" formatCode="0.000%">
                  <c:v>1.2693010671761797E-6</c:v>
                </c:pt>
                <c:pt idx="28" formatCode="0.000%">
                  <c:v>5.1992453907892007E-6</c:v>
                </c:pt>
                <c:pt idx="29" formatCode="0.000%">
                  <c:v>6.0873711770090559E-6</c:v>
                </c:pt>
                <c:pt idx="30" formatCode="0.000%">
                  <c:v>5.5192040077023447E-6</c:v>
                </c:pt>
                <c:pt idx="31" formatCode="0.000%">
                  <c:v>7.9809548392722818E-6</c:v>
                </c:pt>
                <c:pt idx="32" formatCode="0.000%">
                  <c:v>3.8898719134355146E-5</c:v>
                </c:pt>
                <c:pt idx="33" formatCode="0.000%">
                  <c:v>7.547369437979623E-5</c:v>
                </c:pt>
                <c:pt idx="34" formatCode="0.000%">
                  <c:v>6.9506182921496521E-5</c:v>
                </c:pt>
                <c:pt idx="35" formatCode="0.000%">
                  <c:v>2.031177866966803E-5</c:v>
                </c:pt>
                <c:pt idx="36" formatCode="0.000%">
                  <c:v>1.7508468692521123E-5</c:v>
                </c:pt>
                <c:pt idx="37" formatCode="0.000%">
                  <c:v>2.7068981362216939E-5</c:v>
                </c:pt>
                <c:pt idx="38" formatCode="0.000%">
                  <c:v>1.8873000768802425E-5</c:v>
                </c:pt>
                <c:pt idx="39" formatCode="0.000%">
                  <c:v>5.5869963198627936E-6</c:v>
                </c:pt>
                <c:pt idx="40" formatCode="0.000%">
                  <c:v>1.4765065128701503E-5</c:v>
                </c:pt>
                <c:pt idx="41" formatCode="0.000%">
                  <c:v>2.5809429009556991E-5</c:v>
                </c:pt>
                <c:pt idx="42" formatCode="0.000%">
                  <c:v>1.5129774505778507E-5</c:v>
                </c:pt>
                <c:pt idx="43" formatCode="0.000%">
                  <c:v>1.9922499142653836E-6</c:v>
                </c:pt>
                <c:pt idx="44" formatCode="0.000%">
                  <c:v>3.2986319811838378E-6</c:v>
                </c:pt>
                <c:pt idx="45" formatCode="0.000%">
                  <c:v>1.3224442501853962E-5</c:v>
                </c:pt>
                <c:pt idx="46" formatCode="0.000%">
                  <c:v>2.2291226234001402E-5</c:v>
                </c:pt>
                <c:pt idx="47" formatCode="0.000%">
                  <c:v>2.2316719570398564E-5</c:v>
                </c:pt>
                <c:pt idx="48" formatCode="0.000%">
                  <c:v>2.0034726002889847E-5</c:v>
                </c:pt>
                <c:pt idx="49" formatCode="0.000%">
                  <c:v>1.2420374542135739E-5</c:v>
                </c:pt>
                <c:pt idx="50" formatCode="0.000%">
                  <c:v>6.1541167396002591E-6</c:v>
                </c:pt>
                <c:pt idx="51" formatCode="0.000%">
                  <c:v>1.9064605266463728E-5</c:v>
                </c:pt>
                <c:pt idx="52" formatCode="0.000%">
                  <c:v>4.8532353749414739E-5</c:v>
                </c:pt>
                <c:pt idx="53" formatCode="0.000%">
                  <c:v>7.4527129794123379E-5</c:v>
                </c:pt>
                <c:pt idx="54" formatCode="0.000%">
                  <c:v>4.4934528504805383E-5</c:v>
                </c:pt>
                <c:pt idx="55" formatCode="0.000%">
                  <c:v>1.1074307268985869E-5</c:v>
                </c:pt>
                <c:pt idx="56" formatCode="0.000%">
                  <c:v>1.3153119727968422E-6</c:v>
                </c:pt>
                <c:pt idx="57" formatCode="0.000%">
                  <c:v>8.4347251620214709E-6</c:v>
                </c:pt>
                <c:pt idx="58" formatCode="0.000%">
                  <c:v>8.9609259248828011E-6</c:v>
                </c:pt>
                <c:pt idx="59" formatCode="0.000%">
                  <c:v>6.2443834166833073E-6</c:v>
                </c:pt>
                <c:pt idx="60" formatCode="0.000%">
                  <c:v>3.2595709530465157E-6</c:v>
                </c:pt>
                <c:pt idx="61" formatCode="0.000%">
                  <c:v>6.9749704588309397E-6</c:v>
                </c:pt>
                <c:pt idx="62" formatCode="0.000%">
                  <c:v>1.7811393718757395E-5</c:v>
                </c:pt>
                <c:pt idx="63" formatCode="0.000%">
                  <c:v>3.6861837783121087E-5</c:v>
                </c:pt>
                <c:pt idx="64" formatCode="0.000%">
                  <c:v>5.6506778565781294E-5</c:v>
                </c:pt>
                <c:pt idx="65" formatCode="0.000%">
                  <c:v>4.2095703013255489E-5</c:v>
                </c:pt>
                <c:pt idx="66" formatCode="0.000%">
                  <c:v>1.4477351547615622E-5</c:v>
                </c:pt>
                <c:pt idx="67" formatCode="0.000%">
                  <c:v>2.621638417729192E-6</c:v>
                </c:pt>
                <c:pt idx="68" formatCode="0.000%">
                  <c:v>4.9413495994810603E-7</c:v>
                </c:pt>
                <c:pt idx="69" formatCode="0.000%">
                  <c:v>2.9475100278574662E-7</c:v>
                </c:pt>
                <c:pt idx="70" formatCode="0.000%">
                  <c:v>4.1641097996425085E-6</c:v>
                </c:pt>
                <c:pt idx="71" formatCode="0.000%">
                  <c:v>1.4300750501130225E-5</c:v>
                </c:pt>
                <c:pt idx="72" formatCode="0.000%">
                  <c:v>1.4661336008021305E-5</c:v>
                </c:pt>
                <c:pt idx="73" formatCode="0.000%">
                  <c:v>2.9948507224869458E-6</c:v>
                </c:pt>
                <c:pt idx="74" formatCode="0.000%">
                  <c:v>1.2490209748486934E-6</c:v>
                </c:pt>
                <c:pt idx="75" formatCode="0.000%">
                  <c:v>1.1512137832297277E-5</c:v>
                </c:pt>
                <c:pt idx="76" formatCode="0.000%">
                  <c:v>2.1143711406231871E-5</c:v>
                </c:pt>
                <c:pt idx="77" formatCode="0.000%">
                  <c:v>1.1020623748464103E-5</c:v>
                </c:pt>
                <c:pt idx="78" formatCode="0.000%">
                  <c:v>2.1340095133173988E-6</c:v>
                </c:pt>
                <c:pt idx="79" formatCode="0.000%">
                  <c:v>1.6649667628768664E-6</c:v>
                </c:pt>
                <c:pt idx="80" formatCode="0.000%">
                  <c:v>8.2210210698510773E-7</c:v>
                </c:pt>
                <c:pt idx="81" formatCode="0.000%">
                  <c:v>5.5622719946502919E-7</c:v>
                </c:pt>
                <c:pt idx="82" formatCode="0.000%">
                  <c:v>9.2424315286032885E-7</c:v>
                </c:pt>
                <c:pt idx="83" formatCode="0.000%">
                  <c:v>5.4862933674051262E-6</c:v>
                </c:pt>
                <c:pt idx="84" formatCode="0.000%">
                  <c:v>1.544537658970319E-5</c:v>
                </c:pt>
                <c:pt idx="85" formatCode="0.000%">
                  <c:v>1.8580649834728825E-5</c:v>
                </c:pt>
                <c:pt idx="86" formatCode="0.000%">
                  <c:v>2.3144482486375387E-5</c:v>
                </c:pt>
                <c:pt idx="87" formatCode="0.000%">
                  <c:v>5.7741802058611626E-5</c:v>
                </c:pt>
                <c:pt idx="88" formatCode="0.000%">
                  <c:v>1.112028172403777E-4</c:v>
                </c:pt>
                <c:pt idx="89" formatCode="0.000%">
                  <c:v>9.1937481128237779E-5</c:v>
                </c:pt>
                <c:pt idx="90" formatCode="0.000%">
                  <c:v>3.0860415529162429E-5</c:v>
                </c:pt>
                <c:pt idx="91" formatCode="0.000%">
                  <c:v>1.5423132739491197E-5</c:v>
                </c:pt>
                <c:pt idx="92" formatCode="0.000%">
                  <c:v>3.3872525999737958E-5</c:v>
                </c:pt>
                <c:pt idx="93" formatCode="0.000%">
                  <c:v>4.0745518913047951E-5</c:v>
                </c:pt>
                <c:pt idx="94" formatCode="0.000%">
                  <c:v>3.10327599323136E-5</c:v>
                </c:pt>
                <c:pt idx="95" formatCode="0.000%">
                  <c:v>3.107538530713003E-5</c:v>
                </c:pt>
                <c:pt idx="96" formatCode="0.000%">
                  <c:v>3.7815139570755841E-5</c:v>
                </c:pt>
                <c:pt idx="97" formatCode="0.000%">
                  <c:v>2.6650954663093905E-5</c:v>
                </c:pt>
                <c:pt idx="98" formatCode="0.000%">
                  <c:v>1.6473769756610916E-5</c:v>
                </c:pt>
                <c:pt idx="99" formatCode="0.000%">
                  <c:v>1.0061619725698458E-6</c:v>
                </c:pt>
                <c:pt idx="100" formatCode="0.000%">
                  <c:v>3.5816734808471207E-8</c:v>
                </c:pt>
                <c:pt idx="101" formatCode="0.000%">
                  <c:v>3.1539334989335654E-7</c:v>
                </c:pt>
                <c:pt idx="102" formatCode="0.000%">
                  <c:v>3.08524862172393E-6</c:v>
                </c:pt>
                <c:pt idx="103" formatCode="0.000%">
                  <c:v>4.8511216439716923E-6</c:v>
                </c:pt>
                <c:pt idx="104" formatCode="0.000%">
                  <c:v>2.5443435045196049E-6</c:v>
                </c:pt>
                <c:pt idx="105" formatCode="0.000%">
                  <c:v>4.3612299805200578E-5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9-4430-8649-3B85A4001E9A}"/>
            </c:ext>
          </c:extLst>
        </c:ser>
        <c:ser>
          <c:idx val="2"/>
          <c:order val="2"/>
          <c:tx>
            <c:strRef>
              <c:f>Data!$JV$1</c:f>
              <c:strCache>
                <c:ptCount val="1"/>
                <c:pt idx="0">
                  <c:v>interest_rate_sv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Data!$JV$2:$JV$107</c:f>
              <c:numCache>
                <c:formatCode>General</c:formatCode>
                <c:ptCount val="106"/>
                <c:pt idx="27" formatCode="0.000%">
                  <c:v>0</c:v>
                </c:pt>
                <c:pt idx="28" formatCode="0.000%">
                  <c:v>4.6874999999999835E-6</c:v>
                </c:pt>
                <c:pt idx="29" formatCode="0.000%">
                  <c:v>6.2499999999999766E-6</c:v>
                </c:pt>
                <c:pt idx="30" formatCode="0.000%">
                  <c:v>9.2187499999999984E-5</c:v>
                </c:pt>
                <c:pt idx="31" formatCode="0.000%">
                  <c:v>1.6874999999999873E-4</c:v>
                </c:pt>
                <c:pt idx="32" formatCode="0.000%">
                  <c:v>2.4179687499999679E-4</c:v>
                </c:pt>
                <c:pt idx="33" formatCode="0.000%">
                  <c:v>2.5156250000000005E-4</c:v>
                </c:pt>
                <c:pt idx="34" formatCode="0.000%">
                  <c:v>1.9179687499999969E-4</c:v>
                </c:pt>
                <c:pt idx="35" formatCode="0.000%">
                  <c:v>7.5000000000000427E-5</c:v>
                </c:pt>
                <c:pt idx="36" formatCode="0.000%">
                  <c:v>1.8750000000000009E-5</c:v>
                </c:pt>
                <c:pt idx="37" formatCode="0.000%">
                  <c:v>6.8750000000000235E-5</c:v>
                </c:pt>
                <c:pt idx="38" formatCode="0.000%">
                  <c:v>6.8749999999999367E-5</c:v>
                </c:pt>
                <c:pt idx="39" formatCode="0.000%">
                  <c:v>1.8749999999999978E-5</c:v>
                </c:pt>
                <c:pt idx="40" formatCode="0.000%">
                  <c:v>4.6874999999999835E-6</c:v>
                </c:pt>
                <c:pt idx="41" formatCode="0.000%">
                  <c:v>6.2499999999999766E-6</c:v>
                </c:pt>
                <c:pt idx="42" formatCode="0.000%">
                  <c:v>4.6874999999999835E-6</c:v>
                </c:pt>
                <c:pt idx="43" formatCode="0.000%">
                  <c:v>1.1718750000000024E-6</c:v>
                </c:pt>
                <c:pt idx="44" formatCode="0.000%">
                  <c:v>1.5625000000000028E-6</c:v>
                </c:pt>
                <c:pt idx="45" formatCode="0.000%">
                  <c:v>1.1718750000000024E-6</c:v>
                </c:pt>
                <c:pt idx="46" formatCode="0.000%">
                  <c:v>4.6875000000000098E-6</c:v>
                </c:pt>
                <c:pt idx="47" formatCode="0.000%">
                  <c:v>6.2500000000000113E-6</c:v>
                </c:pt>
                <c:pt idx="48" formatCode="0.000%">
                  <c:v>4.6875000000000098E-6</c:v>
                </c:pt>
                <c:pt idx="49" formatCode="0.000%">
                  <c:v>4.6875000000000098E-6</c:v>
                </c:pt>
                <c:pt idx="50" formatCode="0.000%">
                  <c:v>1.0546875000000017E-5</c:v>
                </c:pt>
                <c:pt idx="51" formatCode="0.000%">
                  <c:v>2.9296874999999992E-5</c:v>
                </c:pt>
                <c:pt idx="52" formatCode="0.000%">
                  <c:v>4.6875000000000001E-5</c:v>
                </c:pt>
                <c:pt idx="53" formatCode="0.000%">
                  <c:v>7.0312499999999981E-5</c:v>
                </c:pt>
                <c:pt idx="54" formatCode="0.000%">
                  <c:v>4.6874999999999994E-5</c:v>
                </c:pt>
                <c:pt idx="55" formatCode="0.000%">
                  <c:v>2.1874999999999986E-5</c:v>
                </c:pt>
                <c:pt idx="56" formatCode="0.000%">
                  <c:v>7.8125000000000154E-6</c:v>
                </c:pt>
                <c:pt idx="57" formatCode="0.000%">
                  <c:v>4.296875000000007E-6</c:v>
                </c:pt>
                <c:pt idx="58" formatCode="0.000%">
                  <c:v>3.1250000000000057E-6</c:v>
                </c:pt>
                <c:pt idx="59" formatCode="0.000%">
                  <c:v>3.1250000000000057E-6</c:v>
                </c:pt>
                <c:pt idx="60" formatCode="0.000%">
                  <c:v>1.4492187500000055E-4</c:v>
                </c:pt>
                <c:pt idx="61" formatCode="0.000%">
                  <c:v>4.8124999999999996E-4</c:v>
                </c:pt>
                <c:pt idx="62" formatCode="0.000%">
                  <c:v>4.8124999999999996E-4</c:v>
                </c:pt>
                <c:pt idx="63" formatCode="0.000%">
                  <c:v>1.8125000000000045E-4</c:v>
                </c:pt>
                <c:pt idx="64" formatCode="0.000%">
                  <c:v>1.7187499999999977E-5</c:v>
                </c:pt>
                <c:pt idx="65" formatCode="0.000%">
                  <c:v>1.2500000000000006E-5</c:v>
                </c:pt>
                <c:pt idx="66" formatCode="0.000%">
                  <c:v>6.2500000000000113E-6</c:v>
                </c:pt>
                <c:pt idx="67" formatCode="0.000%">
                  <c:v>4.6875000000000098E-6</c:v>
                </c:pt>
                <c:pt idx="68" formatCode="0.000%">
                  <c:v>4.6875000000000098E-6</c:v>
                </c:pt>
                <c:pt idx="69" formatCode="0.000%">
                  <c:v>2.6171875000000021E-5</c:v>
                </c:pt>
                <c:pt idx="70" formatCode="0.000%">
                  <c:v>3.5546875000000002E-5</c:v>
                </c:pt>
                <c:pt idx="71" formatCode="0.000%">
                  <c:v>2.1874999999999986E-5</c:v>
                </c:pt>
                <c:pt idx="72" formatCode="0.000%">
                  <c:v>1.3671874999999988E-5</c:v>
                </c:pt>
                <c:pt idx="73" formatCode="0.000%">
                  <c:v>1.0546874999999994E-5</c:v>
                </c:pt>
                <c:pt idx="74" formatCode="0.000%">
                  <c:v>6.2499999999999935E-6</c:v>
                </c:pt>
                <c:pt idx="75" formatCode="0.000%">
                  <c:v>1.7187499999999984E-5</c:v>
                </c:pt>
                <c:pt idx="76" formatCode="0.000%">
                  <c:v>5.4687499999999615E-5</c:v>
                </c:pt>
                <c:pt idx="77" formatCode="0.000%">
                  <c:v>4.2187499999999907E-5</c:v>
                </c:pt>
                <c:pt idx="78" formatCode="0.000%">
                  <c:v>1.8750000000000015E-5</c:v>
                </c:pt>
                <c:pt idx="79" formatCode="0.000%">
                  <c:v>0</c:v>
                </c:pt>
                <c:pt idx="80" formatCode="0.000%">
                  <c:v>0</c:v>
                </c:pt>
                <c:pt idx="81" formatCode="0.000%">
                  <c:v>1.0546875000000001E-5</c:v>
                </c:pt>
                <c:pt idx="82" formatCode="0.000%">
                  <c:v>2.8124999999999986E-5</c:v>
                </c:pt>
                <c:pt idx="83" formatCode="0.000%">
                  <c:v>2.6171874999999994E-5</c:v>
                </c:pt>
                <c:pt idx="84" formatCode="0.000%">
                  <c:v>4.6874999999999962E-6</c:v>
                </c:pt>
                <c:pt idx="85" formatCode="0.000%">
                  <c:v>0</c:v>
                </c:pt>
                <c:pt idx="86" formatCode="0.000%">
                  <c:v>1.1718750000000024E-6</c:v>
                </c:pt>
                <c:pt idx="87" formatCode="0.000%">
                  <c:v>2.6562500000000015E-5</c:v>
                </c:pt>
                <c:pt idx="88" formatCode="0.000%">
                  <c:v>6.4062500000000304E-5</c:v>
                </c:pt>
                <c:pt idx="89" formatCode="0.000%">
                  <c:v>1.0156250000000054E-4</c:v>
                </c:pt>
                <c:pt idx="90" formatCode="0.000%">
                  <c:v>6.4062499999999978E-5</c:v>
                </c:pt>
                <c:pt idx="91" formatCode="0.000%">
                  <c:v>2.3046874999999979E-5</c:v>
                </c:pt>
                <c:pt idx="92" formatCode="0.000%">
                  <c:v>7.421874999999983E-6</c:v>
                </c:pt>
                <c:pt idx="93" formatCode="0.000%">
                  <c:v>3.2812499999999991E-5</c:v>
                </c:pt>
                <c:pt idx="94" formatCode="0.000%">
                  <c:v>7.1874999999999023E-5</c:v>
                </c:pt>
                <c:pt idx="95" formatCode="0.000%">
                  <c:v>7.6171875000000732E-5</c:v>
                </c:pt>
                <c:pt idx="96" formatCode="0.000%">
                  <c:v>4.4921874999999999E-5</c:v>
                </c:pt>
                <c:pt idx="97" formatCode="0.000%">
                  <c:v>1.3671874999999992E-5</c:v>
                </c:pt>
                <c:pt idx="98" formatCode="0.000%">
                  <c:v>4.2968749999999943E-6</c:v>
                </c:pt>
                <c:pt idx="99" formatCode="0.000%">
                  <c:v>1.1718749999999959E-6</c:v>
                </c:pt>
                <c:pt idx="100" formatCode="0.000%">
                  <c:v>0</c:v>
                </c:pt>
                <c:pt idx="101" formatCode="0.000%">
                  <c:v>0</c:v>
                </c:pt>
                <c:pt idx="102" formatCode="0.000%">
                  <c:v>0</c:v>
                </c:pt>
                <c:pt idx="103" formatCode="0.000%">
                  <c:v>0</c:v>
                </c:pt>
                <c:pt idx="104" formatCode="0.000%">
                  <c:v>4.6875000000000098E-6</c:v>
                </c:pt>
                <c:pt idx="105" formatCode="0.000%">
                  <c:v>3.7500000000000207E-5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9-4430-8649-3B85A400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39359"/>
        <c:axId val="579712831"/>
      </c:lineChart>
      <c:catAx>
        <c:axId val="58193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712831"/>
        <c:crosses val="autoZero"/>
        <c:auto val="1"/>
        <c:lblAlgn val="ctr"/>
        <c:lblOffset val="100"/>
        <c:noMultiLvlLbl val="0"/>
      </c:catAx>
      <c:valAx>
        <c:axId val="579712831"/>
        <c:scaling>
          <c:orientation val="minMax"/>
          <c:max val="4.0000000000000013E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11464650623481E-2"/>
          <c:y val="0.16360612407420455"/>
          <c:w val="0.83500953644211706"/>
          <c:h val="0.64078303774064271"/>
        </c:manualLayout>
      </c:layout>
      <c:lineChart>
        <c:grouping val="standard"/>
        <c:varyColors val="0"/>
        <c:ser>
          <c:idx val="2"/>
          <c:order val="2"/>
          <c:tx>
            <c:v>Brecha de inflación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Data!$JX$2:$JX$107</c:f>
              <c:numCache>
                <c:formatCode>General</c:formatCode>
                <c:ptCount val="106"/>
                <c:pt idx="28" formatCode="0.000%">
                  <c:v>1.8723849390791983E-2</c:v>
                </c:pt>
                <c:pt idx="29" formatCode="0.000%">
                  <c:v>2.4630185953997588E-2</c:v>
                </c:pt>
                <c:pt idx="30" formatCode="0.000%">
                  <c:v>2.2385536276593787E-2</c:v>
                </c:pt>
                <c:pt idx="31" formatCode="0.000%">
                  <c:v>1.7570112090560197E-2</c:v>
                </c:pt>
                <c:pt idx="32" formatCode="0.000%">
                  <c:v>1.3384737085311099E-2</c:v>
                </c:pt>
                <c:pt idx="33" formatCode="0.000%">
                  <c:v>4.7549434047544983E-3</c:v>
                </c:pt>
                <c:pt idx="34" formatCode="0.000%">
                  <c:v>9.5865712423520016E-4</c:v>
                </c:pt>
                <c:pt idx="35" formatCode="0.000%">
                  <c:v>6.8127057381930992E-3</c:v>
                </c:pt>
                <c:pt idx="36" formatCode="0.000%">
                  <c:v>1.7533679889614601E-2</c:v>
                </c:pt>
                <c:pt idx="37" formatCode="0.000%">
                  <c:v>1.91874578604629E-2</c:v>
                </c:pt>
                <c:pt idx="38" formatCode="0.000%">
                  <c:v>2.3970380441832695E-2</c:v>
                </c:pt>
                <c:pt idx="39" formatCode="0.000%">
                  <c:v>2.0256427682477304E-2</c:v>
                </c:pt>
                <c:pt idx="40" formatCode="0.000%">
                  <c:v>1.8267798774343688E-2</c:v>
                </c:pt>
                <c:pt idx="41" formatCode="0.000%">
                  <c:v>1.6489988883156496E-2</c:v>
                </c:pt>
                <c:pt idx="42" formatCode="0.000%">
                  <c:v>1.5164843919695387E-2</c:v>
                </c:pt>
                <c:pt idx="43" formatCode="0.000%">
                  <c:v>1.4601045722474296E-2</c:v>
                </c:pt>
                <c:pt idx="44" formatCode="0.000%">
                  <c:v>1.1534664856583991E-2</c:v>
                </c:pt>
                <c:pt idx="45" formatCode="0.000%">
                  <c:v>5.9981235908437916E-3</c:v>
                </c:pt>
                <c:pt idx="46" formatCode="0.000%">
                  <c:v>2.4535284357377965E-3</c:v>
                </c:pt>
                <c:pt idx="47" formatCode="0.000%">
                  <c:v>-1.28539299063931E-3</c:v>
                </c:pt>
                <c:pt idx="48" formatCode="0.000%">
                  <c:v>-1.6065658328213606E-2</c:v>
                </c:pt>
                <c:pt idx="49" formatCode="0.000%">
                  <c:v>-1.5829727938355506E-2</c:v>
                </c:pt>
                <c:pt idx="50" formatCode="0.000%">
                  <c:v>-1.0724392693783003E-2</c:v>
                </c:pt>
                <c:pt idx="51" formatCode="0.000%">
                  <c:v>-5.4094713991615015E-3</c:v>
                </c:pt>
                <c:pt idx="52" formatCode="0.000%">
                  <c:v>2.2999832277613506E-2</c:v>
                </c:pt>
                <c:pt idx="53" formatCode="0.000%">
                  <c:v>3.2046989713073099E-2</c:v>
                </c:pt>
                <c:pt idx="54" formatCode="0.000%">
                  <c:v>2.92463861340976E-2</c:v>
                </c:pt>
                <c:pt idx="55" formatCode="0.000%">
                  <c:v>2.9460382825094805E-2</c:v>
                </c:pt>
                <c:pt idx="56" formatCode="0.000%">
                  <c:v>2.9519729825030198E-2</c:v>
                </c:pt>
                <c:pt idx="57" formatCode="0.000%">
                  <c:v>2.2705842931207101E-2</c:v>
                </c:pt>
                <c:pt idx="58" formatCode="0.000%">
                  <c:v>2.4606123372959095E-2</c:v>
                </c:pt>
                <c:pt idx="59" formatCode="0.000%">
                  <c:v>2.6187512235205504E-2</c:v>
                </c:pt>
                <c:pt idx="60" formatCode="0.000%">
                  <c:v>1.4534459012588014E-3</c:v>
                </c:pt>
                <c:pt idx="61" formatCode="0.000%">
                  <c:v>-5.7706699996409871E-4</c:v>
                </c:pt>
                <c:pt idx="62" formatCode="0.000%">
                  <c:v>-5.5740188181528996E-3</c:v>
                </c:pt>
                <c:pt idx="63" formatCode="0.000%">
                  <c:v>-1.4282697933807098E-2</c:v>
                </c:pt>
                <c:pt idx="64" formatCode="0.000%">
                  <c:v>3.2812259210202033E-5</c:v>
                </c:pt>
                <c:pt idx="65" formatCode="0.000%">
                  <c:v>-2.4599034284138975E-3</c:v>
                </c:pt>
                <c:pt idx="66" formatCode="0.000%">
                  <c:v>-4.4142408868838995E-3</c:v>
                </c:pt>
                <c:pt idx="67" formatCode="0.000%">
                  <c:v>-3.1368740580409969E-3</c:v>
                </c:pt>
                <c:pt idx="68" formatCode="0.000%">
                  <c:v>-3.2421861336041982E-3</c:v>
                </c:pt>
                <c:pt idx="69" formatCode="0.000%">
                  <c:v>-4.0787581510913981E-3</c:v>
                </c:pt>
                <c:pt idx="70" formatCode="0.000%">
                  <c:v>1.150689048658303E-3</c:v>
                </c:pt>
                <c:pt idx="71" formatCode="0.000%">
                  <c:v>5.3748529233412015E-3</c:v>
                </c:pt>
                <c:pt idx="72" formatCode="0.000%">
                  <c:v>5.1038002039515001E-3</c:v>
                </c:pt>
                <c:pt idx="73" formatCode="0.000%">
                  <c:v>4.9079707200713057E-3</c:v>
                </c:pt>
                <c:pt idx="74" formatCode="0.000%">
                  <c:v>2.5764505877090005E-3</c:v>
                </c:pt>
                <c:pt idx="75" formatCode="0.000%">
                  <c:v>-3.2956645039921018E-3</c:v>
                </c:pt>
                <c:pt idx="76" formatCode="0.000%">
                  <c:v>-6.6730912055025966E-3</c:v>
                </c:pt>
                <c:pt idx="77" formatCode="0.000%">
                  <c:v>-3.0621410307334999E-3</c:v>
                </c:pt>
                <c:pt idx="78" formatCode="0.000%">
                  <c:v>-5.0452521687026977E-3</c:v>
                </c:pt>
                <c:pt idx="79" formatCode="0.000%">
                  <c:v>-5.3257434836107009E-3</c:v>
                </c:pt>
                <c:pt idx="80" formatCode="0.000%">
                  <c:v>-3.9081416073907978E-3</c:v>
                </c:pt>
                <c:pt idx="81" formatCode="0.000%">
                  <c:v>-3.5498574225782988E-3</c:v>
                </c:pt>
                <c:pt idx="82" formatCode="0.000%">
                  <c:v>-2.6558145209077018E-3</c:v>
                </c:pt>
                <c:pt idx="83" formatCode="0.000%">
                  <c:v>1.9344706541367038E-3</c:v>
                </c:pt>
                <c:pt idx="84" formatCode="0.000%">
                  <c:v>6.2760969399325017E-3</c:v>
                </c:pt>
                <c:pt idx="85" formatCode="0.000%">
                  <c:v>8.6263190840962026E-3</c:v>
                </c:pt>
                <c:pt idx="86" formatCode="0.000%">
                  <c:v>1.5240487762947598E-2</c:v>
                </c:pt>
                <c:pt idx="87" formatCode="0.000%">
                  <c:v>2.58698489432337E-2</c:v>
                </c:pt>
                <c:pt idx="88" formatCode="0.000%">
                  <c:v>3.6359503594040901E-2</c:v>
                </c:pt>
                <c:pt idx="89" formatCode="0.000%">
                  <c:v>3.971525652246681E-2</c:v>
                </c:pt>
                <c:pt idx="90" formatCode="0.000%">
                  <c:v>3.9029560957211801E-2</c:v>
                </c:pt>
                <c:pt idx="91" formatCode="0.000%">
                  <c:v>2.9773092179354997E-2</c:v>
                </c:pt>
                <c:pt idx="92" formatCode="0.000%">
                  <c:v>2.6251362272674397E-2</c:v>
                </c:pt>
                <c:pt idx="93" formatCode="0.000%">
                  <c:v>2.1627522448538501E-2</c:v>
                </c:pt>
                <c:pt idx="94" formatCode="0.000%">
                  <c:v>1.4883783480084602E-2</c:v>
                </c:pt>
                <c:pt idx="95" formatCode="0.000%">
                  <c:v>1.2055855312989999E-2</c:v>
                </c:pt>
                <c:pt idx="96" formatCode="0.000%">
                  <c:v>4.4760093549714997E-3</c:v>
                </c:pt>
                <c:pt idx="97" formatCode="0.000%">
                  <c:v>2.4154580540255016E-3</c:v>
                </c:pt>
                <c:pt idx="98" formatCode="0.000%">
                  <c:v>1.9417071600630054E-3</c:v>
                </c:pt>
                <c:pt idx="99" formatCode="0.000%">
                  <c:v>2.2199163927483986E-3</c:v>
                </c:pt>
                <c:pt idx="100" formatCode="0.000%">
                  <c:v>2.3920536220390989E-3</c:v>
                </c:pt>
                <c:pt idx="101" formatCode="0.000%">
                  <c:v>3.4272937953402013E-3</c:v>
                </c:pt>
                <c:pt idx="102" formatCode="0.000%">
                  <c:v>6.5934837046735043E-3</c:v>
                </c:pt>
                <c:pt idx="103" formatCode="0.000%">
                  <c:v>7.7563863629100047E-3</c:v>
                </c:pt>
                <c:pt idx="104" formatCode="0.000%">
                  <c:v>6.3546623409080003E-3</c:v>
                </c:pt>
                <c:pt idx="105" formatCode="0.000%">
                  <c:v>-8.300439206475399E-3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4-4FC5-BB4C-C5205D588023}"/>
            </c:ext>
          </c:extLst>
        </c:ser>
        <c:ser>
          <c:idx val="4"/>
          <c:order val="4"/>
          <c:tx>
            <c:v>Brecha del producto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0-410D-AAFE-E0C0E222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18144"/>
        <c:axId val="180893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Data!$T$1</c15:sqref>
                        </c15:formulaRef>
                      </c:ext>
                    </c:extLst>
                    <c:strCache>
                      <c:ptCount val="1"/>
                      <c:pt idx="0">
                        <c:v>output_gap_initial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Data!$T$2:$T$107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17">
                        <c:v>5.5550217078982556E-2</c:v>
                      </c:pt>
                      <c:pt idx="18">
                        <c:v>3.6293416457061412E-2</c:v>
                      </c:pt>
                      <c:pt idx="19">
                        <c:v>2.3767574223025889E-3</c:v>
                      </c:pt>
                      <c:pt idx="20">
                        <c:v>-1.0899089332328082E-2</c:v>
                      </c:pt>
                      <c:pt idx="21">
                        <c:v>-2.9170516115401446E-2</c:v>
                      </c:pt>
                      <c:pt idx="22">
                        <c:v>-4.5492832199653055E-2</c:v>
                      </c:pt>
                      <c:pt idx="23">
                        <c:v>-5.2489894275909665E-2</c:v>
                      </c:pt>
                      <c:pt idx="24">
                        <c:v>-6.003358718031071E-2</c:v>
                      </c:pt>
                      <c:pt idx="25">
                        <c:v>-4.548814815114377E-2</c:v>
                      </c:pt>
                      <c:pt idx="26">
                        <c:v>-3.4683940579028127E-2</c:v>
                      </c:pt>
                      <c:pt idx="27">
                        <c:v>-3.068985534197799E-2</c:v>
                      </c:pt>
                      <c:pt idx="28">
                        <c:v>-2.7456171032128163E-2</c:v>
                      </c:pt>
                      <c:pt idx="29">
                        <c:v>-1.2942304852892383E-2</c:v>
                      </c:pt>
                      <c:pt idx="30">
                        <c:v>9.6644166169324031E-4</c:v>
                      </c:pt>
                      <c:pt idx="31">
                        <c:v>-7.5691292471624649E-4</c:v>
                      </c:pt>
                      <c:pt idx="32">
                        <c:v>-3.4124380501173723E-3</c:v>
                      </c:pt>
                      <c:pt idx="33">
                        <c:v>-9.002192015594046E-3</c:v>
                      </c:pt>
                      <c:pt idx="34">
                        <c:v>-1.4857915118856924E-2</c:v>
                      </c:pt>
                      <c:pt idx="35">
                        <c:v>-1.810170642097797E-2</c:v>
                      </c:pt>
                      <c:pt idx="36">
                        <c:v>-2.1479569710263324E-2</c:v>
                      </c:pt>
                      <c:pt idx="37">
                        <c:v>-2.4430152298558938E-2</c:v>
                      </c:pt>
                      <c:pt idx="38">
                        <c:v>-2.5875254149578253E-2</c:v>
                      </c:pt>
                      <c:pt idx="39">
                        <c:v>-2.643151316599468E-2</c:v>
                      </c:pt>
                      <c:pt idx="40">
                        <c:v>-2.7341615807325081E-2</c:v>
                      </c:pt>
                      <c:pt idx="41">
                        <c:v>-2.66917641915283E-2</c:v>
                      </c:pt>
                      <c:pt idx="42">
                        <c:v>-2.4080340683971135E-2</c:v>
                      </c:pt>
                      <c:pt idx="43">
                        <c:v>-2.1951134170950737E-2</c:v>
                      </c:pt>
                      <c:pt idx="44">
                        <c:v>-1.9958066867575397E-2</c:v>
                      </c:pt>
                      <c:pt idx="45">
                        <c:v>-1.6813052827436392E-2</c:v>
                      </c:pt>
                      <c:pt idx="46">
                        <c:v>-1.35441268528943E-2</c:v>
                      </c:pt>
                      <c:pt idx="47">
                        <c:v>-9.3146508468583411E-3</c:v>
                      </c:pt>
                      <c:pt idx="48">
                        <c:v>-2.9048369151540854E-3</c:v>
                      </c:pt>
                      <c:pt idx="49">
                        <c:v>5.1571306505437953E-3</c:v>
                      </c:pt>
                      <c:pt idx="50">
                        <c:v>1.0003225840569386E-2</c:v>
                      </c:pt>
                      <c:pt idx="51">
                        <c:v>1.545127764044274E-2</c:v>
                      </c:pt>
                      <c:pt idx="52">
                        <c:v>2.1196522322860501E-2</c:v>
                      </c:pt>
                      <c:pt idx="53">
                        <c:v>2.3958248831243197E-2</c:v>
                      </c:pt>
                      <c:pt idx="54">
                        <c:v>2.4836983233562954E-2</c:v>
                      </c:pt>
                      <c:pt idx="55">
                        <c:v>2.4565507922672137E-2</c:v>
                      </c:pt>
                      <c:pt idx="56">
                        <c:v>2.4552064114483726E-2</c:v>
                      </c:pt>
                      <c:pt idx="57">
                        <c:v>1.8022246500946658E-2</c:v>
                      </c:pt>
                      <c:pt idx="58">
                        <c:v>6.3066755303750506E-3</c:v>
                      </c:pt>
                      <c:pt idx="59">
                        <c:v>-5.5831316361775732E-3</c:v>
                      </c:pt>
                      <c:pt idx="60">
                        <c:v>-1.2102358830972691E-2</c:v>
                      </c:pt>
                      <c:pt idx="61">
                        <c:v>-1.8250815268861971E-2</c:v>
                      </c:pt>
                      <c:pt idx="62">
                        <c:v>-2.5846645954629533E-2</c:v>
                      </c:pt>
                      <c:pt idx="63">
                        <c:v>-2.5492853783888457E-2</c:v>
                      </c:pt>
                      <c:pt idx="64">
                        <c:v>-2.5195061591509523E-2</c:v>
                      </c:pt>
                      <c:pt idx="65">
                        <c:v>-2.2366858332644301E-2</c:v>
                      </c:pt>
                      <c:pt idx="66">
                        <c:v>-2.2896827344481206E-2</c:v>
                      </c:pt>
                      <c:pt idx="67">
                        <c:v>-1.8220877741775176E-2</c:v>
                      </c:pt>
                      <c:pt idx="68">
                        <c:v>-1.4088620190207833E-2</c:v>
                      </c:pt>
                      <c:pt idx="69">
                        <c:v>-1.0054661428099087E-2</c:v>
                      </c:pt>
                      <c:pt idx="70">
                        <c:v>-7.9701166300860642E-3</c:v>
                      </c:pt>
                      <c:pt idx="71">
                        <c:v>-5.696861232053041E-3</c:v>
                      </c:pt>
                      <c:pt idx="72">
                        <c:v>-1.5137253314358775E-3</c:v>
                      </c:pt>
                      <c:pt idx="73">
                        <c:v>-5.59159543340475E-3</c:v>
                      </c:pt>
                      <c:pt idx="74">
                        <c:v>-9.6420821305726045E-3</c:v>
                      </c:pt>
                      <c:pt idx="75">
                        <c:v>-1.2536339746095627E-2</c:v>
                      </c:pt>
                      <c:pt idx="76">
                        <c:v>-6.5675799589682829E-3</c:v>
                      </c:pt>
                      <c:pt idx="77">
                        <c:v>-4.7642842912493078E-4</c:v>
                      </c:pt>
                      <c:pt idx="78">
                        <c:v>5.5860390564684611E-3</c:v>
                      </c:pt>
                      <c:pt idx="79">
                        <c:v>7.5964893973802898E-3</c:v>
                      </c:pt>
                      <c:pt idx="80">
                        <c:v>9.1529653870249025E-3</c:v>
                      </c:pt>
                      <c:pt idx="81">
                        <c:v>1.1644806896515102E-2</c:v>
                      </c:pt>
                      <c:pt idx="82">
                        <c:v>1.0139804729448441E-2</c:v>
                      </c:pt>
                      <c:pt idx="83">
                        <c:v>9.4775551542190407E-3</c:v>
                      </c:pt>
                      <c:pt idx="84">
                        <c:v>8.7063166127031785E-3</c:v>
                      </c:pt>
                      <c:pt idx="85">
                        <c:v>8.5927202618630415E-3</c:v>
                      </c:pt>
                      <c:pt idx="86">
                        <c:v>5.8674688485470302E-3</c:v>
                      </c:pt>
                      <c:pt idx="87">
                        <c:v>3.4661007849463798E-3</c:v>
                      </c:pt>
                      <c:pt idx="88">
                        <c:v>1.865400447340504E-3</c:v>
                      </c:pt>
                      <c:pt idx="89">
                        <c:v>-1.8468541140805425E-3</c:v>
                      </c:pt>
                      <c:pt idx="90">
                        <c:v>-5.3244241182068492E-3</c:v>
                      </c:pt>
                      <c:pt idx="91">
                        <c:v>-8.5392256776543399E-3</c:v>
                      </c:pt>
                      <c:pt idx="92">
                        <c:v>-1.1241680805486863E-2</c:v>
                      </c:pt>
                      <c:pt idx="93">
                        <c:v>-1.4353838822253683E-2</c:v>
                      </c:pt>
                      <c:pt idx="94">
                        <c:v>-1.548130248949795E-2</c:v>
                      </c:pt>
                      <c:pt idx="95">
                        <c:v>-1.6681002096900398E-2</c:v>
                      </c:pt>
                      <c:pt idx="96">
                        <c:v>-1.541448684590787E-2</c:v>
                      </c:pt>
                      <c:pt idx="97">
                        <c:v>-1.4058723957434825E-2</c:v>
                      </c:pt>
                      <c:pt idx="98">
                        <c:v>-1.2376925000429029E-2</c:v>
                      </c:pt>
                      <c:pt idx="99">
                        <c:v>-1.1685079132077203E-2</c:v>
                      </c:pt>
                      <c:pt idx="100">
                        <c:v>-1.0930738878021316E-2</c:v>
                      </c:pt>
                      <c:pt idx="101">
                        <c:v>-7.3995960345325188E-3</c:v>
                      </c:pt>
                      <c:pt idx="102">
                        <c:v>-3.6685947695175637E-3</c:v>
                      </c:pt>
                      <c:pt idx="103">
                        <c:v>5.7322053561408264E-4</c:v>
                      </c:pt>
                      <c:pt idx="104">
                        <c:v>4.4378023995270679E-3</c:v>
                      </c:pt>
                      <c:pt idx="105">
                        <c:v>8.0295261053093588E-3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04-4FC5-BB4C-C5205D5880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Data!$BG$1</c15:sqref>
                        </c15:formulaRef>
                      </c:ext>
                    </c:extLst>
                    <c:strCache>
                      <c:ptCount val="1"/>
                      <c:pt idx="0">
                        <c:v>inflation_cpi_core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Data!$BG$2:$BG$107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0.23351023502653523</c:v>
                      </c:pt>
                      <c:pt idx="1">
                        <c:v>0.23071377072819033</c:v>
                      </c:pt>
                      <c:pt idx="2">
                        <c:v>0.22322670375521558</c:v>
                      </c:pt>
                      <c:pt idx="3">
                        <c:v>0.22565480188045672</c:v>
                      </c:pt>
                      <c:pt idx="4">
                        <c:v>0.21389059618930539</c:v>
                      </c:pt>
                      <c:pt idx="5">
                        <c:v>0.21675454012888107</c:v>
                      </c:pt>
                      <c:pt idx="6">
                        <c:v>0.20750426378624209</c:v>
                      </c:pt>
                      <c:pt idx="7">
                        <c:v>0.19452054794520546</c:v>
                      </c:pt>
                      <c:pt idx="8">
                        <c:v>0.20202531645569621</c:v>
                      </c:pt>
                      <c:pt idx="9">
                        <c:v>0.19740009629273003</c:v>
                      </c:pt>
                      <c:pt idx="10">
                        <c:v>0.21563088512241069</c:v>
                      </c:pt>
                      <c:pt idx="11">
                        <c:v>0.21651376146788981</c:v>
                      </c:pt>
                      <c:pt idx="12">
                        <c:v>0.18913226621735468</c:v>
                      </c:pt>
                      <c:pt idx="13">
                        <c:v>0.18657016485725775</c:v>
                      </c:pt>
                      <c:pt idx="14">
                        <c:v>0.18048024786986838</c:v>
                      </c:pt>
                      <c:pt idx="15">
                        <c:v>0.17684766214177983</c:v>
                      </c:pt>
                      <c:pt idx="16">
                        <c:v>0.1927027984413745</c:v>
                      </c:pt>
                      <c:pt idx="17">
                        <c:v>0.20704845814977957</c:v>
                      </c:pt>
                      <c:pt idx="18">
                        <c:v>0.17782152230971127</c:v>
                      </c:pt>
                      <c:pt idx="19">
                        <c:v>0.16693367510413326</c:v>
                      </c:pt>
                      <c:pt idx="20">
                        <c:v>0.144046197576783</c:v>
                      </c:pt>
                      <c:pt idx="21">
                        <c:v>0.129287692940599</c:v>
                      </c:pt>
                      <c:pt idx="22">
                        <c:v>0.113651418831009</c:v>
                      </c:pt>
                      <c:pt idx="23">
                        <c:v>9.7175529601489091E-2</c:v>
                      </c:pt>
                      <c:pt idx="24">
                        <c:v>9.6310345671103997E-2</c:v>
                      </c:pt>
                      <c:pt idx="25">
                        <c:v>9.1028192927091189E-2</c:v>
                      </c:pt>
                      <c:pt idx="26">
                        <c:v>9.1616530207185201E-2</c:v>
                      </c:pt>
                      <c:pt idx="27">
                        <c:v>8.9193178188234995E-2</c:v>
                      </c:pt>
                      <c:pt idx="28">
                        <c:v>7.9030637135365997E-2</c:v>
                      </c:pt>
                      <c:pt idx="29">
                        <c:v>7.5785476699052709E-2</c:v>
                      </c:pt>
                      <c:pt idx="30">
                        <c:v>6.8758677984419606E-2</c:v>
                      </c:pt>
                      <c:pt idx="31">
                        <c:v>6.4776128038694994E-2</c:v>
                      </c:pt>
                      <c:pt idx="32">
                        <c:v>5.4121886232510505E-2</c:v>
                      </c:pt>
                      <c:pt idx="33">
                        <c:v>5.0775066153221804E-2</c:v>
                      </c:pt>
                      <c:pt idx="34">
                        <c:v>4.9323261542161496E-2</c:v>
                      </c:pt>
                      <c:pt idx="35">
                        <c:v>5.4151975791602601E-2</c:v>
                      </c:pt>
                      <c:pt idx="36">
                        <c:v>6.6664216205905902E-2</c:v>
                      </c:pt>
                      <c:pt idx="37">
                        <c:v>6.9350622392753192E-2</c:v>
                      </c:pt>
                      <c:pt idx="38">
                        <c:v>7.35608001866698E-2</c:v>
                      </c:pt>
                      <c:pt idx="39">
                        <c:v>6.977791839160559E-2</c:v>
                      </c:pt>
                      <c:pt idx="40">
                        <c:v>6.0408358635928694E-2</c:v>
                      </c:pt>
                      <c:pt idx="41">
                        <c:v>5.8527008109010195E-2</c:v>
                      </c:pt>
                      <c:pt idx="42">
                        <c:v>5.4035250740097698E-2</c:v>
                      </c:pt>
                      <c:pt idx="43">
                        <c:v>5.4766342459183603E-2</c:v>
                      </c:pt>
                      <c:pt idx="44">
                        <c:v>4.8339726772844704E-2</c:v>
                      </c:pt>
                      <c:pt idx="45">
                        <c:v>4.3807504507751498E-2</c:v>
                      </c:pt>
                      <c:pt idx="46">
                        <c:v>4.5004848452200201E-2</c:v>
                      </c:pt>
                      <c:pt idx="47">
                        <c:v>4.2282559892281996E-2</c:v>
                      </c:pt>
                      <c:pt idx="48">
                        <c:v>3.7444714676419799E-2</c:v>
                      </c:pt>
                      <c:pt idx="49">
                        <c:v>3.7092706568577098E-2</c:v>
                      </c:pt>
                      <c:pt idx="50">
                        <c:v>4.07450141023575E-2</c:v>
                      </c:pt>
                      <c:pt idx="51">
                        <c:v>4.0965947101499499E-2</c:v>
                      </c:pt>
                      <c:pt idx="52">
                        <c:v>4.5908018171909697E-2</c:v>
                      </c:pt>
                      <c:pt idx="53">
                        <c:v>4.6512709079670804E-2</c:v>
                      </c:pt>
                      <c:pt idx="54">
                        <c:v>4.4015505706134599E-2</c:v>
                      </c:pt>
                      <c:pt idx="55">
                        <c:v>4.6574987585278199E-2</c:v>
                      </c:pt>
                      <c:pt idx="56">
                        <c:v>4.9113614708917196E-2</c:v>
                      </c:pt>
                      <c:pt idx="57">
                        <c:v>5.1403878311064098E-2</c:v>
                      </c:pt>
                      <c:pt idx="58">
                        <c:v>5.3750469591963598E-2</c:v>
                      </c:pt>
                      <c:pt idx="59">
                        <c:v>5.3543859777604501E-2</c:v>
                      </c:pt>
                      <c:pt idx="60">
                        <c:v>5.0798510628353805E-2</c:v>
                      </c:pt>
                      <c:pt idx="61">
                        <c:v>4.4304019569382395E-2</c:v>
                      </c:pt>
                      <c:pt idx="62">
                        <c:v>3.7062439678718299E-2</c:v>
                      </c:pt>
                      <c:pt idx="63">
                        <c:v>3.0916712699840299E-2</c:v>
                      </c:pt>
                      <c:pt idx="64">
                        <c:v>2.5704605855928001E-2</c:v>
                      </c:pt>
                      <c:pt idx="65">
                        <c:v>2.7066535496870801E-2</c:v>
                      </c:pt>
                      <c:pt idx="66">
                        <c:v>2.6829133106513102E-2</c:v>
                      </c:pt>
                      <c:pt idx="67">
                        <c:v>2.9965665762317299E-2</c:v>
                      </c:pt>
                      <c:pt idx="68">
                        <c:v>3.13466603320827E-2</c:v>
                      </c:pt>
                      <c:pt idx="69">
                        <c:v>3.11968663650069E-2</c:v>
                      </c:pt>
                      <c:pt idx="70">
                        <c:v>3.21419254226308E-2</c:v>
                      </c:pt>
                      <c:pt idx="71">
                        <c:v>3.3872121138010802E-2</c:v>
                      </c:pt>
                      <c:pt idx="72">
                        <c:v>3.2556334804539497E-2</c:v>
                      </c:pt>
                      <c:pt idx="73">
                        <c:v>3.0879381966097699E-2</c:v>
                      </c:pt>
                      <c:pt idx="74">
                        <c:v>3.11651413369021E-2</c:v>
                      </c:pt>
                      <c:pt idx="75">
                        <c:v>2.66958648413337E-2</c:v>
                      </c:pt>
                      <c:pt idx="76">
                        <c:v>2.22730550298092E-2</c:v>
                      </c:pt>
                      <c:pt idx="77">
                        <c:v>2.5903861771320102E-2</c:v>
                      </c:pt>
                      <c:pt idx="78">
                        <c:v>2.50992514126798E-2</c:v>
                      </c:pt>
                      <c:pt idx="79">
                        <c:v>2.4619227415656201E-2</c:v>
                      </c:pt>
                      <c:pt idx="80">
                        <c:v>2.7859074353421498E-2</c:v>
                      </c:pt>
                      <c:pt idx="81">
                        <c:v>2.7533175731517499E-2</c:v>
                      </c:pt>
                      <c:pt idx="82">
                        <c:v>2.76036172222376E-2</c:v>
                      </c:pt>
                      <c:pt idx="83">
                        <c:v>3.2841451989138598E-2</c:v>
                      </c:pt>
                      <c:pt idx="84">
                        <c:v>3.4721940835219095E-2</c:v>
                      </c:pt>
                      <c:pt idx="85">
                        <c:v>3.8018588872187703E-2</c:v>
                      </c:pt>
                      <c:pt idx="86">
                        <c:v>4.5971835925990502E-2</c:v>
                      </c:pt>
                      <c:pt idx="87">
                        <c:v>5.2518674261124297E-2</c:v>
                      </c:pt>
                      <c:pt idx="88">
                        <c:v>6.3493905718383897E-2</c:v>
                      </c:pt>
                      <c:pt idx="89">
                        <c:v>6.5126113141576902E-2</c:v>
                      </c:pt>
                      <c:pt idx="90">
                        <c:v>6.2788216864979499E-2</c:v>
                      </c:pt>
                      <c:pt idx="91">
                        <c:v>5.5131207494702197E-2</c:v>
                      </c:pt>
                      <c:pt idx="92">
                        <c:v>5.5546226920740398E-2</c:v>
                      </c:pt>
                      <c:pt idx="93">
                        <c:v>5.4013247452071998E-2</c:v>
                      </c:pt>
                      <c:pt idx="94">
                        <c:v>4.8601981133435099E-2</c:v>
                      </c:pt>
                      <c:pt idx="95">
                        <c:v>5.0304591297459095E-2</c:v>
                      </c:pt>
                      <c:pt idx="96">
                        <c:v>3.9670058133348E-2</c:v>
                      </c:pt>
                      <c:pt idx="97">
                        <c:v>3.7305833489211203E-2</c:v>
                      </c:pt>
                      <c:pt idx="98">
                        <c:v>3.6695824242215597E-2</c:v>
                      </c:pt>
                      <c:pt idx="99">
                        <c:v>3.5058744435203397E-2</c:v>
                      </c:pt>
                      <c:pt idx="100">
                        <c:v>3.2749348640232601E-2</c:v>
                      </c:pt>
                      <c:pt idx="101">
                        <c:v>3.2201564514722995E-2</c:v>
                      </c:pt>
                      <c:pt idx="102">
                        <c:v>3.3658779748237201E-2</c:v>
                      </c:pt>
                      <c:pt idx="103">
                        <c:v>3.4506032890039999E-2</c:v>
                      </c:pt>
                      <c:pt idx="104">
                        <c:v>3.2579235720645E-2</c:v>
                      </c:pt>
                      <c:pt idx="105">
                        <c:v>1.3993950963227999E-2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04-4FC5-BB4C-C5205D58802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v>Tasa de política (eje der.)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Data!$AW$2:$AW$107</c:f>
              <c:numCache>
                <c:formatCode>0.0%</c:formatCode>
                <c:ptCount val="106"/>
                <c:pt idx="20">
                  <c:v>0.2</c:v>
                </c:pt>
                <c:pt idx="21">
                  <c:v>0.18</c:v>
                </c:pt>
                <c:pt idx="22">
                  <c:v>0.16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0.115</c:v>
                </c:pt>
                <c:pt idx="29">
                  <c:v>0.115</c:v>
                </c:pt>
                <c:pt idx="30">
                  <c:v>9.5000000000000001E-2</c:v>
                </c:pt>
                <c:pt idx="31">
                  <c:v>8.5000000000000006E-2</c:v>
                </c:pt>
                <c:pt idx="32">
                  <c:v>7.2499999999999995E-2</c:v>
                </c:pt>
                <c:pt idx="33">
                  <c:v>5.2499999999999998E-2</c:v>
                </c:pt>
                <c:pt idx="34">
                  <c:v>5.2499999999999998E-2</c:v>
                </c:pt>
                <c:pt idx="35">
                  <c:v>5.2499999999999998E-2</c:v>
                </c:pt>
                <c:pt idx="36">
                  <c:v>6.25E-2</c:v>
                </c:pt>
                <c:pt idx="37">
                  <c:v>7.2499999999999995E-2</c:v>
                </c:pt>
                <c:pt idx="38">
                  <c:v>7.2499999999999995E-2</c:v>
                </c:pt>
                <c:pt idx="39">
                  <c:v>7.2499999999999995E-2</c:v>
                </c:pt>
                <c:pt idx="40">
                  <c:v>6.7500000000000004E-2</c:v>
                </c:pt>
                <c:pt idx="41">
                  <c:v>6.7500000000000004E-2</c:v>
                </c:pt>
                <c:pt idx="42">
                  <c:v>6.7500000000000004E-2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6.7500000000000004E-2</c:v>
                </c:pt>
                <c:pt idx="51">
                  <c:v>7.4999999999999997E-2</c:v>
                </c:pt>
                <c:pt idx="52">
                  <c:v>8.2500000000000004E-2</c:v>
                </c:pt>
                <c:pt idx="53">
                  <c:v>0.09</c:v>
                </c:pt>
                <c:pt idx="54">
                  <c:v>9.2499999999999999E-2</c:v>
                </c:pt>
                <c:pt idx="55">
                  <c:v>9.5000000000000001E-2</c:v>
                </c:pt>
                <c:pt idx="56">
                  <c:v>9.7500000000000003E-2</c:v>
                </c:pt>
                <c:pt idx="57">
                  <c:v>9.7500000000000003E-2</c:v>
                </c:pt>
                <c:pt idx="58">
                  <c:v>0.1</c:v>
                </c:pt>
                <c:pt idx="59">
                  <c:v>9.5000000000000001E-2</c:v>
                </c:pt>
                <c:pt idx="60">
                  <c:v>7.0000000000000007E-2</c:v>
                </c:pt>
                <c:pt idx="61">
                  <c:v>4.4999999999999998E-2</c:v>
                </c:pt>
                <c:pt idx="62">
                  <c:v>0.04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3.5000000000000003E-2</c:v>
                </c:pt>
                <c:pt idx="69">
                  <c:v>4.2500000000000003E-2</c:v>
                </c:pt>
                <c:pt idx="70">
                  <c:v>4.4999999999999998E-2</c:v>
                </c:pt>
                <c:pt idx="71">
                  <c:v>4.7500000000000001E-2</c:v>
                </c:pt>
                <c:pt idx="72">
                  <c:v>5.2499999999999998E-2</c:v>
                </c:pt>
                <c:pt idx="73">
                  <c:v>5.2499999999999998E-2</c:v>
                </c:pt>
                <c:pt idx="74">
                  <c:v>4.7500000000000001E-2</c:v>
                </c:pt>
                <c:pt idx="75">
                  <c:v>4.2500000000000003E-2</c:v>
                </c:pt>
                <c:pt idx="76">
                  <c:v>3.2500000000000001E-2</c:v>
                </c:pt>
                <c:pt idx="77">
                  <c:v>3.2500000000000001E-2</c:v>
                </c:pt>
                <c:pt idx="78">
                  <c:v>3.2500000000000001E-2</c:v>
                </c:pt>
                <c:pt idx="79">
                  <c:v>3.2500000000000001E-2</c:v>
                </c:pt>
                <c:pt idx="80">
                  <c:v>3.2500000000000001E-2</c:v>
                </c:pt>
                <c:pt idx="81">
                  <c:v>0.04</c:v>
                </c:pt>
                <c:pt idx="82">
                  <c:v>4.4999999999999998E-2</c:v>
                </c:pt>
                <c:pt idx="83">
                  <c:v>4.4999999999999998E-2</c:v>
                </c:pt>
                <c:pt idx="84">
                  <c:v>4.4999999999999998E-2</c:v>
                </c:pt>
                <c:pt idx="85">
                  <c:v>4.4999999999999998E-2</c:v>
                </c:pt>
                <c:pt idx="86">
                  <c:v>4.7500000000000001E-2</c:v>
                </c:pt>
                <c:pt idx="87">
                  <c:v>5.7500000000000002E-2</c:v>
                </c:pt>
                <c:pt idx="88">
                  <c:v>6.5000000000000002E-2</c:v>
                </c:pt>
                <c:pt idx="89">
                  <c:v>7.4999999999999997E-2</c:v>
                </c:pt>
                <c:pt idx="90">
                  <c:v>7.7499999999999999E-2</c:v>
                </c:pt>
                <c:pt idx="91">
                  <c:v>7.4999999999999997E-2</c:v>
                </c:pt>
                <c:pt idx="92">
                  <c:v>7.0000000000000007E-2</c:v>
                </c:pt>
                <c:pt idx="93">
                  <c:v>6.25E-2</c:v>
                </c:pt>
                <c:pt idx="94">
                  <c:v>5.2499999999999998E-2</c:v>
                </c:pt>
                <c:pt idx="95">
                  <c:v>4.7500000000000001E-2</c:v>
                </c:pt>
                <c:pt idx="96">
                  <c:v>4.4999999999999998E-2</c:v>
                </c:pt>
                <c:pt idx="97">
                  <c:v>4.2500000000000003E-2</c:v>
                </c:pt>
                <c:pt idx="98">
                  <c:v>4.2500000000000003E-2</c:v>
                </c:pt>
                <c:pt idx="99">
                  <c:v>4.2500000000000003E-2</c:v>
                </c:pt>
                <c:pt idx="100">
                  <c:v>4.2500000000000003E-2</c:v>
                </c:pt>
                <c:pt idx="101">
                  <c:v>4.2500000000000003E-2</c:v>
                </c:pt>
                <c:pt idx="102">
                  <c:v>4.2500000000000003E-2</c:v>
                </c:pt>
                <c:pt idx="103">
                  <c:v>4.2500000000000003E-2</c:v>
                </c:pt>
                <c:pt idx="104">
                  <c:v>3.7499999999999999E-2</c:v>
                </c:pt>
                <c:pt idx="105">
                  <c:v>2.75E-2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4-4FC5-BB4C-C5205D588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779631"/>
        <c:axId val="1072586639"/>
      </c:lineChart>
      <c:dateAx>
        <c:axId val="1816718144"/>
        <c:scaling>
          <c:orientation val="minMax"/>
          <c:max val="43800"/>
          <c:min val="37865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808937664"/>
        <c:crosses val="autoZero"/>
        <c:auto val="1"/>
        <c:lblOffset val="100"/>
        <c:baseTimeUnit val="months"/>
        <c:majorUnit val="13"/>
        <c:majorTimeUnit val="months"/>
      </c:dateAx>
      <c:valAx>
        <c:axId val="1808937664"/>
        <c:scaling>
          <c:orientation val="minMax"/>
          <c:max val="5.000000000000001E-2"/>
          <c:min val="-5.000000000000001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816718144"/>
        <c:crosses val="autoZero"/>
        <c:crossBetween val="between"/>
      </c:valAx>
      <c:valAx>
        <c:axId val="1072586639"/>
        <c:scaling>
          <c:orientation val="minMax"/>
          <c:max val="0.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048779631"/>
        <c:crosses val="max"/>
        <c:crossBetween val="between"/>
      </c:valAx>
      <c:dateAx>
        <c:axId val="104877963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072586639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381420588867408E-2"/>
          <c:y val="3.2537613609433344E-2"/>
          <c:w val="0.91688426821405544"/>
          <c:h val="0.12608453374496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2257217847772E-2"/>
          <c:y val="0.14526244925156798"/>
          <c:w val="0.88336329833770788"/>
          <c:h val="0.66009026523139924"/>
        </c:manualLayout>
      </c:layout>
      <c:lineChart>
        <c:grouping val="standard"/>
        <c:varyColors val="0"/>
        <c:ser>
          <c:idx val="3"/>
          <c:order val="2"/>
          <c:tx>
            <c:v>Cálculos propios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Data!$S$2:$S$107</c:f>
              <c:numCache>
                <c:formatCode>General</c:formatCode>
                <c:ptCount val="106"/>
                <c:pt idx="17" formatCode="0.0%">
                  <c:v>9.6285981457362828E-3</c:v>
                </c:pt>
                <c:pt idx="18" formatCode="0.0%">
                  <c:v>3.6176232064828191E-3</c:v>
                </c:pt>
                <c:pt idx="19" formatCode="0.0%">
                  <c:v>-1.6652823563011367E-2</c:v>
                </c:pt>
                <c:pt idx="20" formatCode="0.0%">
                  <c:v>-1.8279916439527932E-2</c:v>
                </c:pt>
                <c:pt idx="21" formatCode="0.0%">
                  <c:v>-2.4248671669882291E-2</c:v>
                </c:pt>
                <c:pt idx="22" formatCode="0.0%">
                  <c:v>-2.8185951731938396E-2</c:v>
                </c:pt>
                <c:pt idx="23" formatCode="0.0%">
                  <c:v>-2.2267318388250648E-2</c:v>
                </c:pt>
                <c:pt idx="24" formatCode="0.0%">
                  <c:v>-1.6610770532995707E-2</c:v>
                </c:pt>
                <c:pt idx="25" formatCode="0.0%">
                  <c:v>-1.3467256579014882E-2</c:v>
                </c:pt>
                <c:pt idx="26" formatCode="0.0%">
                  <c:v>-1.4242191255482825E-2</c:v>
                </c:pt>
                <c:pt idx="27" formatCode="0.0%">
                  <c:v>-1.4914176398340038E-2</c:v>
                </c:pt>
                <c:pt idx="28" formatCode="0.0%">
                  <c:v>-1.6207219929529962E-2</c:v>
                </c:pt>
                <c:pt idx="29" formatCode="0.0%">
                  <c:v>-1.4945711844712798E-2</c:v>
                </c:pt>
                <c:pt idx="30" formatCode="0.0%">
                  <c:v>-1.5171540198766337E-2</c:v>
                </c:pt>
                <c:pt idx="31" formatCode="0.0%">
                  <c:v>-1.3964111877009718E-2</c:v>
                </c:pt>
                <c:pt idx="32" formatCode="0.0%">
                  <c:v>-1.3932159937746684E-2</c:v>
                </c:pt>
                <c:pt idx="33" formatCode="0.0%">
                  <c:v>-1.4209910494813179E-2</c:v>
                </c:pt>
                <c:pt idx="34" formatCode="0.0%">
                  <c:v>-1.5057464223502253E-2</c:v>
                </c:pt>
                <c:pt idx="35" formatCode="0.0%">
                  <c:v>-1.3585504410991767E-2</c:v>
                </c:pt>
                <c:pt idx="36" formatCode="0.0%">
                  <c:v>-1.2405211359165693E-2</c:v>
                </c:pt>
                <c:pt idx="37" formatCode="0.0%">
                  <c:v>-1.2382471245754015E-2</c:v>
                </c:pt>
                <c:pt idx="38" formatCode="0.0%">
                  <c:v>-1.0658411797493803E-2</c:v>
                </c:pt>
                <c:pt idx="39" formatCode="0.0%">
                  <c:v>-1.0500605177191581E-2</c:v>
                </c:pt>
                <c:pt idx="40" formatCode="0.0%">
                  <c:v>-1.0567346532347494E-2</c:v>
                </c:pt>
                <c:pt idx="41" formatCode="0.0%">
                  <c:v>-1.1341571280085999E-2</c:v>
                </c:pt>
                <c:pt idx="42" formatCode="0.0%">
                  <c:v>-1.0185185318641286E-2</c:v>
                </c:pt>
                <c:pt idx="43" formatCode="0.0%">
                  <c:v>-9.3370101646654789E-3</c:v>
                </c:pt>
                <c:pt idx="44" formatCode="0.0%">
                  <c:v>-8.7781725149524998E-3</c:v>
                </c:pt>
                <c:pt idx="45" formatCode="0.0%">
                  <c:v>-6.5777464444299804E-3</c:v>
                </c:pt>
                <c:pt idx="46" formatCode="0.0%">
                  <c:v>-4.5750144745370317E-3</c:v>
                </c:pt>
                <c:pt idx="47" formatCode="0.0%">
                  <c:v>-2.7883923741136309E-3</c:v>
                </c:pt>
                <c:pt idx="48" formatCode="0.0%">
                  <c:v>9.3842352576523134E-4</c:v>
                </c:pt>
                <c:pt idx="49" formatCode="0.0%">
                  <c:v>4.5090553451923093E-3</c:v>
                </c:pt>
                <c:pt idx="50" formatCode="0.0%">
                  <c:v>7.7677647887209609E-3</c:v>
                </c:pt>
                <c:pt idx="51" formatCode="0.0%">
                  <c:v>1.0884881539342828E-2</c:v>
                </c:pt>
                <c:pt idx="52" formatCode="0.0%">
                  <c:v>1.4728886840663915E-2</c:v>
                </c:pt>
                <c:pt idx="53" formatCode="0.0%">
                  <c:v>1.6396655326634438E-2</c:v>
                </c:pt>
                <c:pt idx="54" formatCode="0.0%">
                  <c:v>1.58859502906539E-2</c:v>
                </c:pt>
                <c:pt idx="55" formatCode="0.0%">
                  <c:v>1.6451296540310877E-2</c:v>
                </c:pt>
                <c:pt idx="56" formatCode="0.0%">
                  <c:v>1.6895012961961914E-2</c:v>
                </c:pt>
                <c:pt idx="57" formatCode="0.0%">
                  <c:v>7.9128421193000349E-3</c:v>
                </c:pt>
                <c:pt idx="58" formatCode="0.0%">
                  <c:v>-1.0175990331528161E-3</c:v>
                </c:pt>
                <c:pt idx="59" formatCode="0.0%">
                  <c:v>-9.7856256707581878E-3</c:v>
                </c:pt>
                <c:pt idx="60" formatCode="0.0%">
                  <c:v>-1.4109187260952788E-2</c:v>
                </c:pt>
                <c:pt idx="61" formatCode="0.0%">
                  <c:v>-1.7526871255085272E-2</c:v>
                </c:pt>
                <c:pt idx="62" formatCode="0.0%">
                  <c:v>-2.2565822785401604E-2</c:v>
                </c:pt>
                <c:pt idx="63" formatCode="0.0%">
                  <c:v>-2.0829382153438648E-2</c:v>
                </c:pt>
                <c:pt idx="64" formatCode="0.0%">
                  <c:v>-1.9130918274366152E-2</c:v>
                </c:pt>
                <c:pt idx="65" formatCode="0.0%">
                  <c:v>-1.6473661344296502E-2</c:v>
                </c:pt>
                <c:pt idx="66" formatCode="0.0%">
                  <c:v>-1.6858063669562877E-2</c:v>
                </c:pt>
                <c:pt idx="67" formatCode="0.0%">
                  <c:v>-1.2373050009576869E-2</c:v>
                </c:pt>
                <c:pt idx="68" formatCode="0.0%">
                  <c:v>-8.2207637088972194E-3</c:v>
                </c:pt>
                <c:pt idx="69" formatCode="0.0%">
                  <c:v>-4.1273997992324297E-3</c:v>
                </c:pt>
                <c:pt idx="70" formatCode="0.0%">
                  <c:v>-1.7301205248011872E-3</c:v>
                </c:pt>
                <c:pt idx="71" formatCode="0.0%">
                  <c:v>6.2577434922833825E-5</c:v>
                </c:pt>
                <c:pt idx="72" formatCode="0.0%">
                  <c:v>3.6914614292418335E-3</c:v>
                </c:pt>
                <c:pt idx="73" formatCode="0.0%">
                  <c:v>-1.0829350568847531E-3</c:v>
                </c:pt>
                <c:pt idx="74" formatCode="0.0%">
                  <c:v>-5.8053975030339881E-3</c:v>
                </c:pt>
                <c:pt idx="75" formatCode="0.0%">
                  <c:v>-1.0559771560575523E-2</c:v>
                </c:pt>
                <c:pt idx="76" formatCode="0.0%">
                  <c:v>-6.9600399831789214E-3</c:v>
                </c:pt>
                <c:pt idx="77" formatCode="0.0%">
                  <c:v>-3.152898806212702E-3</c:v>
                </c:pt>
                <c:pt idx="78" formatCode="0.0%">
                  <c:v>9.1280554742185561E-4</c:v>
                </c:pt>
                <c:pt idx="79" formatCode="0.0%">
                  <c:v>2.2368700539390465E-3</c:v>
                </c:pt>
                <c:pt idx="80" formatCode="0.0%">
                  <c:v>3.4335545072572164E-3</c:v>
                </c:pt>
                <c:pt idx="81" formatCode="0.0%">
                  <c:v>5.8286357206794107E-3</c:v>
                </c:pt>
                <c:pt idx="82" formatCode="0.0%">
                  <c:v>4.7990454109155213E-3</c:v>
                </c:pt>
                <c:pt idx="83" formatCode="0.0%">
                  <c:v>4.8581200230136999E-3</c:v>
                </c:pt>
                <c:pt idx="84" formatCode="0.0%">
                  <c:v>5.0840832873691941E-3</c:v>
                </c:pt>
                <c:pt idx="85" formatCode="0.0%">
                  <c:v>5.6596188618630201E-3</c:v>
                </c:pt>
                <c:pt idx="86" formatCode="0.0%">
                  <c:v>4.0480033639634745E-3</c:v>
                </c:pt>
                <c:pt idx="87" formatCode="0.0%">
                  <c:v>2.4402248265617695E-3</c:v>
                </c:pt>
                <c:pt idx="88" formatCode="0.0%">
                  <c:v>1.5699099931282207E-3</c:v>
                </c:pt>
                <c:pt idx="89" formatCode="0.0%">
                  <c:v>-1.2993148355869581E-3</c:v>
                </c:pt>
                <c:pt idx="90" formatCode="0.0%">
                  <c:v>-4.0604671070671927E-3</c:v>
                </c:pt>
                <c:pt idx="91" formatCode="0.0%">
                  <c:v>-6.8600093452096649E-3</c:v>
                </c:pt>
                <c:pt idx="92" formatCode="0.0%">
                  <c:v>-9.3191238026140519E-3</c:v>
                </c:pt>
                <c:pt idx="93" formatCode="0.0%">
                  <c:v>-1.2002501439005043E-2</c:v>
                </c:pt>
                <c:pt idx="94" formatCode="0.0%">
                  <c:v>-1.2870136541493828E-2</c:v>
                </c:pt>
                <c:pt idx="95" formatCode="0.0%">
                  <c:v>-1.3864365173599789E-2</c:v>
                </c:pt>
                <c:pt idx="96" formatCode="0.0%">
                  <c:v>-1.2562579931467192E-2</c:v>
                </c:pt>
                <c:pt idx="97" formatCode="0.0%">
                  <c:v>-1.1808315434928923E-2</c:v>
                </c:pt>
                <c:pt idx="98" formatCode="0.0%">
                  <c:v>-1.0862727478344672E-2</c:v>
                </c:pt>
                <c:pt idx="99" formatCode="0.0%">
                  <c:v>-1.1391387343424181E-2</c:v>
                </c:pt>
                <c:pt idx="100" formatCode="0.0%">
                  <c:v>-1.2037391560742936E-2</c:v>
                </c:pt>
                <c:pt idx="101" formatCode="0.0%">
                  <c:v>-1.0811312394451572E-2</c:v>
                </c:pt>
                <c:pt idx="102" formatCode="0.0%">
                  <c:v>-9.7313915843156348E-3</c:v>
                </c:pt>
                <c:pt idx="103" formatCode="0.0%">
                  <c:v>-8.7139361293269643E-3</c:v>
                </c:pt>
                <c:pt idx="104" formatCode="0.0%">
                  <c:v>-8.5042841348452192E-3</c:v>
                </c:pt>
                <c:pt idx="105" formatCode="0.0%">
                  <c:v>-8.0550729451987872E-3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B-4C87-9A59-AF64FAC4D85E}"/>
            </c:ext>
          </c:extLst>
        </c:ser>
        <c:ser>
          <c:idx val="0"/>
          <c:order val="3"/>
          <c:tx>
            <c:v>Estimación Banco de la República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Data!$R$2:$R$107</c:f>
              <c:numCache>
                <c:formatCode>General</c:formatCode>
                <c:ptCount val="106"/>
                <c:pt idx="42" formatCode="0.0%">
                  <c:v>-1.1682445659501495E-2</c:v>
                </c:pt>
                <c:pt idx="43" formatCode="0.0%">
                  <c:v>-1.6300000035978979E-2</c:v>
                </c:pt>
                <c:pt idx="44" formatCode="0.0%">
                  <c:v>-1.4986566665502132E-2</c:v>
                </c:pt>
                <c:pt idx="45" formatCode="0.0%">
                  <c:v>-1.4849999960436122E-2</c:v>
                </c:pt>
                <c:pt idx="46" formatCode="0.0%">
                  <c:v>-1.6999999965623958E-2</c:v>
                </c:pt>
                <c:pt idx="47" formatCode="0.0%">
                  <c:v>-1.3499999980795763E-2</c:v>
                </c:pt>
                <c:pt idx="48" formatCode="0.0%">
                  <c:v>-4.000000002451376E-3</c:v>
                </c:pt>
                <c:pt idx="49" formatCode="0.0%">
                  <c:v>-9.9999999642008675E-4</c:v>
                </c:pt>
                <c:pt idx="50" formatCode="0.0%">
                  <c:v>0</c:v>
                </c:pt>
                <c:pt idx="51" formatCode="0.0%">
                  <c:v>6.0000000000000001E-3</c:v>
                </c:pt>
                <c:pt idx="52" formatCode="0.0%">
                  <c:v>9.0000000000000011E-3</c:v>
                </c:pt>
                <c:pt idx="53" formatCode="0.0%">
                  <c:v>1.2E-2</c:v>
                </c:pt>
                <c:pt idx="54" formatCode="0.0%">
                  <c:v>0.02</c:v>
                </c:pt>
                <c:pt idx="55" formatCode="0.0%">
                  <c:v>2.4E-2</c:v>
                </c:pt>
                <c:pt idx="56" formatCode="0.0%">
                  <c:v>2.4E-2</c:v>
                </c:pt>
                <c:pt idx="57" formatCode="0.0%">
                  <c:v>1.965702097085309E-2</c:v>
                </c:pt>
                <c:pt idx="58" formatCode="0.0%">
                  <c:v>1.7999999971159086E-2</c:v>
                </c:pt>
                <c:pt idx="59" formatCode="0.0%">
                  <c:v>1.4000000031442639E-2</c:v>
                </c:pt>
                <c:pt idx="60" formatCode="0.0%">
                  <c:v>0</c:v>
                </c:pt>
                <c:pt idx="61" formatCode="0.0%">
                  <c:v>-9.5999999982119277E-3</c:v>
                </c:pt>
                <c:pt idx="62" formatCode="0.0%">
                  <c:v>-2.6500000029319182E-2</c:v>
                </c:pt>
                <c:pt idx="63" formatCode="0.0%">
                  <c:v>-2.6300000002505763E-2</c:v>
                </c:pt>
                <c:pt idx="64" formatCode="0.0%">
                  <c:v>-2.720000002895584E-2</c:v>
                </c:pt>
                <c:pt idx="65" formatCode="0.0%">
                  <c:v>-2.8592000031021803E-2</c:v>
                </c:pt>
                <c:pt idx="66" formatCode="0.0%">
                  <c:v>-2.0599999986366746E-2</c:v>
                </c:pt>
                <c:pt idx="67" formatCode="0.0%">
                  <c:v>-9.8999999963682583E-3</c:v>
                </c:pt>
                <c:pt idx="68" formatCode="0.0%">
                  <c:v>-8.3999999989076146E-3</c:v>
                </c:pt>
                <c:pt idx="69" formatCode="0.0%">
                  <c:v>-4.1999999959623224E-3</c:v>
                </c:pt>
                <c:pt idx="70" formatCode="0.0%">
                  <c:v>8.000000004360075E-4</c:v>
                </c:pt>
                <c:pt idx="71" formatCode="0.0%">
                  <c:v>4.0000000004642988E-3</c:v>
                </c:pt>
                <c:pt idx="72" formatCode="0.0%">
                  <c:v>6.3000000028674563E-3</c:v>
                </c:pt>
                <c:pt idx="73" formatCode="0.0%">
                  <c:v>7.6000000037099724E-3</c:v>
                </c:pt>
                <c:pt idx="74" formatCode="0.0%">
                  <c:v>8.5999999995078902E-3</c:v>
                </c:pt>
                <c:pt idx="75" formatCode="0.0%">
                  <c:v>2.6000000027410763E-3</c:v>
                </c:pt>
                <c:pt idx="76" formatCode="0.0%">
                  <c:v>2.5119999982361474E-3</c:v>
                </c:pt>
                <c:pt idx="77" formatCode="0.0%">
                  <c:v>-3.3000000012692876E-3</c:v>
                </c:pt>
                <c:pt idx="78" formatCode="0.0%">
                  <c:v>1.9999999973216998E-3</c:v>
                </c:pt>
                <c:pt idx="79" formatCode="0.0%">
                  <c:v>-3.9999999966044975E-4</c:v>
                </c:pt>
                <c:pt idx="80" formatCode="0.0%">
                  <c:v>-1.2999999969558473E-3</c:v>
                </c:pt>
                <c:pt idx="81" formatCode="0.0%">
                  <c:v>-8.0000000023072726E-4</c:v>
                </c:pt>
                <c:pt idx="82" formatCode="0.0%">
                  <c:v>-4.7000000037999978E-4</c:v>
                </c:pt>
                <c:pt idx="83" formatCode="0.0%">
                  <c:v>4.7000000038865952E-3</c:v>
                </c:pt>
                <c:pt idx="84" formatCode="0.0%">
                  <c:v>2.3000000013195798E-3</c:v>
                </c:pt>
                <c:pt idx="85" formatCode="0.0%">
                  <c:v>-1.4000000043656868E-3</c:v>
                </c:pt>
                <c:pt idx="86" formatCode="0.0%">
                  <c:v>4.0109375046629495E-4</c:v>
                </c:pt>
                <c:pt idx="87" formatCode="0.0%">
                  <c:v>5.0123046923213803E-4</c:v>
                </c:pt>
                <c:pt idx="88" formatCode="0.0%">
                  <c:v>3.0000000000000001E-3</c:v>
                </c:pt>
                <c:pt idx="89" formatCode="0.0%">
                  <c:v>2E-3</c:v>
                </c:pt>
                <c:pt idx="90" formatCode="0.0%">
                  <c:v>-1E-3</c:v>
                </c:pt>
                <c:pt idx="91" formatCode="0.0%">
                  <c:v>-2E-3</c:v>
                </c:pt>
                <c:pt idx="92" formatCode="0.0%">
                  <c:v>-5.0000000000000001E-3</c:v>
                </c:pt>
                <c:pt idx="93" formatCode="0.0%">
                  <c:v>-6.9999999999999993E-3</c:v>
                </c:pt>
                <c:pt idx="94" formatCode="0.0%">
                  <c:v>-0.01</c:v>
                </c:pt>
                <c:pt idx="95" formatCode="0.0%">
                  <c:v>-1.3000000000000001E-2</c:v>
                </c:pt>
                <c:pt idx="96" formatCode="0.0%">
                  <c:v>-1.3000000000000001E-2</c:v>
                </c:pt>
                <c:pt idx="97" formatCode="0.0%">
                  <c:v>-1.3999999999999999E-2</c:v>
                </c:pt>
                <c:pt idx="98" formatCode="0.0%">
                  <c:v>-1.3000000000000001E-2</c:v>
                </c:pt>
                <c:pt idx="99" formatCode="0.0%">
                  <c:v>-1.3000000000000001E-2</c:v>
                </c:pt>
                <c:pt idx="100" formatCode="0.0%">
                  <c:v>-1.2E-2</c:v>
                </c:pt>
                <c:pt idx="101" formatCode="0.0%">
                  <c:v>-0.01</c:v>
                </c:pt>
                <c:pt idx="102" formatCode="0.0%">
                  <c:v>-8.0000000000000002E-3</c:v>
                </c:pt>
                <c:pt idx="103" formatCode="0.0%">
                  <c:v>-6.0000000000000001E-3</c:v>
                </c:pt>
                <c:pt idx="104" formatCode="0.0%">
                  <c:v>-9.0000000000000011E-3</c:v>
                </c:pt>
                <c:pt idx="105" formatCode="0.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B-4C87-9A59-AF64FAC4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736112"/>
        <c:axId val="1788413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outputgap_hp_1600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Data!$O$2:$O$107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-5.4589876748014632E-3</c:v>
                      </c:pt>
                      <c:pt idx="1">
                        <c:v>-4.7202769467986627E-3</c:v>
                      </c:pt>
                      <c:pt idx="2">
                        <c:v>-3.5058022106007058E-3</c:v>
                      </c:pt>
                      <c:pt idx="3">
                        <c:v>4.8741449460010244E-4</c:v>
                      </c:pt>
                      <c:pt idx="4">
                        <c:v>3.6412531724998587E-3</c:v>
                      </c:pt>
                      <c:pt idx="5">
                        <c:v>9.2934011899998836E-3</c:v>
                      </c:pt>
                      <c:pt idx="6">
                        <c:v>5.761827819698695E-3</c:v>
                      </c:pt>
                      <c:pt idx="7">
                        <c:v>7.028423781100912E-3</c:v>
                      </c:pt>
                      <c:pt idx="8">
                        <c:v>7.1670923055009439E-3</c:v>
                      </c:pt>
                      <c:pt idx="9">
                        <c:v>9.138086332399098E-3</c:v>
                      </c:pt>
                      <c:pt idx="10">
                        <c:v>7.4837537086001049E-3</c:v>
                      </c:pt>
                      <c:pt idx="11">
                        <c:v>6.3638431367998294E-3</c:v>
                      </c:pt>
                      <c:pt idx="12">
                        <c:v>1.5767290176398774E-2</c:v>
                      </c:pt>
                      <c:pt idx="13">
                        <c:v>2.3503151489000729E-2</c:v>
                      </c:pt>
                      <c:pt idx="14">
                        <c:v>3.2545313870599557E-2</c:v>
                      </c:pt>
                      <c:pt idx="15">
                        <c:v>4.292557124090024E-2</c:v>
                      </c:pt>
                      <c:pt idx="16">
                        <c:v>3.0256818700300059E-2</c:v>
                      </c:pt>
                      <c:pt idx="17">
                        <c:v>2.1529869412299618E-2</c:v>
                      </c:pt>
                      <c:pt idx="18">
                        <c:v>1.3908582966299932E-2</c:v>
                      </c:pt>
                      <c:pt idx="19">
                        <c:v>-9.0869012152996476E-3</c:v>
                      </c:pt>
                      <c:pt idx="20">
                        <c:v>-1.1875364862699911E-2</c:v>
                      </c:pt>
                      <c:pt idx="21">
                        <c:v>-1.9411378118201483E-2</c:v>
                      </c:pt>
                      <c:pt idx="22">
                        <c:v>-2.4794233894100515E-2</c:v>
                      </c:pt>
                      <c:pt idx="23">
                        <c:v>-1.9659379252900067E-2</c:v>
                      </c:pt>
                      <c:pt idx="24">
                        <c:v>-1.4856345404201221E-2</c:v>
                      </c:pt>
                      <c:pt idx="25">
                        <c:v>-1.0441432383601068E-2</c:v>
                      </c:pt>
                      <c:pt idx="26">
                        <c:v>-1.0241292467600971E-2</c:v>
                      </c:pt>
                      <c:pt idx="27">
                        <c:v>-1.0605418412900747E-2</c:v>
                      </c:pt>
                      <c:pt idx="28">
                        <c:v>-1.1666668920598866E-2</c:v>
                      </c:pt>
                      <c:pt idx="29">
                        <c:v>-9.1685982989009318E-3</c:v>
                      </c:pt>
                      <c:pt idx="30">
                        <c:v>-8.1961705667001894E-3</c:v>
                      </c:pt>
                      <c:pt idx="31">
                        <c:v>-7.3113697988009818E-3</c:v>
                      </c:pt>
                      <c:pt idx="32">
                        <c:v>-7.6726238701994021E-3</c:v>
                      </c:pt>
                      <c:pt idx="33">
                        <c:v>-8.6197166671002634E-3</c:v>
                      </c:pt>
                      <c:pt idx="34">
                        <c:v>-1.0152598275100289E-2</c:v>
                      </c:pt>
                      <c:pt idx="35">
                        <c:v>-9.1661027067004852E-3</c:v>
                      </c:pt>
                      <c:pt idx="36">
                        <c:v>-8.4777340564006209E-3</c:v>
                      </c:pt>
                      <c:pt idx="37">
                        <c:v>-8.8813070303004338E-3</c:v>
                      </c:pt>
                      <c:pt idx="38">
                        <c:v>-7.4724290177012875E-3</c:v>
                      </c:pt>
                      <c:pt idx="39">
                        <c:v>-7.5096148222009163E-3</c:v>
                      </c:pt>
                      <c:pt idx="40">
                        <c:v>-7.7950154537997918E-3</c:v>
                      </c:pt>
                      <c:pt idx="41">
                        <c:v>-8.6188674776987995E-3</c:v>
                      </c:pt>
                      <c:pt idx="42">
                        <c:v>-7.357231836198963E-3</c:v>
                      </c:pt>
                      <c:pt idx="43">
                        <c:v>-6.4341474282993971E-3</c:v>
                      </c:pt>
                      <c:pt idx="44">
                        <c:v>-5.7970327037999425E-3</c:v>
                      </c:pt>
                      <c:pt idx="45">
                        <c:v>-3.43068897160137E-3</c:v>
                      </c:pt>
                      <c:pt idx="46">
                        <c:v>-1.2334859919995722E-3</c:v>
                      </c:pt>
                      <c:pt idx="47">
                        <c:v>8.5694645349931875E-4</c:v>
                      </c:pt>
                      <c:pt idx="48">
                        <c:v>5.069736120200119E-3</c:v>
                      </c:pt>
                      <c:pt idx="49">
                        <c:v>9.30150195609869E-3</c:v>
                      </c:pt>
                      <c:pt idx="50">
                        <c:v>1.3175285027198669E-2</c:v>
                      </c:pt>
                      <c:pt idx="51">
                        <c:v>1.6874739219598922E-2</c:v>
                      </c:pt>
                      <c:pt idx="52">
                        <c:v>2.1364350163899815E-2</c:v>
                      </c:pt>
                      <c:pt idx="53">
                        <c:v>2.3414609557098842E-2</c:v>
                      </c:pt>
                      <c:pt idx="54">
                        <c:v>2.3120512046300945E-2</c:v>
                      </c:pt>
                      <c:pt idx="55">
                        <c:v>2.366277310309961E-2</c:v>
                      </c:pt>
                      <c:pt idx="56">
                        <c:v>2.4140179297200248E-2</c:v>
                      </c:pt>
                      <c:pt idx="57">
                        <c:v>1.4099991582300575E-2</c:v>
                      </c:pt>
                      <c:pt idx="58">
                        <c:v>4.2329659628013161E-3</c:v>
                      </c:pt>
                      <c:pt idx="59">
                        <c:v>-5.5071818044005738E-3</c:v>
                      </c:pt>
                      <c:pt idx="60">
                        <c:v>-1.0370201800599332E-2</c:v>
                      </c:pt>
                      <c:pt idx="61">
                        <c:v>-1.4341236273599733E-2</c:v>
                      </c:pt>
                      <c:pt idx="62">
                        <c:v>-2.0037867831899092E-2</c:v>
                      </c:pt>
                      <c:pt idx="63">
                        <c:v>-1.8331824905398975E-2</c:v>
                      </c:pt>
                      <c:pt idx="64">
                        <c:v>-1.6679891064100616E-2</c:v>
                      </c:pt>
                      <c:pt idx="65">
                        <c:v>-1.3805504044199779E-2</c:v>
                      </c:pt>
                      <c:pt idx="66">
                        <c:v>-1.4239944268100047E-2</c:v>
                      </c:pt>
                      <c:pt idx="67">
                        <c:v>-9.4174906581994122E-3</c:v>
                      </c:pt>
                      <c:pt idx="68">
                        <c:v>-4.9817690635993728E-3</c:v>
                      </c:pt>
                      <c:pt idx="69">
                        <c:v>-6.1411421959967072E-4</c:v>
                      </c:pt>
                      <c:pt idx="70">
                        <c:v>1.9057709746004292E-3</c:v>
                      </c:pt>
                      <c:pt idx="71">
                        <c:v>3.8862959897993932E-3</c:v>
                      </c:pt>
                      <c:pt idx="72">
                        <c:v>7.8512435456001839E-3</c:v>
                      </c:pt>
                      <c:pt idx="73">
                        <c:v>2.8371163800997579E-3</c:v>
                      </c:pt>
                      <c:pt idx="74">
                        <c:v>-2.1160187097990502E-3</c:v>
                      </c:pt>
                      <c:pt idx="75">
                        <c:v>-6.9400725530996965E-3</c:v>
                      </c:pt>
                      <c:pt idx="76">
                        <c:v>-2.7364865595007615E-3</c:v>
                      </c:pt>
                      <c:pt idx="77">
                        <c:v>1.6865065872000429E-3</c:v>
                      </c:pt>
                      <c:pt idx="78">
                        <c:v>6.357251525800578E-3</c:v>
                      </c:pt>
                      <c:pt idx="79">
                        <c:v>7.9269373774000229E-3</c:v>
                      </c:pt>
                      <c:pt idx="80">
                        <c:v>9.3249560995989356E-3</c:v>
                      </c:pt>
                      <c:pt idx="81">
                        <c:v>1.1979750996900407E-2</c:v>
                      </c:pt>
                      <c:pt idx="82">
                        <c:v>1.0895682227801018E-2</c:v>
                      </c:pt>
                      <c:pt idx="83">
                        <c:v>1.0951087884299326E-2</c:v>
                      </c:pt>
                      <c:pt idx="84">
                        <c:v>1.1152979229100524E-2</c:v>
                      </c:pt>
                      <c:pt idx="85">
                        <c:v>1.1771835042798884E-2</c:v>
                      </c:pt>
                      <c:pt idx="86">
                        <c:v>9.9921008736991723E-3</c:v>
                      </c:pt>
                      <c:pt idx="87">
                        <c:v>8.2571152900996481E-3</c:v>
                      </c:pt>
                      <c:pt idx="88">
                        <c:v>7.3178023014985882E-3</c:v>
                      </c:pt>
                      <c:pt idx="89">
                        <c:v>4.2167902871987906E-3</c:v>
                      </c:pt>
                      <c:pt idx="90">
                        <c:v>1.2413792374008636E-3</c:v>
                      </c:pt>
                      <c:pt idx="91">
                        <c:v>-1.7443759205999498E-3</c:v>
                      </c:pt>
                      <c:pt idx="92">
                        <c:v>-4.3527075740996679E-3</c:v>
                      </c:pt>
                      <c:pt idx="93">
                        <c:v>-7.2362960131009402E-3</c:v>
                      </c:pt>
                      <c:pt idx="94">
                        <c:v>-8.1632304647012432E-3</c:v>
                      </c:pt>
                      <c:pt idx="95">
                        <c:v>-9.2300821990001225E-3</c:v>
                      </c:pt>
                      <c:pt idx="96">
                        <c:v>-7.8251026962998793E-3</c:v>
                      </c:pt>
                      <c:pt idx="97">
                        <c:v>-6.9341478184004046E-3</c:v>
                      </c:pt>
                      <c:pt idx="98">
                        <c:v>-5.8297872446999577E-3</c:v>
                      </c:pt>
                      <c:pt idx="99">
                        <c:v>-6.2502614631991804E-3</c:v>
                      </c:pt>
                      <c:pt idx="100">
                        <c:v>-6.7797552535004968E-3</c:v>
                      </c:pt>
                      <c:pt idx="101">
                        <c:v>-5.190428631300037E-3</c:v>
                      </c:pt>
                      <c:pt idx="102">
                        <c:v>-3.7166147776996894E-3</c:v>
                      </c:pt>
                      <c:pt idx="103">
                        <c:v>-2.2376861920001545E-3</c:v>
                      </c:pt>
                      <c:pt idx="104">
                        <c:v>-1.5698087659998805E-3</c:v>
                      </c:pt>
                      <c:pt idx="105">
                        <c:v>-1.1871993588012941E-3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9B-4C87-9A59-AF64FAC4D85E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outputgap_nhp_promedio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Data!$Q$2:$Q$107</c15:sqref>
                        </c15:formulaRef>
                      </c:ext>
                    </c:extLst>
                    <c:numCache>
                      <c:formatCode>0.00%</c:formatCode>
                      <c:ptCount val="106"/>
                      <c:pt idx="1">
                        <c:v>-9.0438726310999584E-3</c:v>
                      </c:pt>
                      <c:pt idx="2">
                        <c:v>-7.5241399346008819E-3</c:v>
                      </c:pt>
                      <c:pt idx="3">
                        <c:v>-3.4401494217011219E-3</c:v>
                      </c:pt>
                      <c:pt idx="4">
                        <c:v>-4.347080475000098E-4</c:v>
                      </c:pt>
                      <c:pt idx="5">
                        <c:v>4.8117572058004043E-3</c:v>
                      </c:pt>
                      <c:pt idx="6">
                        <c:v>6.0706409859889732E-4</c:v>
                      </c:pt>
                      <c:pt idx="7">
                        <c:v>9.3350243660061949E-4</c:v>
                      </c:pt>
                      <c:pt idx="8">
                        <c:v>-1.2747129589918416E-4</c:v>
                      </c:pt>
                      <c:pt idx="9">
                        <c:v>3.9838763689914458E-4</c:v>
                      </c:pt>
                      <c:pt idx="10">
                        <c:v>-2.9270717641995958E-3</c:v>
                      </c:pt>
                      <c:pt idx="11">
                        <c:v>-5.9186436347005156E-3</c:v>
                      </c:pt>
                      <c:pt idx="12">
                        <c:v>1.4418452158988515E-3</c:v>
                      </c:pt>
                      <c:pt idx="13">
                        <c:v>6.994678768899476E-3</c:v>
                      </c:pt>
                      <c:pt idx="14">
                        <c:v>1.3751867382998384E-2</c:v>
                      </c:pt>
                      <c:pt idx="15">
                        <c:v>2.1794295712499689E-2</c:v>
                      </c:pt>
                      <c:pt idx="16">
                        <c:v>6.7988297626992988E-3</c:v>
                      </c:pt>
                      <c:pt idx="17">
                        <c:v>-4.160763136399126E-3</c:v>
                      </c:pt>
                      <c:pt idx="18">
                        <c:v>-1.3829206845899833E-2</c:v>
                      </c:pt>
                      <c:pt idx="19">
                        <c:v>-3.8595176794299135E-2</c:v>
                      </c:pt>
                      <c:pt idx="20">
                        <c:v>-4.279206379719902E-2</c:v>
                      </c:pt>
                      <c:pt idx="21">
                        <c:v>-5.1308191880799825E-2</c:v>
                      </c:pt>
                      <c:pt idx="22">
                        <c:v>-5.7196467885800573E-2</c:v>
                      </c:pt>
                      <c:pt idx="23">
                        <c:v>-5.2068506144300031E-2</c:v>
                      </c:pt>
                      <c:pt idx="24">
                        <c:v>-4.6773720752501191E-2</c:v>
                      </c:pt>
                      <c:pt idx="25">
                        <c:v>-4.1387417584701325E-2</c:v>
                      </c:pt>
                      <c:pt idx="26">
                        <c:v>-3.9768529585600731E-2</c:v>
                      </c:pt>
                      <c:pt idx="27">
                        <c:v>-3.830820913990074E-2</c:v>
                      </c:pt>
                      <c:pt idx="28">
                        <c:v>-3.7189900157599709E-2</c:v>
                      </c:pt>
                      <c:pt idx="29">
                        <c:v>-3.2213958908799967E-2</c:v>
                      </c:pt>
                      <c:pt idx="30">
                        <c:v>-2.8525723997399055E-2</c:v>
                      </c:pt>
                      <c:pt idx="31">
                        <c:v>-2.4745598867800922E-2</c:v>
                      </c:pt>
                      <c:pt idx="32">
                        <c:v>-2.2083141269300555E-2</c:v>
                      </c:pt>
                      <c:pt idx="33">
                        <c:v>-1.9921175893898635E-2</c:v>
                      </c:pt>
                      <c:pt idx="34">
                        <c:v>-1.829536648600083E-2</c:v>
                      </c:pt>
                      <c:pt idx="35">
                        <c:v>-1.4129950059400542E-2</c:v>
                      </c:pt>
                      <c:pt idx="36">
                        <c:v>-1.0270083173899991E-2</c:v>
                      </c:pt>
                      <c:pt idx="37">
                        <c:v>-7.5360642098996067E-3</c:v>
                      </c:pt>
                      <c:pt idx="38">
                        <c:v>-3.0494973356010036E-3</c:v>
                      </c:pt>
                      <c:pt idx="39">
                        <c:v>-9.6331384700221179E-5</c:v>
                      </c:pt>
                      <c:pt idx="40">
                        <c:v>2.4933938461000338E-3</c:v>
                      </c:pt>
                      <c:pt idx="41">
                        <c:v>4.4018184296010787E-3</c:v>
                      </c:pt>
                      <c:pt idx="42">
                        <c:v>8.2257788079012073E-3</c:v>
                      </c:pt>
                      <c:pt idx="43">
                        <c:v>1.151397020790057E-2</c:v>
                      </c:pt>
                      <c:pt idx="44">
                        <c:v>1.4292103632500996E-2</c:v>
                      </c:pt>
                      <c:pt idx="45">
                        <c:v>1.8549244324399083E-2</c:v>
                      </c:pt>
                      <c:pt idx="46">
                        <c:v>2.2362243074599775E-2</c:v>
                      </c:pt>
                      <c:pt idx="47">
                        <c:v>2.5771593632399004E-2</c:v>
                      </c:pt>
                      <c:pt idx="48">
                        <c:v>3.0988773777199441E-2</c:v>
                      </c:pt>
                      <c:pt idx="49">
                        <c:v>3.5897828787499364E-2</c:v>
                      </c:pt>
                      <c:pt idx="50">
                        <c:v>4.0116115978099387E-2</c:v>
                      </c:pt>
                      <c:pt idx="51">
                        <c:v>4.3830158393198815E-2</c:v>
                      </c:pt>
                      <c:pt idx="52">
                        <c:v>4.801735268129903E-2</c:v>
                      </c:pt>
                      <c:pt idx="53">
                        <c:v>4.9472240309500037E-2</c:v>
                      </c:pt>
                      <c:pt idx="54">
                        <c:v>4.832626494940051E-2</c:v>
                      </c:pt>
                      <c:pt idx="55">
                        <c:v>4.7808777715598438E-2</c:v>
                      </c:pt>
                      <c:pt idx="56">
                        <c:v>4.7077303513100688E-2</c:v>
                      </c:pt>
                      <c:pt idx="57">
                        <c:v>3.5746240229100223E-2</c:v>
                      </c:pt>
                      <c:pt idx="58">
                        <c:v>2.4580312654400416E-2</c:v>
                      </c:pt>
                      <c:pt idx="59">
                        <c:v>1.3606225205599287E-2</c:v>
                      </c:pt>
                      <c:pt idx="60">
                        <c:v>7.6385340429006021E-3</c:v>
                      </c:pt>
                      <c:pt idx="61">
                        <c:v>2.7411708398989987E-3</c:v>
                      </c:pt>
                      <c:pt idx="62">
                        <c:v>-3.6717369062984062E-3</c:v>
                      </c:pt>
                      <c:pt idx="63">
                        <c:v>-2.4586866995992551E-3</c:v>
                      </c:pt>
                      <c:pt idx="64">
                        <c:v>-1.0836127291007358E-3</c:v>
                      </c:pt>
                      <c:pt idx="65">
                        <c:v>1.7056563641997258E-3</c:v>
                      </c:pt>
                      <c:pt idx="66">
                        <c:v>1.3399182300002366E-3</c:v>
                      </c:pt>
                      <c:pt idx="67">
                        <c:v>6.3377039660004186E-3</c:v>
                      </c:pt>
                      <c:pt idx="68">
                        <c:v>1.1000891116299982E-2</c:v>
                      </c:pt>
                      <c:pt idx="69">
                        <c:v>1.5591918153599948E-2</c:v>
                      </c:pt>
                      <c:pt idx="70">
                        <c:v>1.8278273393999456E-2</c:v>
                      </c:pt>
                      <c:pt idx="71">
                        <c:v>2.0323233169198929E-2</c:v>
                      </c:pt>
                      <c:pt idx="72">
                        <c:v>2.4215919341900261E-2</c:v>
                      </c:pt>
                      <c:pt idx="73">
                        <c:v>1.8970863416699402E-2</c:v>
                      </c:pt>
                      <c:pt idx="74">
                        <c:v>1.3620076115101298E-2</c:v>
                      </c:pt>
                      <c:pt idx="75">
                        <c:v>8.2322751008003792E-3</c:v>
                      </c:pt>
                      <c:pt idx="76">
                        <c:v>1.1709663914299284E-2</c:v>
                      </c:pt>
                      <c:pt idx="77">
                        <c:v>1.5246179377800928E-2</c:v>
                      </c:pt>
                      <c:pt idx="78">
                        <c:v>1.887273938949896E-2</c:v>
                      </c:pt>
                      <c:pt idx="79">
                        <c:v>1.9245087495900037E-2</c:v>
                      </c:pt>
                      <c:pt idx="80">
                        <c:v>1.9301363722100007E-2</c:v>
                      </c:pt>
                      <c:pt idx="81">
                        <c:v>2.0482939671801148E-2</c:v>
                      </c:pt>
                      <c:pt idx="82">
                        <c:v>1.7811016757599774E-2</c:v>
                      </c:pt>
                      <c:pt idx="83">
                        <c:v>1.6184861874599221E-2</c:v>
                      </c:pt>
                      <c:pt idx="84">
                        <c:v>1.4635416515099919E-2</c:v>
                      </c:pt>
                      <c:pt idx="85">
                        <c:v>1.3459987356998937E-2</c:v>
                      </c:pt>
                      <c:pt idx="86">
                        <c:v>9.8730136908997679E-3</c:v>
                      </c:pt>
                      <c:pt idx="87">
                        <c:v>6.3514233864996328E-3</c:v>
                      </c:pt>
                      <c:pt idx="88">
                        <c:v>3.6820717520988921E-3</c:v>
                      </c:pt>
                      <c:pt idx="89">
                        <c:v>-1.0550238626017006E-3</c:v>
                      </c:pt>
                      <c:pt idx="90">
                        <c:v>-5.5353482099995688E-3</c:v>
                      </c:pt>
                      <c:pt idx="91">
                        <c:v>-9.861227960699992E-3</c:v>
                      </c:pt>
                      <c:pt idx="92">
                        <c:v>-1.3618083711198992E-2</c:v>
                      </c:pt>
                      <c:pt idx="93">
                        <c:v>-1.7439992369300938E-2</c:v>
                      </c:pt>
                      <c:pt idx="94">
                        <c:v>-1.908499812740061E-2</c:v>
                      </c:pt>
                      <c:pt idx="95">
                        <c:v>-2.0648563889800187E-2</c:v>
                      </c:pt>
                      <c:pt idx="96">
                        <c:v>-1.9526135834299296E-2</c:v>
                      </c:pt>
                      <c:pt idx="97">
                        <c:v>-1.8718376126999559E-2</c:v>
                      </c:pt>
                      <c:pt idx="98">
                        <c:v>-1.7517782300799922E-2</c:v>
                      </c:pt>
                      <c:pt idx="99">
                        <c:v>-1.7686019170300327E-2</c:v>
                      </c:pt>
                      <c:pt idx="100">
                        <c:v>-1.7832556883700335E-2</c:v>
                      </c:pt>
                      <c:pt idx="101">
                        <c:v>-1.5756036081800318E-2</c:v>
                      </c:pt>
                      <c:pt idx="102">
                        <c:v>-1.3717814529398353E-2</c:v>
                      </c:pt>
                      <c:pt idx="103">
                        <c:v>-1.1623226253000496E-2</c:v>
                      </c:pt>
                      <c:pt idx="104">
                        <c:v>-1.0311843164901191E-2</c:v>
                      </c:pt>
                      <c:pt idx="10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9B-4C87-9A59-AF64FAC4D85E}"/>
                  </c:ext>
                </c:extLst>
              </c15:ser>
            </c15:filteredLineSeries>
          </c:ext>
        </c:extLst>
      </c:lineChart>
      <c:dateAx>
        <c:axId val="1899736112"/>
        <c:scaling>
          <c:orientation val="minMax"/>
          <c:max val="43800"/>
          <c:min val="37865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788413296"/>
        <c:crosses val="autoZero"/>
        <c:auto val="1"/>
        <c:lblOffset val="100"/>
        <c:baseTimeUnit val="months"/>
        <c:majorUnit val="13"/>
        <c:majorTimeUnit val="months"/>
      </c:dateAx>
      <c:valAx>
        <c:axId val="1788413296"/>
        <c:scaling>
          <c:orientation val="minMax"/>
          <c:max val="5.000000000000001E-2"/>
          <c:min val="-5.000000000000001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8997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Data!$A$1:$A$107</c:f>
              <c:strCache>
                <c:ptCount val="107"/>
                <c:pt idx="0">
                  <c:v>Fecha</c:v>
                </c:pt>
                <c:pt idx="1">
                  <c:v>mar-94</c:v>
                </c:pt>
                <c:pt idx="2">
                  <c:v>jun-94</c:v>
                </c:pt>
                <c:pt idx="3">
                  <c:v>sep-94</c:v>
                </c:pt>
                <c:pt idx="4">
                  <c:v>dic-94</c:v>
                </c:pt>
                <c:pt idx="5">
                  <c:v>mar-95</c:v>
                </c:pt>
                <c:pt idx="6">
                  <c:v>jun-95</c:v>
                </c:pt>
                <c:pt idx="7">
                  <c:v>sep-95</c:v>
                </c:pt>
                <c:pt idx="8">
                  <c:v>dic-95</c:v>
                </c:pt>
                <c:pt idx="9">
                  <c:v>mar-96</c:v>
                </c:pt>
                <c:pt idx="10">
                  <c:v>jun-96</c:v>
                </c:pt>
                <c:pt idx="11">
                  <c:v>sep-96</c:v>
                </c:pt>
                <c:pt idx="12">
                  <c:v>dic-96</c:v>
                </c:pt>
                <c:pt idx="13">
                  <c:v>mar-97</c:v>
                </c:pt>
                <c:pt idx="14">
                  <c:v>jun-97</c:v>
                </c:pt>
                <c:pt idx="15">
                  <c:v>sep-97</c:v>
                </c:pt>
                <c:pt idx="16">
                  <c:v>dic-97</c:v>
                </c:pt>
                <c:pt idx="17">
                  <c:v>mar-98</c:v>
                </c:pt>
                <c:pt idx="18">
                  <c:v>jun-98</c:v>
                </c:pt>
                <c:pt idx="19">
                  <c:v>sep-98</c:v>
                </c:pt>
                <c:pt idx="20">
                  <c:v>dic-98</c:v>
                </c:pt>
                <c:pt idx="21">
                  <c:v>mar-99</c:v>
                </c:pt>
                <c:pt idx="22">
                  <c:v>jun-99</c:v>
                </c:pt>
                <c:pt idx="23">
                  <c:v>sep-99</c:v>
                </c:pt>
                <c:pt idx="24">
                  <c:v>dic-99</c:v>
                </c:pt>
                <c:pt idx="25">
                  <c:v>mar-00</c:v>
                </c:pt>
                <c:pt idx="26">
                  <c:v>jun-00</c:v>
                </c:pt>
                <c:pt idx="27">
                  <c:v>sep-00</c:v>
                </c:pt>
                <c:pt idx="28">
                  <c:v>dic-00</c:v>
                </c:pt>
                <c:pt idx="29">
                  <c:v>mar-01</c:v>
                </c:pt>
                <c:pt idx="30">
                  <c:v>jun-01</c:v>
                </c:pt>
                <c:pt idx="31">
                  <c:v>sep-01</c:v>
                </c:pt>
                <c:pt idx="32">
                  <c:v>dic-01</c:v>
                </c:pt>
                <c:pt idx="33">
                  <c:v>mar-02</c:v>
                </c:pt>
                <c:pt idx="34">
                  <c:v>jun-02</c:v>
                </c:pt>
                <c:pt idx="35">
                  <c:v>sep-02</c:v>
                </c:pt>
                <c:pt idx="36">
                  <c:v>dic-02</c:v>
                </c:pt>
                <c:pt idx="37">
                  <c:v>mar-03</c:v>
                </c:pt>
                <c:pt idx="38">
                  <c:v>jun-03</c:v>
                </c:pt>
                <c:pt idx="39">
                  <c:v>sep-03</c:v>
                </c:pt>
                <c:pt idx="40">
                  <c:v>dic-03</c:v>
                </c:pt>
                <c:pt idx="41">
                  <c:v>mar-04</c:v>
                </c:pt>
                <c:pt idx="42">
                  <c:v>jun-04</c:v>
                </c:pt>
                <c:pt idx="43">
                  <c:v>sep-04</c:v>
                </c:pt>
                <c:pt idx="44">
                  <c:v>dic-04</c:v>
                </c:pt>
                <c:pt idx="45">
                  <c:v>mar-05</c:v>
                </c:pt>
                <c:pt idx="46">
                  <c:v>jun-05</c:v>
                </c:pt>
                <c:pt idx="47">
                  <c:v>sep-05</c:v>
                </c:pt>
                <c:pt idx="48">
                  <c:v>dic-05</c:v>
                </c:pt>
                <c:pt idx="49">
                  <c:v>mar-06</c:v>
                </c:pt>
                <c:pt idx="50">
                  <c:v>jun-06</c:v>
                </c:pt>
                <c:pt idx="51">
                  <c:v>sep-06</c:v>
                </c:pt>
                <c:pt idx="52">
                  <c:v>dic-06</c:v>
                </c:pt>
                <c:pt idx="53">
                  <c:v>mar-07</c:v>
                </c:pt>
                <c:pt idx="54">
                  <c:v>jun-07</c:v>
                </c:pt>
                <c:pt idx="55">
                  <c:v>sep-07</c:v>
                </c:pt>
                <c:pt idx="56">
                  <c:v>dic-07</c:v>
                </c:pt>
                <c:pt idx="57">
                  <c:v>mar-08</c:v>
                </c:pt>
                <c:pt idx="58">
                  <c:v>jun-08</c:v>
                </c:pt>
                <c:pt idx="59">
                  <c:v>sep-08</c:v>
                </c:pt>
                <c:pt idx="60">
                  <c:v>dic-08</c:v>
                </c:pt>
                <c:pt idx="61">
                  <c:v>mar-09</c:v>
                </c:pt>
                <c:pt idx="62">
                  <c:v>jun-09</c:v>
                </c:pt>
                <c:pt idx="63">
                  <c:v>sep-09</c:v>
                </c:pt>
                <c:pt idx="64">
                  <c:v>dic-09</c:v>
                </c:pt>
                <c:pt idx="65">
                  <c:v>mar-10</c:v>
                </c:pt>
                <c:pt idx="66">
                  <c:v>jun-10</c:v>
                </c:pt>
                <c:pt idx="67">
                  <c:v>sep-10</c:v>
                </c:pt>
                <c:pt idx="68">
                  <c:v>dic-10</c:v>
                </c:pt>
                <c:pt idx="69">
                  <c:v>mar-11</c:v>
                </c:pt>
                <c:pt idx="70">
                  <c:v>jun-11</c:v>
                </c:pt>
                <c:pt idx="71">
                  <c:v>sep-11</c:v>
                </c:pt>
                <c:pt idx="72">
                  <c:v>dic-11</c:v>
                </c:pt>
                <c:pt idx="73">
                  <c:v>mar-12</c:v>
                </c:pt>
                <c:pt idx="74">
                  <c:v>jun-12</c:v>
                </c:pt>
                <c:pt idx="75">
                  <c:v>sep-12</c:v>
                </c:pt>
                <c:pt idx="76">
                  <c:v>dic-12</c:v>
                </c:pt>
                <c:pt idx="77">
                  <c:v>mar-13</c:v>
                </c:pt>
                <c:pt idx="78">
                  <c:v>jun-13</c:v>
                </c:pt>
                <c:pt idx="79">
                  <c:v>sep-13</c:v>
                </c:pt>
                <c:pt idx="80">
                  <c:v>dic-13</c:v>
                </c:pt>
                <c:pt idx="81">
                  <c:v>mar-14</c:v>
                </c:pt>
                <c:pt idx="82">
                  <c:v>jun-14</c:v>
                </c:pt>
                <c:pt idx="83">
                  <c:v>sep-14</c:v>
                </c:pt>
                <c:pt idx="84">
                  <c:v>dic-14</c:v>
                </c:pt>
                <c:pt idx="85">
                  <c:v>mar-15</c:v>
                </c:pt>
                <c:pt idx="86">
                  <c:v>jun-15</c:v>
                </c:pt>
                <c:pt idx="87">
                  <c:v>sep-15</c:v>
                </c:pt>
                <c:pt idx="88">
                  <c:v>dic-15</c:v>
                </c:pt>
                <c:pt idx="89">
                  <c:v>mar-16</c:v>
                </c:pt>
                <c:pt idx="90">
                  <c:v>jun-16</c:v>
                </c:pt>
                <c:pt idx="91">
                  <c:v>sep-16</c:v>
                </c:pt>
                <c:pt idx="92">
                  <c:v>dic-16</c:v>
                </c:pt>
                <c:pt idx="93">
                  <c:v>mar-17</c:v>
                </c:pt>
                <c:pt idx="94">
                  <c:v>jun-17</c:v>
                </c:pt>
                <c:pt idx="95">
                  <c:v>sep-17</c:v>
                </c:pt>
                <c:pt idx="96">
                  <c:v>dic-17</c:v>
                </c:pt>
                <c:pt idx="97">
                  <c:v>mar-18</c:v>
                </c:pt>
                <c:pt idx="98">
                  <c:v>jun-18</c:v>
                </c:pt>
                <c:pt idx="99">
                  <c:v>sep-18</c:v>
                </c:pt>
                <c:pt idx="100">
                  <c:v>dic-18</c:v>
                </c:pt>
                <c:pt idx="101">
                  <c:v>mar-19</c:v>
                </c:pt>
                <c:pt idx="102">
                  <c:v>jun-19</c:v>
                </c:pt>
                <c:pt idx="103">
                  <c:v>sep-19</c:v>
                </c:pt>
                <c:pt idx="104">
                  <c:v>dic-19</c:v>
                </c:pt>
                <c:pt idx="105">
                  <c:v>mar-20</c:v>
                </c:pt>
                <c:pt idx="106">
                  <c:v>jun-20</c:v>
                </c:pt>
              </c:strCache>
            </c:strRef>
          </c:cat>
          <c:val>
            <c:numRef>
              <c:f>Data!$AD$1:$AD$107</c:f>
              <c:numCache>
                <c:formatCode>General</c:formatCode>
                <c:ptCount val="107"/>
                <c:pt idx="0">
                  <c:v>0</c:v>
                </c:pt>
                <c:pt idx="18" formatCode="0.0%">
                  <c:v>-1.4347538757018441E-2</c:v>
                </c:pt>
                <c:pt idx="19" formatCode="0.0%">
                  <c:v>-2.2639195392549993E-2</c:v>
                </c:pt>
                <c:pt idx="20" formatCode="0.0%">
                  <c:v>-1.9960413674114719E-2</c:v>
                </c:pt>
                <c:pt idx="21" formatCode="0.0%">
                  <c:v>-1.795975506816383E-2</c:v>
                </c:pt>
                <c:pt idx="22" formatCode="0.0%">
                  <c:v>-1.7848829656882614E-2</c:v>
                </c:pt>
                <c:pt idx="23" formatCode="0.0%">
                  <c:v>-1.9389430068592617E-2</c:v>
                </c:pt>
                <c:pt idx="24" formatCode="0.0%">
                  <c:v>-1.8495416238465623E-2</c:v>
                </c:pt>
                <c:pt idx="25" formatCode="0.0%">
                  <c:v>-1.8220849062972277E-2</c:v>
                </c:pt>
                <c:pt idx="26" formatCode="0.0%">
                  <c:v>-2.1118189894107076E-2</c:v>
                </c:pt>
                <c:pt idx="27" formatCode="0.0%">
                  <c:v>-2.3623388109758281E-2</c:v>
                </c:pt>
                <c:pt idx="28" formatCode="0.0%">
                  <c:v>-2.6988918268621376E-2</c:v>
                </c:pt>
                <c:pt idx="29" formatCode="0.0%">
                  <c:v>-3.022024581466809E-2</c:v>
                </c:pt>
                <c:pt idx="30" formatCode="0.0%">
                  <c:v>-3.2337944504551075E-2</c:v>
                </c:pt>
                <c:pt idx="31" formatCode="0.0%">
                  <c:v>-3.4660552720881199E-2</c:v>
                </c:pt>
                <c:pt idx="32" formatCode="0.0%">
                  <c:v>-3.3660427715251018E-2</c:v>
                </c:pt>
                <c:pt idx="33" formatCode="0.0%">
                  <c:v>-3.3261863591992125E-2</c:v>
                </c:pt>
                <c:pt idx="34" formatCode="0.0%">
                  <c:v>-3.0614933402532074E-2</c:v>
                </c:pt>
                <c:pt idx="35" formatCode="0.0%">
                  <c:v>-2.8384268561655546E-2</c:v>
                </c:pt>
                <c:pt idx="36" formatCode="0.0%">
                  <c:v>-2.4467786637279332E-2</c:v>
                </c:pt>
                <c:pt idx="37" formatCode="0.0%">
                  <c:v>-2.0626633876640099E-2</c:v>
                </c:pt>
                <c:pt idx="38" formatCode="0.0%">
                  <c:v>-1.7561442688508677E-2</c:v>
                </c:pt>
                <c:pt idx="39" formatCode="0.0%">
                  <c:v>-1.4624414894159443E-2</c:v>
                </c:pt>
                <c:pt idx="40" formatCode="0.0%">
                  <c:v>-1.1690441564727649E-2</c:v>
                </c:pt>
                <c:pt idx="41" formatCode="0.0%">
                  <c:v>-8.8690895540395331E-3</c:v>
                </c:pt>
                <c:pt idx="42" formatCode="0.0%">
                  <c:v>-3.927171728262735E-3</c:v>
                </c:pt>
                <c:pt idx="43" formatCode="0.0%">
                  <c:v>6.6898706865359259E-4</c:v>
                </c:pt>
                <c:pt idx="44" formatCode="0.0%">
                  <c:v>6.4098631910560755E-3</c:v>
                </c:pt>
                <c:pt idx="45" formatCode="0.0%">
                  <c:v>1.1965534433173275E-2</c:v>
                </c:pt>
                <c:pt idx="46" formatCode="0.0%">
                  <c:v>1.8375680648212267E-2</c:v>
                </c:pt>
                <c:pt idx="47" formatCode="0.0%">
                  <c:v>2.4920739934854552E-2</c:v>
                </c:pt>
                <c:pt idx="48" formatCode="0.0%">
                  <c:v>3.0257018247262124E-2</c:v>
                </c:pt>
                <c:pt idx="49" formatCode="0.0%">
                  <c:v>3.5827829196307448E-2</c:v>
                </c:pt>
                <c:pt idx="50" formatCode="0.0%">
                  <c:v>3.9294891022727541E-2</c:v>
                </c:pt>
                <c:pt idx="51" formatCode="0.0%">
                  <c:v>4.3179887713860055E-2</c:v>
                </c:pt>
                <c:pt idx="52" formatCode="0.0%">
                  <c:v>4.3139339985259539E-2</c:v>
                </c:pt>
                <c:pt idx="53" formatCode="0.0%">
                  <c:v>4.3754422526070869E-2</c:v>
                </c:pt>
                <c:pt idx="54" formatCode="0.0%">
                  <c:v>3.9639069009517414E-2</c:v>
                </c:pt>
                <c:pt idx="55" formatCode="0.0%">
                  <c:v>3.6349645999994351E-2</c:v>
                </c:pt>
                <c:pt idx="56" formatCode="0.0%">
                  <c:v>2.8552626429066308E-2</c:v>
                </c:pt>
                <c:pt idx="57" formatCode="0.0%">
                  <c:v>2.1269391439020069E-2</c:v>
                </c:pt>
                <c:pt idx="58" formatCode="0.0%">
                  <c:v>1.0352882540097141E-2</c:v>
                </c:pt>
                <c:pt idx="59" formatCode="0.0%">
                  <c:v>-5.9421851484664501E-4</c:v>
                </c:pt>
                <c:pt idx="60" formatCode="0.0%">
                  <c:v>-4.8376925247080038E-3</c:v>
                </c:pt>
                <c:pt idx="61" formatCode="0.0%">
                  <c:v>-9.5921872508846207E-3</c:v>
                </c:pt>
                <c:pt idx="62" formatCode="0.0%">
                  <c:v>-1.0804003124965433E-2</c:v>
                </c:pt>
                <c:pt idx="63" formatCode="0.0%">
                  <c:v>-1.2928748138028467E-2</c:v>
                </c:pt>
                <c:pt idx="64" formatCode="0.0%">
                  <c:v>-1.2830588473386584E-2</c:v>
                </c:pt>
                <c:pt idx="65" formatCode="0.0%">
                  <c:v>-1.318867121323386E-2</c:v>
                </c:pt>
                <c:pt idx="66" formatCode="0.0%">
                  <c:v>-9.7389092336683802E-3</c:v>
                </c:pt>
                <c:pt idx="67" formatCode="0.0%">
                  <c:v>-6.1667964362559502E-3</c:v>
                </c:pt>
                <c:pt idx="68" formatCode="0.0%">
                  <c:v>-4.2577002586394741E-3</c:v>
                </c:pt>
                <c:pt idx="69" formatCode="0.0%">
                  <c:v>-2.2423738478920541E-3</c:v>
                </c:pt>
                <c:pt idx="70" formatCode="0.0%">
                  <c:v>-1.5276232697800651E-3</c:v>
                </c:pt>
                <c:pt idx="71" formatCode="0.0%">
                  <c:v>-6.0661330437561389E-4</c:v>
                </c:pt>
                <c:pt idx="72" formatCode="0.0%">
                  <c:v>-3.7628470319539531E-4</c:v>
                </c:pt>
                <c:pt idx="73" formatCode="0.0%">
                  <c:v>-1.5160018533499908E-4</c:v>
                </c:pt>
                <c:pt idx="74" formatCode="0.0%">
                  <c:v>-1.2968634297774173E-3</c:v>
                </c:pt>
                <c:pt idx="75" formatCode="0.0%">
                  <c:v>-2.5165714454580268E-3</c:v>
                </c:pt>
                <c:pt idx="76" formatCode="0.0%">
                  <c:v>-2.4930038274622035E-3</c:v>
                </c:pt>
                <c:pt idx="77" formatCode="0.0%">
                  <c:v>-2.5041484069898701E-3</c:v>
                </c:pt>
                <c:pt idx="78" formatCode="0.0%">
                  <c:v>-2.016563292821516E-3</c:v>
                </c:pt>
                <c:pt idx="79" formatCode="0.0%">
                  <c:v>-1.6865116980113726E-3</c:v>
                </c:pt>
                <c:pt idx="80" formatCode="0.0%">
                  <c:v>-1.2305878645104684E-3</c:v>
                </c:pt>
                <c:pt idx="81" formatCode="0.0%">
                  <c:v>-4.9336237088226653E-4</c:v>
                </c:pt>
                <c:pt idx="82" formatCode="0.0%">
                  <c:v>-5.7782442381082433E-4</c:v>
                </c:pt>
                <c:pt idx="83" formatCode="0.0%">
                  <c:v>-1.3751768586267588E-4</c:v>
                </c:pt>
                <c:pt idx="84" formatCode="0.0%">
                  <c:v>-4.8355082907374225E-3</c:v>
                </c:pt>
                <c:pt idx="85" formatCode="0.0%">
                  <c:v>-9.6000698531675255E-3</c:v>
                </c:pt>
                <c:pt idx="86" formatCode="0.0%">
                  <c:v>-1.1486751831627728E-2</c:v>
                </c:pt>
                <c:pt idx="87" formatCode="0.0%">
                  <c:v>-1.4365076388697773E-2</c:v>
                </c:pt>
                <c:pt idx="88" formatCode="0.0%">
                  <c:v>-1.9862736599884911E-2</c:v>
                </c:pt>
                <c:pt idx="89" formatCode="0.0%">
                  <c:v>-2.6031585652605216E-2</c:v>
                </c:pt>
                <c:pt idx="90" formatCode="0.0%">
                  <c:v>-2.2743174154326695E-2</c:v>
                </c:pt>
                <c:pt idx="91" formatCode="0.0%">
                  <c:v>-1.9491260649092013E-2</c:v>
                </c:pt>
                <c:pt idx="92" formatCode="0.0%">
                  <c:v>-1.6099633028964888E-2</c:v>
                </c:pt>
                <c:pt idx="93" formatCode="0.0%">
                  <c:v>-1.2694573294883327E-2</c:v>
                </c:pt>
                <c:pt idx="94" formatCode="0.0%">
                  <c:v>-7.9599759900723654E-3</c:v>
                </c:pt>
                <c:pt idx="95" formatCode="0.0%">
                  <c:v>-3.6316017431179404E-3</c:v>
                </c:pt>
                <c:pt idx="96" formatCode="0.0%">
                  <c:v>1.2590733779429542E-3</c:v>
                </c:pt>
                <c:pt idx="97" formatCode="0.0%">
                  <c:v>5.8183046381952153E-3</c:v>
                </c:pt>
                <c:pt idx="98" formatCode="0.0%">
                  <c:v>1.0524521619164062E-2</c:v>
                </c:pt>
                <c:pt idx="99" formatCode="0.0%">
                  <c:v>1.5478303319026665E-2</c:v>
                </c:pt>
                <c:pt idx="100" formatCode="0.0%">
                  <c:v>1.7508296202542795E-2</c:v>
                </c:pt>
                <c:pt idx="101" formatCode="0.0%">
                  <c:v>2.010355088101079E-2</c:v>
                </c:pt>
                <c:pt idx="102" formatCode="0.0%">
                  <c:v>2.1635395429752791E-2</c:v>
                </c:pt>
                <c:pt idx="103" formatCode="0.0%">
                  <c:v>2.4214616204504935E-2</c:v>
                </c:pt>
                <c:pt idx="104" formatCode="0.0%">
                  <c:v>2.7697897979393815E-2</c:v>
                </c:pt>
                <c:pt idx="105" formatCode="0.0%">
                  <c:v>3.278121860221006E-2</c:v>
                </c:pt>
                <c:pt idx="106" formatCode="0.0%">
                  <c:v>3.3116597438812789E-2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5-42BA-95B4-E264806D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52511"/>
        <c:axId val="61725636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Data!$A$1:$A$107</c:f>
              <c:strCache>
                <c:ptCount val="107"/>
                <c:pt idx="0">
                  <c:v>Fecha</c:v>
                </c:pt>
                <c:pt idx="1">
                  <c:v>mar-94</c:v>
                </c:pt>
                <c:pt idx="2">
                  <c:v>jun-94</c:v>
                </c:pt>
                <c:pt idx="3">
                  <c:v>sep-94</c:v>
                </c:pt>
                <c:pt idx="4">
                  <c:v>dic-94</c:v>
                </c:pt>
                <c:pt idx="5">
                  <c:v>mar-95</c:v>
                </c:pt>
                <c:pt idx="6">
                  <c:v>jun-95</c:v>
                </c:pt>
                <c:pt idx="7">
                  <c:v>sep-95</c:v>
                </c:pt>
                <c:pt idx="8">
                  <c:v>dic-95</c:v>
                </c:pt>
                <c:pt idx="9">
                  <c:v>mar-96</c:v>
                </c:pt>
                <c:pt idx="10">
                  <c:v>jun-96</c:v>
                </c:pt>
                <c:pt idx="11">
                  <c:v>sep-96</c:v>
                </c:pt>
                <c:pt idx="12">
                  <c:v>dic-96</c:v>
                </c:pt>
                <c:pt idx="13">
                  <c:v>mar-97</c:v>
                </c:pt>
                <c:pt idx="14">
                  <c:v>jun-97</c:v>
                </c:pt>
                <c:pt idx="15">
                  <c:v>sep-97</c:v>
                </c:pt>
                <c:pt idx="16">
                  <c:v>dic-97</c:v>
                </c:pt>
                <c:pt idx="17">
                  <c:v>mar-98</c:v>
                </c:pt>
                <c:pt idx="18">
                  <c:v>jun-98</c:v>
                </c:pt>
                <c:pt idx="19">
                  <c:v>sep-98</c:v>
                </c:pt>
                <c:pt idx="20">
                  <c:v>dic-98</c:v>
                </c:pt>
                <c:pt idx="21">
                  <c:v>mar-99</c:v>
                </c:pt>
                <c:pt idx="22">
                  <c:v>jun-99</c:v>
                </c:pt>
                <c:pt idx="23">
                  <c:v>sep-99</c:v>
                </c:pt>
                <c:pt idx="24">
                  <c:v>dic-99</c:v>
                </c:pt>
                <c:pt idx="25">
                  <c:v>mar-00</c:v>
                </c:pt>
                <c:pt idx="26">
                  <c:v>jun-00</c:v>
                </c:pt>
                <c:pt idx="27">
                  <c:v>sep-00</c:v>
                </c:pt>
                <c:pt idx="28">
                  <c:v>dic-00</c:v>
                </c:pt>
                <c:pt idx="29">
                  <c:v>mar-01</c:v>
                </c:pt>
                <c:pt idx="30">
                  <c:v>jun-01</c:v>
                </c:pt>
                <c:pt idx="31">
                  <c:v>sep-01</c:v>
                </c:pt>
                <c:pt idx="32">
                  <c:v>dic-01</c:v>
                </c:pt>
                <c:pt idx="33">
                  <c:v>mar-02</c:v>
                </c:pt>
                <c:pt idx="34">
                  <c:v>jun-02</c:v>
                </c:pt>
                <c:pt idx="35">
                  <c:v>sep-02</c:v>
                </c:pt>
                <c:pt idx="36">
                  <c:v>dic-02</c:v>
                </c:pt>
                <c:pt idx="37">
                  <c:v>mar-03</c:v>
                </c:pt>
                <c:pt idx="38">
                  <c:v>jun-03</c:v>
                </c:pt>
                <c:pt idx="39">
                  <c:v>sep-03</c:v>
                </c:pt>
                <c:pt idx="40">
                  <c:v>dic-03</c:v>
                </c:pt>
                <c:pt idx="41">
                  <c:v>mar-04</c:v>
                </c:pt>
                <c:pt idx="42">
                  <c:v>jun-04</c:v>
                </c:pt>
                <c:pt idx="43">
                  <c:v>sep-04</c:v>
                </c:pt>
                <c:pt idx="44">
                  <c:v>dic-04</c:v>
                </c:pt>
                <c:pt idx="45">
                  <c:v>mar-05</c:v>
                </c:pt>
                <c:pt idx="46">
                  <c:v>jun-05</c:v>
                </c:pt>
                <c:pt idx="47">
                  <c:v>sep-05</c:v>
                </c:pt>
                <c:pt idx="48">
                  <c:v>dic-05</c:v>
                </c:pt>
                <c:pt idx="49">
                  <c:v>mar-06</c:v>
                </c:pt>
                <c:pt idx="50">
                  <c:v>jun-06</c:v>
                </c:pt>
                <c:pt idx="51">
                  <c:v>sep-06</c:v>
                </c:pt>
                <c:pt idx="52">
                  <c:v>dic-06</c:v>
                </c:pt>
                <c:pt idx="53">
                  <c:v>mar-07</c:v>
                </c:pt>
                <c:pt idx="54">
                  <c:v>jun-07</c:v>
                </c:pt>
                <c:pt idx="55">
                  <c:v>sep-07</c:v>
                </c:pt>
                <c:pt idx="56">
                  <c:v>dic-07</c:v>
                </c:pt>
                <c:pt idx="57">
                  <c:v>mar-08</c:v>
                </c:pt>
                <c:pt idx="58">
                  <c:v>jun-08</c:v>
                </c:pt>
                <c:pt idx="59">
                  <c:v>sep-08</c:v>
                </c:pt>
                <c:pt idx="60">
                  <c:v>dic-08</c:v>
                </c:pt>
                <c:pt idx="61">
                  <c:v>mar-09</c:v>
                </c:pt>
                <c:pt idx="62">
                  <c:v>jun-09</c:v>
                </c:pt>
                <c:pt idx="63">
                  <c:v>sep-09</c:v>
                </c:pt>
                <c:pt idx="64">
                  <c:v>dic-09</c:v>
                </c:pt>
                <c:pt idx="65">
                  <c:v>mar-10</c:v>
                </c:pt>
                <c:pt idx="66">
                  <c:v>jun-10</c:v>
                </c:pt>
                <c:pt idx="67">
                  <c:v>sep-10</c:v>
                </c:pt>
                <c:pt idx="68">
                  <c:v>dic-10</c:v>
                </c:pt>
                <c:pt idx="69">
                  <c:v>mar-11</c:v>
                </c:pt>
                <c:pt idx="70">
                  <c:v>jun-11</c:v>
                </c:pt>
                <c:pt idx="71">
                  <c:v>sep-11</c:v>
                </c:pt>
                <c:pt idx="72">
                  <c:v>dic-11</c:v>
                </c:pt>
                <c:pt idx="73">
                  <c:v>mar-12</c:v>
                </c:pt>
                <c:pt idx="74">
                  <c:v>jun-12</c:v>
                </c:pt>
                <c:pt idx="75">
                  <c:v>sep-12</c:v>
                </c:pt>
                <c:pt idx="76">
                  <c:v>dic-12</c:v>
                </c:pt>
                <c:pt idx="77">
                  <c:v>mar-13</c:v>
                </c:pt>
                <c:pt idx="78">
                  <c:v>jun-13</c:v>
                </c:pt>
                <c:pt idx="79">
                  <c:v>sep-13</c:v>
                </c:pt>
                <c:pt idx="80">
                  <c:v>dic-13</c:v>
                </c:pt>
                <c:pt idx="81">
                  <c:v>mar-14</c:v>
                </c:pt>
                <c:pt idx="82">
                  <c:v>jun-14</c:v>
                </c:pt>
                <c:pt idx="83">
                  <c:v>sep-14</c:v>
                </c:pt>
                <c:pt idx="84">
                  <c:v>dic-14</c:v>
                </c:pt>
                <c:pt idx="85">
                  <c:v>mar-15</c:v>
                </c:pt>
                <c:pt idx="86">
                  <c:v>jun-15</c:v>
                </c:pt>
                <c:pt idx="87">
                  <c:v>sep-15</c:v>
                </c:pt>
                <c:pt idx="88">
                  <c:v>dic-15</c:v>
                </c:pt>
                <c:pt idx="89">
                  <c:v>mar-16</c:v>
                </c:pt>
                <c:pt idx="90">
                  <c:v>jun-16</c:v>
                </c:pt>
                <c:pt idx="91">
                  <c:v>sep-16</c:v>
                </c:pt>
                <c:pt idx="92">
                  <c:v>dic-16</c:v>
                </c:pt>
                <c:pt idx="93">
                  <c:v>mar-17</c:v>
                </c:pt>
                <c:pt idx="94">
                  <c:v>jun-17</c:v>
                </c:pt>
                <c:pt idx="95">
                  <c:v>sep-17</c:v>
                </c:pt>
                <c:pt idx="96">
                  <c:v>dic-17</c:v>
                </c:pt>
                <c:pt idx="97">
                  <c:v>mar-18</c:v>
                </c:pt>
                <c:pt idx="98">
                  <c:v>jun-18</c:v>
                </c:pt>
                <c:pt idx="99">
                  <c:v>sep-18</c:v>
                </c:pt>
                <c:pt idx="100">
                  <c:v>dic-18</c:v>
                </c:pt>
                <c:pt idx="101">
                  <c:v>mar-19</c:v>
                </c:pt>
                <c:pt idx="102">
                  <c:v>jun-19</c:v>
                </c:pt>
                <c:pt idx="103">
                  <c:v>sep-19</c:v>
                </c:pt>
                <c:pt idx="104">
                  <c:v>dic-19</c:v>
                </c:pt>
                <c:pt idx="105">
                  <c:v>mar-20</c:v>
                </c:pt>
                <c:pt idx="106">
                  <c:v>jun-20</c:v>
                </c:pt>
              </c:strCache>
            </c:strRef>
          </c:cat>
          <c:val>
            <c:numRef>
              <c:f>Data!$AA$1:$AA$107</c:f>
              <c:numCache>
                <c:formatCode>General</c:formatCode>
                <c:ptCount val="107"/>
                <c:pt idx="0">
                  <c:v>0</c:v>
                </c:pt>
                <c:pt idx="18" formatCode="0.0%">
                  <c:v>2.267540189793138E-2</c:v>
                </c:pt>
                <c:pt idx="19" formatCode="0.0%">
                  <c:v>1.4943517046388521E-2</c:v>
                </c:pt>
                <c:pt idx="20" formatCode="0.0%">
                  <c:v>6.897162229700271E-3</c:v>
                </c:pt>
                <c:pt idx="21" formatCode="0.0%">
                  <c:v>-1.2608714979123192E-3</c:v>
                </c:pt>
                <c:pt idx="22" formatCode="0.0%">
                  <c:v>-8.1970906980401992E-3</c:v>
                </c:pt>
                <c:pt idx="23" formatCode="0.0%">
                  <c:v>-1.5251793879784259E-2</c:v>
                </c:pt>
                <c:pt idx="24" formatCode="0.0%">
                  <c:v>-1.811701194389137E-2</c:v>
                </c:pt>
                <c:pt idx="25" formatCode="0.0%">
                  <c:v>-2.1132943276683136E-2</c:v>
                </c:pt>
                <c:pt idx="26" formatCode="0.0%">
                  <c:v>-2.0610036917332764E-2</c:v>
                </c:pt>
                <c:pt idx="27" formatCode="0.0%">
                  <c:v>-2.0292166044940885E-2</c:v>
                </c:pt>
                <c:pt idx="28" formatCode="0.0%">
                  <c:v>-2.0974550259719393E-2</c:v>
                </c:pt>
                <c:pt idx="29" formatCode="0.0%">
                  <c:v>-2.184925230370105E-2</c:v>
                </c:pt>
                <c:pt idx="30" formatCode="0.0%">
                  <c:v>-2.2583585262918149E-2</c:v>
                </c:pt>
                <c:pt idx="31" formatCode="0.0%">
                  <c:v>-2.3484117479680933E-2</c:v>
                </c:pt>
                <c:pt idx="32" formatCode="0.0%">
                  <c:v>-2.5513835780532901E-2</c:v>
                </c:pt>
                <c:pt idx="33" formatCode="0.0%">
                  <c:v>-2.7658751894286127E-2</c:v>
                </c:pt>
                <c:pt idx="34" formatCode="0.0%">
                  <c:v>-2.67060493808291E-2</c:v>
                </c:pt>
                <c:pt idx="35" formatCode="0.0%">
                  <c:v>-2.5856715664383856E-2</c:v>
                </c:pt>
                <c:pt idx="36" formatCode="0.0%">
                  <c:v>-2.513381120666125E-2</c:v>
                </c:pt>
                <c:pt idx="37" formatCode="0.0%">
                  <c:v>-2.4492081057926995E-2</c:v>
                </c:pt>
                <c:pt idx="38" formatCode="0.0%">
                  <c:v>-2.3031862475253462E-2</c:v>
                </c:pt>
                <c:pt idx="39" formatCode="0.0%">
                  <c:v>-2.1636419108787663E-2</c:v>
                </c:pt>
                <c:pt idx="40" formatCode="0.0%">
                  <c:v>-2.034523200593874E-2</c:v>
                </c:pt>
                <c:pt idx="41" formatCode="0.0%">
                  <c:v>-1.9085276515470539E-2</c:v>
                </c:pt>
                <c:pt idx="42" formatCode="0.0%">
                  <c:v>-1.7089035357875204E-2</c:v>
                </c:pt>
                <c:pt idx="43" formatCode="0.0%">
                  <c:v>-1.5095666104304684E-2</c:v>
                </c:pt>
                <c:pt idx="44" formatCode="0.0%">
                  <c:v>-1.1953903005457178E-2</c:v>
                </c:pt>
                <c:pt idx="45" formatCode="0.0%">
                  <c:v>-8.8071898746413524E-3</c:v>
                </c:pt>
                <c:pt idx="46" formatCode="0.0%">
                  <c:v>-6.3158375968956904E-3</c:v>
                </c:pt>
                <c:pt idx="47" formatCode="0.0%">
                  <c:v>-3.810600379642537E-3</c:v>
                </c:pt>
                <c:pt idx="48" formatCode="0.0%">
                  <c:v>-3.0806965323844082E-3</c:v>
                </c:pt>
                <c:pt idx="49" formatCode="0.0%">
                  <c:v>-2.3173361335402376E-3</c:v>
                </c:pt>
                <c:pt idx="50" formatCode="0.0%">
                  <c:v>-2.1177564116161562E-3</c:v>
                </c:pt>
                <c:pt idx="51" formatCode="0.0%">
                  <c:v>-1.8798844911618318E-3</c:v>
                </c:pt>
                <c:pt idx="52" formatCode="0.0%">
                  <c:v>-1.9654986226278481E-3</c:v>
                </c:pt>
                <c:pt idx="53" formatCode="0.0%">
                  <c:v>-2.0175356256135757E-3</c:v>
                </c:pt>
                <c:pt idx="54" formatCode="0.0%">
                  <c:v>-2.1097705073138684E-3</c:v>
                </c:pt>
                <c:pt idx="55" formatCode="0.0%">
                  <c:v>-2.1756722165306996E-3</c:v>
                </c:pt>
                <c:pt idx="56" formatCode="0.0%">
                  <c:v>-2.3724254679446943E-3</c:v>
                </c:pt>
                <c:pt idx="57" formatCode="0.0%">
                  <c:v>-2.553405549038601E-3</c:v>
                </c:pt>
                <c:pt idx="58" formatCode="0.0%">
                  <c:v>-4.479157123498112E-3</c:v>
                </c:pt>
                <c:pt idx="59" formatCode="0.0%">
                  <c:v>-6.3666387032501603E-3</c:v>
                </c:pt>
                <c:pt idx="60" formatCode="0.0%">
                  <c:v>-8.6899977429037989E-3</c:v>
                </c:pt>
                <c:pt idx="61" formatCode="0.0%">
                  <c:v>-1.0974677635683605E-2</c:v>
                </c:pt>
                <c:pt idx="62" formatCode="0.0%">
                  <c:v>-1.2751619986325125E-2</c:v>
                </c:pt>
                <c:pt idx="63" formatCode="0.0%">
                  <c:v>-1.4507862707366925E-2</c:v>
                </c:pt>
                <c:pt idx="64" formatCode="0.0%">
                  <c:v>-1.4935477694352883E-2</c:v>
                </c:pt>
                <c:pt idx="65" formatCode="0.0%">
                  <c:v>-1.538074588436622E-2</c:v>
                </c:pt>
                <c:pt idx="66" formatCode="0.0%">
                  <c:v>-1.4598011093035268E-2</c:v>
                </c:pt>
                <c:pt idx="67" formatCode="0.0%">
                  <c:v>-1.3857414824755665E-2</c:v>
                </c:pt>
                <c:pt idx="68" formatCode="0.0%">
                  <c:v>-1.2157763278651146E-2</c:v>
                </c:pt>
                <c:pt idx="69" formatCode="0.0%">
                  <c:v>-1.0518009506821357E-2</c:v>
                </c:pt>
                <c:pt idx="70" formatCode="0.0%">
                  <c:v>-9.0613634309342217E-3</c:v>
                </c:pt>
                <c:pt idx="71" formatCode="0.0%">
                  <c:v>-7.6567305051202794E-3</c:v>
                </c:pt>
                <c:pt idx="72" formatCode="0.0%">
                  <c:v>-6.4982181763912905E-3</c:v>
                </c:pt>
                <c:pt idx="73" formatCode="0.0%">
                  <c:v>-5.3753443667776679E-3</c:v>
                </c:pt>
                <c:pt idx="74" formatCode="0.0%">
                  <c:v>-4.4667782982088511E-3</c:v>
                </c:pt>
                <c:pt idx="75" formatCode="0.0%">
                  <c:v>-3.579134245228488E-3</c:v>
                </c:pt>
                <c:pt idx="76" formatCode="0.0%">
                  <c:v>-2.661487110547256E-3</c:v>
                </c:pt>
                <c:pt idx="77" formatCode="0.0%">
                  <c:v>-1.7512922979534551E-3</c:v>
                </c:pt>
                <c:pt idx="78" formatCode="0.0%">
                  <c:v>-5.7776956215249697E-4</c:v>
                </c:pt>
                <c:pt idx="79" formatCode="0.0%">
                  <c:v>5.9288951876190765E-4</c:v>
                </c:pt>
                <c:pt idx="80" formatCode="0.0%">
                  <c:v>1.6657250069602725E-3</c:v>
                </c:pt>
                <c:pt idx="81" formatCode="0.0%">
                  <c:v>2.7373971975315214E-3</c:v>
                </c:pt>
                <c:pt idx="82" formatCode="0.0%">
                  <c:v>3.2262378614529297E-3</c:v>
                </c:pt>
                <c:pt idx="83" formatCode="0.0%">
                  <c:v>3.7242712047991233E-3</c:v>
                </c:pt>
                <c:pt idx="84" formatCode="0.0%">
                  <c:v>3.3922945045912201E-3</c:v>
                </c:pt>
                <c:pt idx="85" formatCode="0.0%">
                  <c:v>3.0811274918729481E-3</c:v>
                </c:pt>
                <c:pt idx="86" formatCode="0.0%">
                  <c:v>2.334310056024691E-3</c:v>
                </c:pt>
                <c:pt idx="87" formatCode="0.0%">
                  <c:v>1.622768014943432E-3</c:v>
                </c:pt>
                <c:pt idx="88" formatCode="0.0%">
                  <c:v>6.7106009132622546E-4</c:v>
                </c:pt>
                <c:pt idx="89" formatCode="0.0%">
                  <c:v>-2.2630997255390639E-4</c:v>
                </c:pt>
                <c:pt idx="90" formatCode="0.0%">
                  <c:v>-1.0909573485555768E-3</c:v>
                </c:pt>
                <c:pt idx="91" formatCode="0.0%">
                  <c:v>-1.8848604885093323E-3</c:v>
                </c:pt>
                <c:pt idx="92" formatCode="0.0%">
                  <c:v>-2.5365608253924421E-3</c:v>
                </c:pt>
                <c:pt idx="93" formatCode="0.0%">
                  <c:v>-3.1045894177150757E-3</c:v>
                </c:pt>
                <c:pt idx="94" formatCode="0.0%">
                  <c:v>-3.7092379189278546E-3</c:v>
                </c:pt>
                <c:pt idx="95" formatCode="0.0%">
                  <c:v>-4.2166585290246417E-3</c:v>
                </c:pt>
                <c:pt idx="96" formatCode="0.0%">
                  <c:v>-5.2376453556579605E-3</c:v>
                </c:pt>
                <c:pt idx="97" formatCode="0.0%">
                  <c:v>-6.1479023476689321E-3</c:v>
                </c:pt>
                <c:pt idx="98" formatCode="0.0%">
                  <c:v>-7.4050832925713905E-3</c:v>
                </c:pt>
                <c:pt idx="99" formatCode="0.0%">
                  <c:v>-8.5428419001338796E-3</c:v>
                </c:pt>
                <c:pt idx="100" formatCode="0.0%">
                  <c:v>-9.8609455815008573E-3</c:v>
                </c:pt>
                <c:pt idx="101" formatCode="0.0%">
                  <c:v>-1.1051717526191496E-2</c:v>
                </c:pt>
                <c:pt idx="102" formatCode="0.0%">
                  <c:v>-1.2337934008279206E-2</c:v>
                </c:pt>
                <c:pt idx="103" formatCode="0.0%">
                  <c:v>-1.3489613188292893E-2</c:v>
                </c:pt>
                <c:pt idx="104" formatCode="0.0%">
                  <c:v>-1.4500419933947128E-2</c:v>
                </c:pt>
                <c:pt idx="105" formatCode="0.0%">
                  <c:v>-1.5364977423152126E-2</c:v>
                </c:pt>
                <c:pt idx="106" formatCode="0.0%">
                  <c:v>-1.6082466944988383E-2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5-42BA-95B4-E264806DD0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Data!$A$1:$A$107</c:f>
              <c:strCache>
                <c:ptCount val="107"/>
                <c:pt idx="0">
                  <c:v>Fecha</c:v>
                </c:pt>
                <c:pt idx="1">
                  <c:v>mar-94</c:v>
                </c:pt>
                <c:pt idx="2">
                  <c:v>jun-94</c:v>
                </c:pt>
                <c:pt idx="3">
                  <c:v>sep-94</c:v>
                </c:pt>
                <c:pt idx="4">
                  <c:v>dic-94</c:v>
                </c:pt>
                <c:pt idx="5">
                  <c:v>mar-95</c:v>
                </c:pt>
                <c:pt idx="6">
                  <c:v>jun-95</c:v>
                </c:pt>
                <c:pt idx="7">
                  <c:v>sep-95</c:v>
                </c:pt>
                <c:pt idx="8">
                  <c:v>dic-95</c:v>
                </c:pt>
                <c:pt idx="9">
                  <c:v>mar-96</c:v>
                </c:pt>
                <c:pt idx="10">
                  <c:v>jun-96</c:v>
                </c:pt>
                <c:pt idx="11">
                  <c:v>sep-96</c:v>
                </c:pt>
                <c:pt idx="12">
                  <c:v>dic-96</c:v>
                </c:pt>
                <c:pt idx="13">
                  <c:v>mar-97</c:v>
                </c:pt>
                <c:pt idx="14">
                  <c:v>jun-97</c:v>
                </c:pt>
                <c:pt idx="15">
                  <c:v>sep-97</c:v>
                </c:pt>
                <c:pt idx="16">
                  <c:v>dic-97</c:v>
                </c:pt>
                <c:pt idx="17">
                  <c:v>mar-98</c:v>
                </c:pt>
                <c:pt idx="18">
                  <c:v>jun-98</c:v>
                </c:pt>
                <c:pt idx="19">
                  <c:v>sep-98</c:v>
                </c:pt>
                <c:pt idx="20">
                  <c:v>dic-98</c:v>
                </c:pt>
                <c:pt idx="21">
                  <c:v>mar-99</c:v>
                </c:pt>
                <c:pt idx="22">
                  <c:v>jun-99</c:v>
                </c:pt>
                <c:pt idx="23">
                  <c:v>sep-99</c:v>
                </c:pt>
                <c:pt idx="24">
                  <c:v>dic-99</c:v>
                </c:pt>
                <c:pt idx="25">
                  <c:v>mar-00</c:v>
                </c:pt>
                <c:pt idx="26">
                  <c:v>jun-00</c:v>
                </c:pt>
                <c:pt idx="27">
                  <c:v>sep-00</c:v>
                </c:pt>
                <c:pt idx="28">
                  <c:v>dic-00</c:v>
                </c:pt>
                <c:pt idx="29">
                  <c:v>mar-01</c:v>
                </c:pt>
                <c:pt idx="30">
                  <c:v>jun-01</c:v>
                </c:pt>
                <c:pt idx="31">
                  <c:v>sep-01</c:v>
                </c:pt>
                <c:pt idx="32">
                  <c:v>dic-01</c:v>
                </c:pt>
                <c:pt idx="33">
                  <c:v>mar-02</c:v>
                </c:pt>
                <c:pt idx="34">
                  <c:v>jun-02</c:v>
                </c:pt>
                <c:pt idx="35">
                  <c:v>sep-02</c:v>
                </c:pt>
                <c:pt idx="36">
                  <c:v>dic-02</c:v>
                </c:pt>
                <c:pt idx="37">
                  <c:v>mar-03</c:v>
                </c:pt>
                <c:pt idx="38">
                  <c:v>jun-03</c:v>
                </c:pt>
                <c:pt idx="39">
                  <c:v>sep-03</c:v>
                </c:pt>
                <c:pt idx="40">
                  <c:v>dic-03</c:v>
                </c:pt>
                <c:pt idx="41">
                  <c:v>mar-04</c:v>
                </c:pt>
                <c:pt idx="42">
                  <c:v>jun-04</c:v>
                </c:pt>
                <c:pt idx="43">
                  <c:v>sep-04</c:v>
                </c:pt>
                <c:pt idx="44">
                  <c:v>dic-04</c:v>
                </c:pt>
                <c:pt idx="45">
                  <c:v>mar-05</c:v>
                </c:pt>
                <c:pt idx="46">
                  <c:v>jun-05</c:v>
                </c:pt>
                <c:pt idx="47">
                  <c:v>sep-05</c:v>
                </c:pt>
                <c:pt idx="48">
                  <c:v>dic-05</c:v>
                </c:pt>
                <c:pt idx="49">
                  <c:v>mar-06</c:v>
                </c:pt>
                <c:pt idx="50">
                  <c:v>jun-06</c:v>
                </c:pt>
                <c:pt idx="51">
                  <c:v>sep-06</c:v>
                </c:pt>
                <c:pt idx="52">
                  <c:v>dic-06</c:v>
                </c:pt>
                <c:pt idx="53">
                  <c:v>mar-07</c:v>
                </c:pt>
                <c:pt idx="54">
                  <c:v>jun-07</c:v>
                </c:pt>
                <c:pt idx="55">
                  <c:v>sep-07</c:v>
                </c:pt>
                <c:pt idx="56">
                  <c:v>dic-07</c:v>
                </c:pt>
                <c:pt idx="57">
                  <c:v>mar-08</c:v>
                </c:pt>
                <c:pt idx="58">
                  <c:v>jun-08</c:v>
                </c:pt>
                <c:pt idx="59">
                  <c:v>sep-08</c:v>
                </c:pt>
                <c:pt idx="60">
                  <c:v>dic-08</c:v>
                </c:pt>
                <c:pt idx="61">
                  <c:v>mar-09</c:v>
                </c:pt>
                <c:pt idx="62">
                  <c:v>jun-09</c:v>
                </c:pt>
                <c:pt idx="63">
                  <c:v>sep-09</c:v>
                </c:pt>
                <c:pt idx="64">
                  <c:v>dic-09</c:v>
                </c:pt>
                <c:pt idx="65">
                  <c:v>mar-10</c:v>
                </c:pt>
                <c:pt idx="66">
                  <c:v>jun-10</c:v>
                </c:pt>
                <c:pt idx="67">
                  <c:v>sep-10</c:v>
                </c:pt>
                <c:pt idx="68">
                  <c:v>dic-10</c:v>
                </c:pt>
                <c:pt idx="69">
                  <c:v>mar-11</c:v>
                </c:pt>
                <c:pt idx="70">
                  <c:v>jun-11</c:v>
                </c:pt>
                <c:pt idx="71">
                  <c:v>sep-11</c:v>
                </c:pt>
                <c:pt idx="72">
                  <c:v>dic-11</c:v>
                </c:pt>
                <c:pt idx="73">
                  <c:v>mar-12</c:v>
                </c:pt>
                <c:pt idx="74">
                  <c:v>jun-12</c:v>
                </c:pt>
                <c:pt idx="75">
                  <c:v>sep-12</c:v>
                </c:pt>
                <c:pt idx="76">
                  <c:v>dic-12</c:v>
                </c:pt>
                <c:pt idx="77">
                  <c:v>mar-13</c:v>
                </c:pt>
                <c:pt idx="78">
                  <c:v>jun-13</c:v>
                </c:pt>
                <c:pt idx="79">
                  <c:v>sep-13</c:v>
                </c:pt>
                <c:pt idx="80">
                  <c:v>dic-13</c:v>
                </c:pt>
                <c:pt idx="81">
                  <c:v>mar-14</c:v>
                </c:pt>
                <c:pt idx="82">
                  <c:v>jun-14</c:v>
                </c:pt>
                <c:pt idx="83">
                  <c:v>sep-14</c:v>
                </c:pt>
                <c:pt idx="84">
                  <c:v>dic-14</c:v>
                </c:pt>
                <c:pt idx="85">
                  <c:v>mar-15</c:v>
                </c:pt>
                <c:pt idx="86">
                  <c:v>jun-15</c:v>
                </c:pt>
                <c:pt idx="87">
                  <c:v>sep-15</c:v>
                </c:pt>
                <c:pt idx="88">
                  <c:v>dic-15</c:v>
                </c:pt>
                <c:pt idx="89">
                  <c:v>mar-16</c:v>
                </c:pt>
                <c:pt idx="90">
                  <c:v>jun-16</c:v>
                </c:pt>
                <c:pt idx="91">
                  <c:v>sep-16</c:v>
                </c:pt>
                <c:pt idx="92">
                  <c:v>dic-16</c:v>
                </c:pt>
                <c:pt idx="93">
                  <c:v>mar-17</c:v>
                </c:pt>
                <c:pt idx="94">
                  <c:v>jun-17</c:v>
                </c:pt>
                <c:pt idx="95">
                  <c:v>sep-17</c:v>
                </c:pt>
                <c:pt idx="96">
                  <c:v>dic-17</c:v>
                </c:pt>
                <c:pt idx="97">
                  <c:v>mar-18</c:v>
                </c:pt>
                <c:pt idx="98">
                  <c:v>jun-18</c:v>
                </c:pt>
                <c:pt idx="99">
                  <c:v>sep-18</c:v>
                </c:pt>
                <c:pt idx="100">
                  <c:v>dic-18</c:v>
                </c:pt>
                <c:pt idx="101">
                  <c:v>mar-19</c:v>
                </c:pt>
                <c:pt idx="102">
                  <c:v>jun-19</c:v>
                </c:pt>
                <c:pt idx="103">
                  <c:v>sep-19</c:v>
                </c:pt>
                <c:pt idx="104">
                  <c:v>dic-19</c:v>
                </c:pt>
                <c:pt idx="105">
                  <c:v>mar-20</c:v>
                </c:pt>
                <c:pt idx="106">
                  <c:v>jun-20</c:v>
                </c:pt>
              </c:strCache>
            </c:strRef>
          </c:cat>
          <c:val>
            <c:numRef>
              <c:f>Data!$W$1:$W$107</c:f>
              <c:numCache>
                <c:formatCode>General</c:formatCode>
                <c:ptCount val="107"/>
                <c:pt idx="0">
                  <c:v>0</c:v>
                </c:pt>
                <c:pt idx="18" formatCode="0.0%">
                  <c:v>4.1314912977040041E-2</c:v>
                </c:pt>
                <c:pt idx="19" formatCode="0.0%">
                  <c:v>3.0762506259840006E-2</c:v>
                </c:pt>
                <c:pt idx="20" formatCode="0.0%">
                  <c:v>3.0265405869598361E-3</c:v>
                </c:pt>
                <c:pt idx="21" formatCode="0.0%">
                  <c:v>-4.5218553538199924E-3</c:v>
                </c:pt>
                <c:pt idx="22" formatCode="0.0%">
                  <c:v>-1.787789410957985E-2</c:v>
                </c:pt>
                <c:pt idx="23" formatCode="0.0%">
                  <c:v>-2.9066911052419986E-2</c:v>
                </c:pt>
                <c:pt idx="24" formatCode="0.0%">
                  <c:v>-3.4437516406309987E-2</c:v>
                </c:pt>
                <c:pt idx="25" formatCode="0.0%">
                  <c:v>-4.0183094592609825E-2</c:v>
                </c:pt>
                <c:pt idx="26" formatCode="0.0%">
                  <c:v>-2.4534642910220006E-2</c:v>
                </c:pt>
                <c:pt idx="27" formatCode="0.0%">
                  <c:v>-1.2920171395679914E-2</c:v>
                </c:pt>
                <c:pt idx="28" formatCode="0.0%">
                  <c:v>-7.4701312855300905E-3</c:v>
                </c:pt>
                <c:pt idx="29" formatCode="0.0%">
                  <c:v>-2.7013654980700963E-3</c:v>
                </c:pt>
                <c:pt idx="30" formatCode="0.0%">
                  <c:v>1.318817908048997E-2</c:v>
                </c:pt>
                <c:pt idx="31" formatCode="0.0%">
                  <c:v>2.8432828222199946E-2</c:v>
                </c:pt>
                <c:pt idx="32" formatCode="0.0%">
                  <c:v>2.803977487111009E-2</c:v>
                </c:pt>
                <c:pt idx="33" formatCode="0.0%">
                  <c:v>2.6938267697740104E-2</c:v>
                </c:pt>
                <c:pt idx="34" formatCode="0.0%">
                  <c:v>1.997173302315014E-2</c:v>
                </c:pt>
                <c:pt idx="35" formatCode="0.0%">
                  <c:v>1.2880784874579998E-2</c:v>
                </c:pt>
                <c:pt idx="36" formatCode="0.0%">
                  <c:v>8.1211365846700634E-3</c:v>
                </c:pt>
                <c:pt idx="37" formatCode="0.0%">
                  <c:v>3.2946051935800469E-3</c:v>
                </c:pt>
                <c:pt idx="38" formatCode="0.0%">
                  <c:v>-1.5516560301500615E-3</c:v>
                </c:pt>
                <c:pt idx="39" formatCode="0.0%">
                  <c:v>-4.7787640642700246E-3</c:v>
                </c:pt>
                <c:pt idx="40" formatCode="0.0%">
                  <c:v>-7.0129586828400203E-3</c:v>
                </c:pt>
                <c:pt idx="41" formatCode="0.0%">
                  <c:v>-9.559533669619924E-3</c:v>
                </c:pt>
                <c:pt idx="42" formatCode="0.0%">
                  <c:v>-1.1561323743330076E-2</c:v>
                </c:pt>
                <c:pt idx="43" formatCode="0.0%">
                  <c:v>-1.1467538366510155E-2</c:v>
                </c:pt>
                <c:pt idx="44" formatCode="0.0%">
                  <c:v>-1.3021981772159963E-2</c:v>
                </c:pt>
                <c:pt idx="45" formatCode="0.0%">
                  <c:v>-1.4680234220370014E-2</c:v>
                </c:pt>
                <c:pt idx="46" formatCode="0.0%">
                  <c:v>-1.4868374599910084E-2</c:v>
                </c:pt>
                <c:pt idx="47" formatCode="0.0%">
                  <c:v>-1.4983379995129997E-2</c:v>
                </c:pt>
                <c:pt idx="48" formatCode="0.0%">
                  <c:v>-1.2496169183589867E-2</c:v>
                </c:pt>
                <c:pt idx="49" formatCode="0.0%">
                  <c:v>-7.9181773145200474E-3</c:v>
                </c:pt>
                <c:pt idx="50" formatCode="0.0%">
                  <c:v>-8.1292688877998565E-4</c:v>
                </c:pt>
                <c:pt idx="51" formatCode="0.0%">
                  <c:v>5.3964697098498604E-3</c:v>
                </c:pt>
                <c:pt idx="52" formatCode="0.0%">
                  <c:v>1.2189652392350148E-2</c:v>
                </c:pt>
                <c:pt idx="53" formatCode="0.0%">
                  <c:v>1.9409886601400084E-2</c:v>
                </c:pt>
                <c:pt idx="54" formatCode="0.0%">
                  <c:v>2.4435446710209918E-2</c:v>
                </c:pt>
                <c:pt idx="55" formatCode="0.0%">
                  <c:v>2.6969562823759841E-2</c:v>
                </c:pt>
                <c:pt idx="56" formatCode="0.0%">
                  <c:v>2.8329144230899939E-2</c:v>
                </c:pt>
                <c:pt idx="57" formatCode="0.0%">
                  <c:v>3.0039412837379986E-2</c:v>
                </c:pt>
                <c:pt idx="58" formatCode="0.0%">
                  <c:v>2.0702563088190074E-2</c:v>
                </c:pt>
                <c:pt idx="59" formatCode="0.0%">
                  <c:v>1.2440994944500128E-2</c:v>
                </c:pt>
                <c:pt idx="60" formatCode="0.0%">
                  <c:v>2.4856680813101217E-3</c:v>
                </c:pt>
                <c:pt idx="61" formatCode="0.0%">
                  <c:v>-1.8763759270898905E-3</c:v>
                </c:pt>
                <c:pt idx="62" formatCode="0.0%">
                  <c:v>-7.3699978701200486E-3</c:v>
                </c:pt>
                <c:pt idx="63" formatCode="0.0%">
                  <c:v>-1.4100953573149999E-2</c:v>
                </c:pt>
                <c:pt idx="64" formatCode="0.0%">
                  <c:v>-1.398868876632009E-2</c:v>
                </c:pt>
                <c:pt idx="65" formatCode="0.0%">
                  <c:v>-1.3830566586059856E-2</c:v>
                </c:pt>
                <c:pt idx="66" formatCode="0.0%">
                  <c:v>-1.2333274706050057E-2</c:v>
                </c:pt>
                <c:pt idx="67" formatCode="0.0%">
                  <c:v>-1.4321059566010153E-2</c:v>
                </c:pt>
                <c:pt idx="68" formatCode="0.0%">
                  <c:v>-1.1343425198109935E-2</c:v>
                </c:pt>
                <c:pt idx="69" formatCode="0.0%">
                  <c:v>-8.9928588589600622E-3</c:v>
                </c:pt>
                <c:pt idx="70" formatCode="0.0%">
                  <c:v>-6.3279223986401067E-3</c:v>
                </c:pt>
                <c:pt idx="71" formatCode="0.0%">
                  <c:v>-5.7004575701800064E-3</c:v>
                </c:pt>
                <c:pt idx="72" formatCode="0.0%">
                  <c:v>-4.2123600887000734E-3</c:v>
                </c:pt>
                <c:pt idx="73" formatCode="0.0%">
                  <c:v>-7.9952738983002369E-4</c:v>
                </c:pt>
                <c:pt idx="74" formatCode="0.0%">
                  <c:v>-4.9136192368299803E-3</c:v>
                </c:pt>
                <c:pt idx="75" formatCode="0.0%">
                  <c:v>-8.9832053975000825E-3</c:v>
                </c:pt>
                <c:pt idx="76" formatCode="0.0%">
                  <c:v>-1.1742659797190136E-2</c:v>
                </c:pt>
                <c:pt idx="77" formatCode="0.0%">
                  <c:v>-5.5670285695499366E-3</c:v>
                </c:pt>
                <c:pt idx="78" formatCode="0.0%">
                  <c:v>3.3603274089988311E-4</c:v>
                </c:pt>
                <c:pt idx="79" formatCode="0.0%">
                  <c:v>6.0957557160901121E-3</c:v>
                </c:pt>
                <c:pt idx="80" formatCode="0.0%">
                  <c:v>7.4455931100099182E-3</c:v>
                </c:pt>
                <c:pt idx="81" formatCode="0.0%">
                  <c:v>8.1660672202399365E-3</c:v>
                </c:pt>
                <c:pt idx="82" formatCode="0.0%">
                  <c:v>1.0320165126930014E-2</c:v>
                </c:pt>
                <c:pt idx="83" formatCode="0.0%">
                  <c:v>8.2855660073199999E-3</c:v>
                </c:pt>
                <c:pt idx="84" formatCode="0.0%">
                  <c:v>8.7999597742500768E-3</c:v>
                </c:pt>
                <c:pt idx="85" formatCode="0.0%">
                  <c:v>9.1016764389300064E-3</c:v>
                </c:pt>
                <c:pt idx="86" formatCode="0.0%">
                  <c:v>9.82403794065001E-3</c:v>
                </c:pt>
                <c:pt idx="87" formatCode="0.0%">
                  <c:v>8.0635691082600047E-3</c:v>
                </c:pt>
                <c:pt idx="88" formatCode="0.0%">
                  <c:v>7.532024502439949E-3</c:v>
                </c:pt>
                <c:pt idx="89" formatCode="0.0%">
                  <c:v>7.9078123481799434E-3</c:v>
                </c:pt>
                <c:pt idx="90" formatCode="0.0%">
                  <c:v>3.9451627383999543E-3</c:v>
                </c:pt>
                <c:pt idx="91" formatCode="0.0%">
                  <c:v>1.9535982590990209E-4</c:v>
                </c:pt>
                <c:pt idx="92" formatCode="0.0%">
                  <c:v>-3.3367504805299486E-3</c:v>
                </c:pt>
                <c:pt idx="93" formatCode="0.0%">
                  <c:v>-6.3831039858999183E-3</c:v>
                </c:pt>
                <c:pt idx="94" formatCode="0.0%">
                  <c:v>-1.0209415234800012E-2</c:v>
                </c:pt>
                <c:pt idx="95" formatCode="0.0%">
                  <c:v>-1.2006938145940005E-2</c:v>
                </c:pt>
                <c:pt idx="96" formatCode="0.0%">
                  <c:v>-1.3603224663820024E-2</c:v>
                </c:pt>
                <c:pt idx="97" formatCode="0.0%">
                  <c:v>-1.2712599689949977E-2</c:v>
                </c:pt>
                <c:pt idx="98" formatCode="0.0%">
                  <c:v>-1.1252155792650154E-2</c:v>
                </c:pt>
                <c:pt idx="99" formatCode="0.0%">
                  <c:v>-9.5770149817300254E-3</c:v>
                </c:pt>
                <c:pt idx="100" formatCode="0.0%">
                  <c:v>-7.8666857854399197E-3</c:v>
                </c:pt>
                <c:pt idx="101" formatCode="0.0%">
                  <c:v>-6.2593837583200251E-3</c:v>
                </c:pt>
                <c:pt idx="102" formatCode="0.0%">
                  <c:v>-1.2529528402998036E-3</c:v>
                </c:pt>
                <c:pt idx="103" formatCode="0.0%">
                  <c:v>3.7167708137200162E-3</c:v>
                </c:pt>
                <c:pt idx="104" formatCode="0.0%">
                  <c:v>9.0674240092398772E-3</c:v>
                </c:pt>
                <c:pt idx="105" formatCode="0.0%">
                  <c:v>1.3711009853370149E-2</c:v>
                </c:pt>
                <c:pt idx="106" formatCode="0.0%">
                  <c:v>1.8406749929050115E-2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55-42BA-95B4-E264806D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408863"/>
        <c:axId val="617263439"/>
      </c:lineChart>
      <c:catAx>
        <c:axId val="6448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256367"/>
        <c:crosses val="autoZero"/>
        <c:auto val="1"/>
        <c:lblAlgn val="ctr"/>
        <c:lblOffset val="100"/>
        <c:noMultiLvlLbl val="0"/>
      </c:catAx>
      <c:valAx>
        <c:axId val="6172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852511"/>
        <c:crosses val="autoZero"/>
        <c:crossBetween val="between"/>
      </c:valAx>
      <c:valAx>
        <c:axId val="61726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408863"/>
        <c:crosses val="max"/>
        <c:crossBetween val="between"/>
      </c:valAx>
      <c:catAx>
        <c:axId val="647408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26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7540296582849"/>
          <c:y val="0.13500598290598292"/>
          <c:w val="0.79395121427036319"/>
          <c:h val="0.64972735042735041"/>
        </c:manualLayout>
      </c:layout>
      <c:lineChart>
        <c:grouping val="standard"/>
        <c:varyColors val="0"/>
        <c:ser>
          <c:idx val="2"/>
          <c:order val="1"/>
          <c:tx>
            <c:v>Inflación externa - IPP importados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Data!$BU$2:$BU$107</c:f>
              <c:numCache>
                <c:formatCode>0.0%</c:formatCode>
                <c:ptCount val="106"/>
                <c:pt idx="0">
                  <c:v>8.568814527168378E-2</c:v>
                </c:pt>
                <c:pt idx="1">
                  <c:v>8.4035114590469639E-2</c:v>
                </c:pt>
                <c:pt idx="2">
                  <c:v>7.8095048365444342E-2</c:v>
                </c:pt>
                <c:pt idx="3">
                  <c:v>0.10030312742813674</c:v>
                </c:pt>
                <c:pt idx="4">
                  <c:v>0.11552259660538478</c:v>
                </c:pt>
                <c:pt idx="5">
                  <c:v>0.14063419566160795</c:v>
                </c:pt>
                <c:pt idx="6">
                  <c:v>0.1704613679066409</c:v>
                </c:pt>
                <c:pt idx="7">
                  <c:v>0.19333885809558105</c:v>
                </c:pt>
                <c:pt idx="8">
                  <c:v>0.19824739369831801</c:v>
                </c:pt>
                <c:pt idx="9">
                  <c:v>0.19181474832652179</c:v>
                </c:pt>
                <c:pt idx="10">
                  <c:v>0.14009232956505935</c:v>
                </c:pt>
                <c:pt idx="11">
                  <c:v>7.2110963107682169E-2</c:v>
                </c:pt>
                <c:pt idx="12">
                  <c:v>5.6560270871301999E-2</c:v>
                </c:pt>
                <c:pt idx="13">
                  <c:v>3.2884825145956365E-2</c:v>
                </c:pt>
                <c:pt idx="14">
                  <c:v>5.8194466035528025E-2</c:v>
                </c:pt>
                <c:pt idx="15">
                  <c:v>0.14101643869576996</c:v>
                </c:pt>
                <c:pt idx="16">
                  <c:v>0.15977905074157905</c:v>
                </c:pt>
                <c:pt idx="17">
                  <c:v>0.16644871408166151</c:v>
                </c:pt>
                <c:pt idx="18">
                  <c:v>0.15214547367244302</c:v>
                </c:pt>
                <c:pt idx="19">
                  <c:v>0.14055787405632225</c:v>
                </c:pt>
                <c:pt idx="20">
                  <c:v>0.1023696124896285</c:v>
                </c:pt>
                <c:pt idx="21">
                  <c:v>0.10263149825793749</c:v>
                </c:pt>
                <c:pt idx="22">
                  <c:v>0.19379452123014773</c:v>
                </c:pt>
                <c:pt idx="23">
                  <c:v>0.17232577717144615</c:v>
                </c:pt>
                <c:pt idx="24">
                  <c:v>0.18061138779533259</c:v>
                </c:pt>
                <c:pt idx="25">
                  <c:v>0.20734046170176934</c:v>
                </c:pt>
                <c:pt idx="26">
                  <c:v>0.15395172740179808</c:v>
                </c:pt>
                <c:pt idx="27">
                  <c:v>0.11062896816333967</c:v>
                </c:pt>
                <c:pt idx="28">
                  <c:v>0.12525851991727377</c:v>
                </c:pt>
                <c:pt idx="29">
                  <c:v>0.10086814509197173</c:v>
                </c:pt>
                <c:pt idx="30">
                  <c:v>5.1306237952672085E-2</c:v>
                </c:pt>
                <c:pt idx="31">
                  <c:v>5.3300431832202344E-2</c:v>
                </c:pt>
                <c:pt idx="32">
                  <c:v>1.6581428799744113E-2</c:v>
                </c:pt>
                <c:pt idx="33">
                  <c:v>4.2943587741572919E-4</c:v>
                </c:pt>
                <c:pt idx="34">
                  <c:v>7.9035655769680746E-2</c:v>
                </c:pt>
                <c:pt idx="35">
                  <c:v>0.14825660848853994</c:v>
                </c:pt>
                <c:pt idx="36">
                  <c:v>0.20748339425382234</c:v>
                </c:pt>
                <c:pt idx="37">
                  <c:v>0.20268477327714041</c:v>
                </c:pt>
                <c:pt idx="38">
                  <c:v>0.11355748373101959</c:v>
                </c:pt>
                <c:pt idx="39">
                  <c:v>5.4883025027203436E-2</c:v>
                </c:pt>
                <c:pt idx="40">
                  <c:v>5.5334939131546079E-4</c:v>
                </c:pt>
                <c:pt idx="41">
                  <c:v>3.3419857235561512E-3</c:v>
                </c:pt>
                <c:pt idx="42">
                  <c:v>-1.3960585695268479E-3</c:v>
                </c:pt>
                <c:pt idx="43">
                  <c:v>-1.5053832763844754E-2</c:v>
                </c:pt>
                <c:pt idx="44">
                  <c:v>-2.5407462832232497E-2</c:v>
                </c:pt>
                <c:pt idx="45">
                  <c:v>-3.0495100734081348E-2</c:v>
                </c:pt>
                <c:pt idx="46">
                  <c:v>-3.2836985499707483E-2</c:v>
                </c:pt>
                <c:pt idx="47">
                  <c:v>-3.4102438226149667E-2</c:v>
                </c:pt>
                <c:pt idx="48">
                  <c:v>-1.4486948394418886E-2</c:v>
                </c:pt>
                <c:pt idx="49">
                  <c:v>2.1214142761841304E-2</c:v>
                </c:pt>
                <c:pt idx="50">
                  <c:v>4.1212854645690467E-2</c:v>
                </c:pt>
                <c:pt idx="51">
                  <c:v>3.3036289092942095E-2</c:v>
                </c:pt>
                <c:pt idx="52">
                  <c:v>1.256604796098082E-2</c:v>
                </c:pt>
                <c:pt idx="53">
                  <c:v>-0.11291481578259754</c:v>
                </c:pt>
                <c:pt idx="54">
                  <c:v>-0.14725253438367658</c:v>
                </c:pt>
                <c:pt idx="55">
                  <c:v>-0.12552479664130145</c:v>
                </c:pt>
                <c:pt idx="56">
                  <c:v>-0.10951664157885932</c:v>
                </c:pt>
                <c:pt idx="57">
                  <c:v>-3.3211826650465737E-2</c:v>
                </c:pt>
                <c:pt idx="58">
                  <c:v>3.5020633778821031E-2</c:v>
                </c:pt>
                <c:pt idx="59">
                  <c:v>0.10776039908480528</c:v>
                </c:pt>
                <c:pt idx="60">
                  <c:v>0.11472146050110821</c:v>
                </c:pt>
                <c:pt idx="61">
                  <c:v>8.7595688768709268E-2</c:v>
                </c:pt>
                <c:pt idx="62">
                  <c:v>5.7795010607946118E-3</c:v>
                </c:pt>
                <c:pt idx="63">
                  <c:v>-8.6781336764407135E-2</c:v>
                </c:pt>
                <c:pt idx="64">
                  <c:v>-7.9258635214827344E-2</c:v>
                </c:pt>
                <c:pt idx="65">
                  <c:v>-2.9169730714010522E-2</c:v>
                </c:pt>
                <c:pt idx="66">
                  <c:v>-1.6947919697410607E-2</c:v>
                </c:pt>
                <c:pt idx="67">
                  <c:v>9.6399836861815746E-3</c:v>
                </c:pt>
                <c:pt idx="68">
                  <c:v>1.7714013834498443E-2</c:v>
                </c:pt>
                <c:pt idx="69">
                  <c:v>6.0958014716490094E-3</c:v>
                </c:pt>
                <c:pt idx="70">
                  <c:v>3.2556418793932673E-2</c:v>
                </c:pt>
                <c:pt idx="71">
                  <c:v>5.1522162241562919E-2</c:v>
                </c:pt>
                <c:pt idx="72">
                  <c:v>-2.5173517459620154E-4</c:v>
                </c:pt>
                <c:pt idx="73">
                  <c:v>-1.0791237945004362E-2</c:v>
                </c:pt>
                <c:pt idx="74">
                  <c:v>-1.4367610175564427E-2</c:v>
                </c:pt>
                <c:pt idx="75">
                  <c:v>-4.365439687085293E-2</c:v>
                </c:pt>
                <c:pt idx="76">
                  <c:v>-1.9676258992806006E-2</c:v>
                </c:pt>
                <c:pt idx="77">
                  <c:v>-3.6242389098273264E-4</c:v>
                </c:pt>
                <c:pt idx="78">
                  <c:v>9.4151005125595599E-3</c:v>
                </c:pt>
                <c:pt idx="79">
                  <c:v>1.2744668419515159E-2</c:v>
                </c:pt>
                <c:pt idx="80">
                  <c:v>3.86379481158039E-2</c:v>
                </c:pt>
                <c:pt idx="81">
                  <c:v>1.4828511347980466E-2</c:v>
                </c:pt>
                <c:pt idx="82">
                  <c:v>3.2411408815891107E-4</c:v>
                </c:pt>
                <c:pt idx="83">
                  <c:v>4.8390004687556498E-2</c:v>
                </c:pt>
                <c:pt idx="84">
                  <c:v>8.2456016392284281E-2</c:v>
                </c:pt>
                <c:pt idx="85">
                  <c:v>0.10560537315565743</c:v>
                </c:pt>
                <c:pt idx="86">
                  <c:v>0.20686179213017986</c:v>
                </c:pt>
                <c:pt idx="87">
                  <c:v>0.18438521066208091</c:v>
                </c:pt>
                <c:pt idx="88">
                  <c:v>0.16001958224543089</c:v>
                </c:pt>
                <c:pt idx="89">
                  <c:v>0.105567583287556</c:v>
                </c:pt>
                <c:pt idx="90">
                  <c:v>1.4944963159621683E-2</c:v>
                </c:pt>
                <c:pt idx="91">
                  <c:v>-3.8912765710304997E-3</c:v>
                </c:pt>
                <c:pt idx="92">
                  <c:v>-4.3412204934867749E-2</c:v>
                </c:pt>
                <c:pt idx="93">
                  <c:v>-9.2652130706727398E-3</c:v>
                </c:pt>
                <c:pt idx="94">
                  <c:v>5.7018575123441995E-3</c:v>
                </c:pt>
                <c:pt idx="95">
                  <c:v>1.9532388781995369E-3</c:v>
                </c:pt>
                <c:pt idx="96">
                  <c:v>-1.2352941176471122E-3</c:v>
                </c:pt>
                <c:pt idx="97">
                  <c:v>-2.9501135793741362E-4</c:v>
                </c:pt>
                <c:pt idx="98">
                  <c:v>7.0138523584077905E-3</c:v>
                </c:pt>
                <c:pt idx="99">
                  <c:v>3.0259827169833331E-2</c:v>
                </c:pt>
                <c:pt idx="100">
                  <c:v>4.5114553271688784E-2</c:v>
                </c:pt>
                <c:pt idx="101">
                  <c:v>6.261988373122418E-2</c:v>
                </c:pt>
                <c:pt idx="102">
                  <c:v>5.8564048987172823E-2</c:v>
                </c:pt>
                <c:pt idx="103">
                  <c:v>4.0526419836764527E-2</c:v>
                </c:pt>
                <c:pt idx="104">
                  <c:v>5.3451676528599501E-2</c:v>
                </c:pt>
                <c:pt idx="105">
                  <c:v>8.3256963536893824E-2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D-4E46-8680-A4A71C31C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18144"/>
        <c:axId val="1808937664"/>
      </c:lineChart>
      <c:lineChart>
        <c:grouping val="standard"/>
        <c:varyColors val="0"/>
        <c:ser>
          <c:idx val="3"/>
          <c:order val="2"/>
          <c:tx>
            <c:v>Inflación - N15 (eje der.)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Data!$BJ$2:$BJ$107</c:f>
              <c:numCache>
                <c:formatCode>0.0%</c:formatCode>
                <c:ptCount val="106"/>
                <c:pt idx="20">
                  <c:v>0.139201731219845</c:v>
                </c:pt>
                <c:pt idx="21">
                  <c:v>0.114570873342543</c:v>
                </c:pt>
                <c:pt idx="22">
                  <c:v>9.6381525018111508E-2</c:v>
                </c:pt>
                <c:pt idx="23">
                  <c:v>8.4452483750019097E-2</c:v>
                </c:pt>
                <c:pt idx="24">
                  <c:v>7.6673841987831906E-2</c:v>
                </c:pt>
                <c:pt idx="25">
                  <c:v>7.7643744600265102E-2</c:v>
                </c:pt>
                <c:pt idx="26">
                  <c:v>7.930273794519821E-2</c:v>
                </c:pt>
                <c:pt idx="27">
                  <c:v>7.93075573990734E-2</c:v>
                </c:pt>
                <c:pt idx="28">
                  <c:v>7.372384939079199E-2</c:v>
                </c:pt>
                <c:pt idx="29">
                  <c:v>7.9630185953997595E-2</c:v>
                </c:pt>
                <c:pt idx="30">
                  <c:v>7.7385536276593794E-2</c:v>
                </c:pt>
                <c:pt idx="31">
                  <c:v>7.2570112090560204E-2</c:v>
                </c:pt>
                <c:pt idx="32">
                  <c:v>6.3384737085311102E-2</c:v>
                </c:pt>
                <c:pt idx="33">
                  <c:v>5.4754943404754501E-2</c:v>
                </c:pt>
                <c:pt idx="34">
                  <c:v>5.0958657124235203E-2</c:v>
                </c:pt>
                <c:pt idx="35">
                  <c:v>5.6812705738193102E-2</c:v>
                </c:pt>
                <c:pt idx="36">
                  <c:v>6.2533679889614599E-2</c:v>
                </c:pt>
                <c:pt idx="37">
                  <c:v>6.4187457860462899E-2</c:v>
                </c:pt>
                <c:pt idx="38">
                  <c:v>6.8970380441832693E-2</c:v>
                </c:pt>
                <c:pt idx="39">
                  <c:v>6.5256427682477303E-2</c:v>
                </c:pt>
                <c:pt idx="40">
                  <c:v>5.8267798774343696E-2</c:v>
                </c:pt>
                <c:pt idx="41">
                  <c:v>5.6489988883156504E-2</c:v>
                </c:pt>
                <c:pt idx="42">
                  <c:v>5.5164843919695394E-2</c:v>
                </c:pt>
                <c:pt idx="43">
                  <c:v>5.4601045722474303E-2</c:v>
                </c:pt>
                <c:pt idx="44">
                  <c:v>5.1534664856583999E-2</c:v>
                </c:pt>
                <c:pt idx="45">
                  <c:v>4.5998123590843799E-2</c:v>
                </c:pt>
                <c:pt idx="46">
                  <c:v>4.2453528435737804E-2</c:v>
                </c:pt>
                <c:pt idx="47">
                  <c:v>3.8714607009360698E-2</c:v>
                </c:pt>
                <c:pt idx="48">
                  <c:v>3.3934341671786397E-2</c:v>
                </c:pt>
                <c:pt idx="49">
                  <c:v>3.4170272061644497E-2</c:v>
                </c:pt>
                <c:pt idx="50">
                  <c:v>3.9275607306217E-2</c:v>
                </c:pt>
                <c:pt idx="51">
                  <c:v>4.4590528600838501E-2</c:v>
                </c:pt>
                <c:pt idx="52">
                  <c:v>5.2999832277613505E-2</c:v>
                </c:pt>
                <c:pt idx="53">
                  <c:v>6.2046989713073097E-2</c:v>
                </c:pt>
                <c:pt idx="54">
                  <c:v>5.9246386134097599E-2</c:v>
                </c:pt>
                <c:pt idx="55">
                  <c:v>5.9460382825094804E-2</c:v>
                </c:pt>
                <c:pt idx="56">
                  <c:v>5.9519729825030197E-2</c:v>
                </c:pt>
                <c:pt idx="57">
                  <c:v>5.27058429312071E-2</c:v>
                </c:pt>
                <c:pt idx="58">
                  <c:v>5.4606123372959094E-2</c:v>
                </c:pt>
                <c:pt idx="59">
                  <c:v>5.6187512235205503E-2</c:v>
                </c:pt>
                <c:pt idx="60">
                  <c:v>5.1453445901258804E-2</c:v>
                </c:pt>
                <c:pt idx="61">
                  <c:v>4.9422933000035904E-2</c:v>
                </c:pt>
                <c:pt idx="62">
                  <c:v>4.4425981181847103E-2</c:v>
                </c:pt>
                <c:pt idx="63">
                  <c:v>3.5717302066192905E-2</c:v>
                </c:pt>
                <c:pt idx="64">
                  <c:v>3.0032812259210201E-2</c:v>
                </c:pt>
                <c:pt idx="65">
                  <c:v>2.7540096571586101E-2</c:v>
                </c:pt>
                <c:pt idx="66">
                  <c:v>2.5585759113116099E-2</c:v>
                </c:pt>
                <c:pt idx="67">
                  <c:v>2.6863125941959002E-2</c:v>
                </c:pt>
                <c:pt idx="68">
                  <c:v>2.6757813866395801E-2</c:v>
                </c:pt>
                <c:pt idx="69">
                  <c:v>2.5921241848908601E-2</c:v>
                </c:pt>
                <c:pt idx="70">
                  <c:v>3.1150689048658302E-2</c:v>
                </c:pt>
                <c:pt idx="71">
                  <c:v>3.53748529233412E-2</c:v>
                </c:pt>
                <c:pt idx="72">
                  <c:v>3.5103800203951499E-2</c:v>
                </c:pt>
                <c:pt idx="73">
                  <c:v>3.4907970720071305E-2</c:v>
                </c:pt>
                <c:pt idx="74">
                  <c:v>3.2576450587708999E-2</c:v>
                </c:pt>
                <c:pt idx="75">
                  <c:v>2.6704335496007897E-2</c:v>
                </c:pt>
                <c:pt idx="76">
                  <c:v>2.3326908794497402E-2</c:v>
                </c:pt>
                <c:pt idx="77">
                  <c:v>2.6937858969266499E-2</c:v>
                </c:pt>
                <c:pt idx="78">
                  <c:v>2.4954747831297301E-2</c:v>
                </c:pt>
                <c:pt idx="79">
                  <c:v>2.4674256516389298E-2</c:v>
                </c:pt>
                <c:pt idx="80">
                  <c:v>2.6091858392609201E-2</c:v>
                </c:pt>
                <c:pt idx="81">
                  <c:v>2.64501425774217E-2</c:v>
                </c:pt>
                <c:pt idx="82">
                  <c:v>2.7344185479092297E-2</c:v>
                </c:pt>
                <c:pt idx="83">
                  <c:v>3.1934470654136703E-2</c:v>
                </c:pt>
                <c:pt idx="84">
                  <c:v>3.6276096939932501E-2</c:v>
                </c:pt>
                <c:pt idx="85">
                  <c:v>3.8626319084096201E-2</c:v>
                </c:pt>
                <c:pt idx="86">
                  <c:v>4.5240487762947597E-2</c:v>
                </c:pt>
                <c:pt idx="87">
                  <c:v>5.5869848943233699E-2</c:v>
                </c:pt>
                <c:pt idx="88">
                  <c:v>6.63595035940409E-2</c:v>
                </c:pt>
                <c:pt idx="89">
                  <c:v>6.9715256522466809E-2</c:v>
                </c:pt>
                <c:pt idx="90">
                  <c:v>6.90295609572118E-2</c:v>
                </c:pt>
                <c:pt idx="91">
                  <c:v>5.9773092179354996E-2</c:v>
                </c:pt>
                <c:pt idx="92">
                  <c:v>5.6251362272674396E-2</c:v>
                </c:pt>
                <c:pt idx="93">
                  <c:v>5.16275224485385E-2</c:v>
                </c:pt>
                <c:pt idx="94">
                  <c:v>4.4883783480084601E-2</c:v>
                </c:pt>
                <c:pt idx="95">
                  <c:v>4.2055855312989998E-2</c:v>
                </c:pt>
                <c:pt idx="96">
                  <c:v>3.4476009354971499E-2</c:v>
                </c:pt>
                <c:pt idx="97">
                  <c:v>3.2415458054025501E-2</c:v>
                </c:pt>
                <c:pt idx="98">
                  <c:v>3.1941707160063004E-2</c:v>
                </c:pt>
                <c:pt idx="99">
                  <c:v>3.2219916392748398E-2</c:v>
                </c:pt>
                <c:pt idx="100">
                  <c:v>3.2392053622039098E-2</c:v>
                </c:pt>
                <c:pt idx="101">
                  <c:v>3.34272937953402E-2</c:v>
                </c:pt>
                <c:pt idx="102">
                  <c:v>3.6593483704673503E-2</c:v>
                </c:pt>
                <c:pt idx="103">
                  <c:v>3.7756386362910004E-2</c:v>
                </c:pt>
                <c:pt idx="104">
                  <c:v>3.6354662340907999E-2</c:v>
                </c:pt>
                <c:pt idx="105">
                  <c:v>2.16995607935246E-2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D-4E46-8680-A4A71C31C404}"/>
            </c:ext>
          </c:extLst>
        </c:ser>
        <c:ser>
          <c:idx val="0"/>
          <c:order val="3"/>
          <c:tx>
            <c:v>Meta de inflación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Data!$JW$2:$JW$107</c:f>
              <c:numCache>
                <c:formatCode>General</c:formatCode>
                <c:ptCount val="106"/>
                <c:pt idx="28" formatCode="0.000%">
                  <c:v>5.5000000000000007E-2</c:v>
                </c:pt>
                <c:pt idx="29" formatCode="0.000%">
                  <c:v>5.5000000000000007E-2</c:v>
                </c:pt>
                <c:pt idx="30" formatCode="0.000%">
                  <c:v>5.5000000000000007E-2</c:v>
                </c:pt>
                <c:pt idx="31" formatCode="0.000%">
                  <c:v>5.5000000000000007E-2</c:v>
                </c:pt>
                <c:pt idx="32" formatCode="0.000%">
                  <c:v>0.05</c:v>
                </c:pt>
                <c:pt idx="33" formatCode="0.000%">
                  <c:v>0.05</c:v>
                </c:pt>
                <c:pt idx="34" formatCode="0.000%">
                  <c:v>0.05</c:v>
                </c:pt>
                <c:pt idx="35" formatCode="0.000%">
                  <c:v>0.05</c:v>
                </c:pt>
                <c:pt idx="36" formatCode="0.000%">
                  <c:v>4.4999999999999998E-2</c:v>
                </c:pt>
                <c:pt idx="37" formatCode="0.000%">
                  <c:v>4.4999999999999998E-2</c:v>
                </c:pt>
                <c:pt idx="38" formatCode="0.000%">
                  <c:v>4.4999999999999998E-2</c:v>
                </c:pt>
                <c:pt idx="39" formatCode="0.000%">
                  <c:v>4.4999999999999998E-2</c:v>
                </c:pt>
                <c:pt idx="40" formatCode="0.000%">
                  <c:v>4.0000000000000008E-2</c:v>
                </c:pt>
                <c:pt idx="41" formatCode="0.000%">
                  <c:v>4.0000000000000008E-2</c:v>
                </c:pt>
                <c:pt idx="42" formatCode="0.000%">
                  <c:v>4.0000000000000008E-2</c:v>
                </c:pt>
                <c:pt idx="43" formatCode="0.000%">
                  <c:v>4.0000000000000008E-2</c:v>
                </c:pt>
                <c:pt idx="44" formatCode="0.000%">
                  <c:v>4.0000000000000008E-2</c:v>
                </c:pt>
                <c:pt idx="45" formatCode="0.000%">
                  <c:v>4.0000000000000008E-2</c:v>
                </c:pt>
                <c:pt idx="46" formatCode="0.000%">
                  <c:v>4.0000000000000008E-2</c:v>
                </c:pt>
                <c:pt idx="47" formatCode="0.000%">
                  <c:v>4.0000000000000008E-2</c:v>
                </c:pt>
                <c:pt idx="48" formatCode="0.000%">
                  <c:v>0.05</c:v>
                </c:pt>
                <c:pt idx="49" formatCode="0.000%">
                  <c:v>0.05</c:v>
                </c:pt>
                <c:pt idx="50" formatCode="0.000%">
                  <c:v>0.05</c:v>
                </c:pt>
                <c:pt idx="51" formatCode="0.000%">
                  <c:v>0.05</c:v>
                </c:pt>
                <c:pt idx="52" formatCode="0.000%">
                  <c:v>0.03</c:v>
                </c:pt>
                <c:pt idx="53" formatCode="0.000%">
                  <c:v>0.03</c:v>
                </c:pt>
                <c:pt idx="54" formatCode="0.000%">
                  <c:v>0.03</c:v>
                </c:pt>
                <c:pt idx="55" formatCode="0.000%">
                  <c:v>0.03</c:v>
                </c:pt>
                <c:pt idx="56" formatCode="0.000%">
                  <c:v>0.03</c:v>
                </c:pt>
                <c:pt idx="57" formatCode="0.000%">
                  <c:v>0.03</c:v>
                </c:pt>
                <c:pt idx="58" formatCode="0.000%">
                  <c:v>0.03</c:v>
                </c:pt>
                <c:pt idx="59" formatCode="0.000%">
                  <c:v>0.03</c:v>
                </c:pt>
                <c:pt idx="60" formatCode="0.000%">
                  <c:v>0.05</c:v>
                </c:pt>
                <c:pt idx="61" formatCode="0.000%">
                  <c:v>0.05</c:v>
                </c:pt>
                <c:pt idx="62" formatCode="0.000%">
                  <c:v>0.05</c:v>
                </c:pt>
                <c:pt idx="63" formatCode="0.000%">
                  <c:v>0.05</c:v>
                </c:pt>
                <c:pt idx="64" formatCode="0.000%">
                  <c:v>0.03</c:v>
                </c:pt>
                <c:pt idx="65" formatCode="0.000%">
                  <c:v>0.03</c:v>
                </c:pt>
                <c:pt idx="66" formatCode="0.000%">
                  <c:v>0.03</c:v>
                </c:pt>
                <c:pt idx="67" formatCode="0.000%">
                  <c:v>0.03</c:v>
                </c:pt>
                <c:pt idx="68" formatCode="0.000%">
                  <c:v>0.03</c:v>
                </c:pt>
                <c:pt idx="69" formatCode="0.000%">
                  <c:v>0.03</c:v>
                </c:pt>
                <c:pt idx="70" formatCode="0.000%">
                  <c:v>0.03</c:v>
                </c:pt>
                <c:pt idx="71" formatCode="0.000%">
                  <c:v>0.03</c:v>
                </c:pt>
                <c:pt idx="72" formatCode="0.000%">
                  <c:v>0.03</c:v>
                </c:pt>
                <c:pt idx="73" formatCode="0.000%">
                  <c:v>0.03</c:v>
                </c:pt>
                <c:pt idx="74" formatCode="0.000%">
                  <c:v>0.03</c:v>
                </c:pt>
                <c:pt idx="75" formatCode="0.000%">
                  <c:v>0.03</c:v>
                </c:pt>
                <c:pt idx="76" formatCode="0.000%">
                  <c:v>0.03</c:v>
                </c:pt>
                <c:pt idx="77" formatCode="0.000%">
                  <c:v>0.03</c:v>
                </c:pt>
                <c:pt idx="78" formatCode="0.000%">
                  <c:v>0.03</c:v>
                </c:pt>
                <c:pt idx="79" formatCode="0.000%">
                  <c:v>0.03</c:v>
                </c:pt>
                <c:pt idx="80" formatCode="0.000%">
                  <c:v>0.03</c:v>
                </c:pt>
                <c:pt idx="81" formatCode="0.000%">
                  <c:v>0.03</c:v>
                </c:pt>
                <c:pt idx="82" formatCode="0.000%">
                  <c:v>0.03</c:v>
                </c:pt>
                <c:pt idx="83" formatCode="0.000%">
                  <c:v>0.03</c:v>
                </c:pt>
                <c:pt idx="84" formatCode="0.000%">
                  <c:v>0.03</c:v>
                </c:pt>
                <c:pt idx="85" formatCode="0.000%">
                  <c:v>0.03</c:v>
                </c:pt>
                <c:pt idx="86" formatCode="0.000%">
                  <c:v>0.03</c:v>
                </c:pt>
                <c:pt idx="87" formatCode="0.000%">
                  <c:v>0.03</c:v>
                </c:pt>
                <c:pt idx="88" formatCode="0.000%">
                  <c:v>0.03</c:v>
                </c:pt>
                <c:pt idx="89" formatCode="0.000%">
                  <c:v>0.03</c:v>
                </c:pt>
                <c:pt idx="90" formatCode="0.000%">
                  <c:v>0.03</c:v>
                </c:pt>
                <c:pt idx="91" formatCode="0.000%">
                  <c:v>0.03</c:v>
                </c:pt>
                <c:pt idx="92" formatCode="0.000%">
                  <c:v>0.03</c:v>
                </c:pt>
                <c:pt idx="93" formatCode="0.000%">
                  <c:v>0.03</c:v>
                </c:pt>
                <c:pt idx="94" formatCode="0.000%">
                  <c:v>0.03</c:v>
                </c:pt>
                <c:pt idx="95" formatCode="0.000%">
                  <c:v>0.03</c:v>
                </c:pt>
                <c:pt idx="96" formatCode="0.000%">
                  <c:v>0.03</c:v>
                </c:pt>
                <c:pt idx="97" formatCode="0.000%">
                  <c:v>0.03</c:v>
                </c:pt>
                <c:pt idx="98" formatCode="0.000%">
                  <c:v>0.03</c:v>
                </c:pt>
                <c:pt idx="99" formatCode="0.000%">
                  <c:v>0.03</c:v>
                </c:pt>
                <c:pt idx="100" formatCode="0.000%">
                  <c:v>0.03</c:v>
                </c:pt>
                <c:pt idx="101" formatCode="0.000%">
                  <c:v>0.03</c:v>
                </c:pt>
                <c:pt idx="102" formatCode="0.000%">
                  <c:v>0.03</c:v>
                </c:pt>
                <c:pt idx="103" formatCode="0.000%">
                  <c:v>0.03</c:v>
                </c:pt>
                <c:pt idx="104" formatCode="0.000%">
                  <c:v>0.03</c:v>
                </c:pt>
                <c:pt idx="105" formatCode="0.000%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AD-4E46-8680-A4A71C31C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75344"/>
        <c:axId val="1808943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Data!$BG$1</c15:sqref>
                        </c15:formulaRef>
                      </c:ext>
                    </c:extLst>
                    <c:strCache>
                      <c:ptCount val="1"/>
                      <c:pt idx="0">
                        <c:v>inflation_cpi_core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Data!$BG$2:$BG$107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0.23351023502653523</c:v>
                      </c:pt>
                      <c:pt idx="1">
                        <c:v>0.23071377072819033</c:v>
                      </c:pt>
                      <c:pt idx="2">
                        <c:v>0.22322670375521558</c:v>
                      </c:pt>
                      <c:pt idx="3">
                        <c:v>0.22565480188045672</c:v>
                      </c:pt>
                      <c:pt idx="4">
                        <c:v>0.21389059618930539</c:v>
                      </c:pt>
                      <c:pt idx="5">
                        <c:v>0.21675454012888107</c:v>
                      </c:pt>
                      <c:pt idx="6">
                        <c:v>0.20750426378624209</c:v>
                      </c:pt>
                      <c:pt idx="7">
                        <c:v>0.19452054794520546</c:v>
                      </c:pt>
                      <c:pt idx="8">
                        <c:v>0.20202531645569621</c:v>
                      </c:pt>
                      <c:pt idx="9">
                        <c:v>0.19740009629273003</c:v>
                      </c:pt>
                      <c:pt idx="10">
                        <c:v>0.21563088512241069</c:v>
                      </c:pt>
                      <c:pt idx="11">
                        <c:v>0.21651376146788981</c:v>
                      </c:pt>
                      <c:pt idx="12">
                        <c:v>0.18913226621735468</c:v>
                      </c:pt>
                      <c:pt idx="13">
                        <c:v>0.18657016485725775</c:v>
                      </c:pt>
                      <c:pt idx="14">
                        <c:v>0.18048024786986838</c:v>
                      </c:pt>
                      <c:pt idx="15">
                        <c:v>0.17684766214177983</c:v>
                      </c:pt>
                      <c:pt idx="16">
                        <c:v>0.1927027984413745</c:v>
                      </c:pt>
                      <c:pt idx="17">
                        <c:v>0.20704845814977957</c:v>
                      </c:pt>
                      <c:pt idx="18">
                        <c:v>0.17782152230971127</c:v>
                      </c:pt>
                      <c:pt idx="19">
                        <c:v>0.16693367510413326</c:v>
                      </c:pt>
                      <c:pt idx="20">
                        <c:v>0.144046197576783</c:v>
                      </c:pt>
                      <c:pt idx="21">
                        <c:v>0.129287692940599</c:v>
                      </c:pt>
                      <c:pt idx="22">
                        <c:v>0.113651418831009</c:v>
                      </c:pt>
                      <c:pt idx="23">
                        <c:v>9.7175529601489091E-2</c:v>
                      </c:pt>
                      <c:pt idx="24">
                        <c:v>9.6310345671103997E-2</c:v>
                      </c:pt>
                      <c:pt idx="25">
                        <c:v>9.1028192927091189E-2</c:v>
                      </c:pt>
                      <c:pt idx="26">
                        <c:v>9.1616530207185201E-2</c:v>
                      </c:pt>
                      <c:pt idx="27">
                        <c:v>8.9193178188234995E-2</c:v>
                      </c:pt>
                      <c:pt idx="28">
                        <c:v>7.9030637135365997E-2</c:v>
                      </c:pt>
                      <c:pt idx="29">
                        <c:v>7.5785476699052709E-2</c:v>
                      </c:pt>
                      <c:pt idx="30">
                        <c:v>6.8758677984419606E-2</c:v>
                      </c:pt>
                      <c:pt idx="31">
                        <c:v>6.4776128038694994E-2</c:v>
                      </c:pt>
                      <c:pt idx="32">
                        <c:v>5.4121886232510505E-2</c:v>
                      </c:pt>
                      <c:pt idx="33">
                        <c:v>5.0775066153221804E-2</c:v>
                      </c:pt>
                      <c:pt idx="34">
                        <c:v>4.9323261542161496E-2</c:v>
                      </c:pt>
                      <c:pt idx="35">
                        <c:v>5.4151975791602601E-2</c:v>
                      </c:pt>
                      <c:pt idx="36">
                        <c:v>6.6664216205905902E-2</c:v>
                      </c:pt>
                      <c:pt idx="37">
                        <c:v>6.9350622392753192E-2</c:v>
                      </c:pt>
                      <c:pt idx="38">
                        <c:v>7.35608001866698E-2</c:v>
                      </c:pt>
                      <c:pt idx="39">
                        <c:v>6.977791839160559E-2</c:v>
                      </c:pt>
                      <c:pt idx="40">
                        <c:v>6.0408358635928694E-2</c:v>
                      </c:pt>
                      <c:pt idx="41">
                        <c:v>5.8527008109010195E-2</c:v>
                      </c:pt>
                      <c:pt idx="42">
                        <c:v>5.4035250740097698E-2</c:v>
                      </c:pt>
                      <c:pt idx="43">
                        <c:v>5.4766342459183603E-2</c:v>
                      </c:pt>
                      <c:pt idx="44">
                        <c:v>4.8339726772844704E-2</c:v>
                      </c:pt>
                      <c:pt idx="45">
                        <c:v>4.3807504507751498E-2</c:v>
                      </c:pt>
                      <c:pt idx="46">
                        <c:v>4.5004848452200201E-2</c:v>
                      </c:pt>
                      <c:pt idx="47">
                        <c:v>4.2282559892281996E-2</c:v>
                      </c:pt>
                      <c:pt idx="48">
                        <c:v>3.7444714676419799E-2</c:v>
                      </c:pt>
                      <c:pt idx="49">
                        <c:v>3.7092706568577098E-2</c:v>
                      </c:pt>
                      <c:pt idx="50">
                        <c:v>4.07450141023575E-2</c:v>
                      </c:pt>
                      <c:pt idx="51">
                        <c:v>4.0965947101499499E-2</c:v>
                      </c:pt>
                      <c:pt idx="52">
                        <c:v>4.5908018171909697E-2</c:v>
                      </c:pt>
                      <c:pt idx="53">
                        <c:v>4.6512709079670804E-2</c:v>
                      </c:pt>
                      <c:pt idx="54">
                        <c:v>4.4015505706134599E-2</c:v>
                      </c:pt>
                      <c:pt idx="55">
                        <c:v>4.6574987585278199E-2</c:v>
                      </c:pt>
                      <c:pt idx="56">
                        <c:v>4.9113614708917196E-2</c:v>
                      </c:pt>
                      <c:pt idx="57">
                        <c:v>5.1403878311064098E-2</c:v>
                      </c:pt>
                      <c:pt idx="58">
                        <c:v>5.3750469591963598E-2</c:v>
                      </c:pt>
                      <c:pt idx="59">
                        <c:v>5.3543859777604501E-2</c:v>
                      </c:pt>
                      <c:pt idx="60">
                        <c:v>5.0798510628353805E-2</c:v>
                      </c:pt>
                      <c:pt idx="61">
                        <c:v>4.4304019569382395E-2</c:v>
                      </c:pt>
                      <c:pt idx="62">
                        <c:v>3.7062439678718299E-2</c:v>
                      </c:pt>
                      <c:pt idx="63">
                        <c:v>3.0916712699840299E-2</c:v>
                      </c:pt>
                      <c:pt idx="64">
                        <c:v>2.5704605855928001E-2</c:v>
                      </c:pt>
                      <c:pt idx="65">
                        <c:v>2.7066535496870801E-2</c:v>
                      </c:pt>
                      <c:pt idx="66">
                        <c:v>2.6829133106513102E-2</c:v>
                      </c:pt>
                      <c:pt idx="67">
                        <c:v>2.9965665762317299E-2</c:v>
                      </c:pt>
                      <c:pt idx="68">
                        <c:v>3.13466603320827E-2</c:v>
                      </c:pt>
                      <c:pt idx="69">
                        <c:v>3.11968663650069E-2</c:v>
                      </c:pt>
                      <c:pt idx="70">
                        <c:v>3.21419254226308E-2</c:v>
                      </c:pt>
                      <c:pt idx="71">
                        <c:v>3.3872121138010802E-2</c:v>
                      </c:pt>
                      <c:pt idx="72">
                        <c:v>3.2556334804539497E-2</c:v>
                      </c:pt>
                      <c:pt idx="73">
                        <c:v>3.0879381966097699E-2</c:v>
                      </c:pt>
                      <c:pt idx="74">
                        <c:v>3.11651413369021E-2</c:v>
                      </c:pt>
                      <c:pt idx="75">
                        <c:v>2.66958648413337E-2</c:v>
                      </c:pt>
                      <c:pt idx="76">
                        <c:v>2.22730550298092E-2</c:v>
                      </c:pt>
                      <c:pt idx="77">
                        <c:v>2.5903861771320102E-2</c:v>
                      </c:pt>
                      <c:pt idx="78">
                        <c:v>2.50992514126798E-2</c:v>
                      </c:pt>
                      <c:pt idx="79">
                        <c:v>2.4619227415656201E-2</c:v>
                      </c:pt>
                      <c:pt idx="80">
                        <c:v>2.7859074353421498E-2</c:v>
                      </c:pt>
                      <c:pt idx="81">
                        <c:v>2.7533175731517499E-2</c:v>
                      </c:pt>
                      <c:pt idx="82">
                        <c:v>2.76036172222376E-2</c:v>
                      </c:pt>
                      <c:pt idx="83">
                        <c:v>3.2841451989138598E-2</c:v>
                      </c:pt>
                      <c:pt idx="84">
                        <c:v>3.4721940835219095E-2</c:v>
                      </c:pt>
                      <c:pt idx="85">
                        <c:v>3.8018588872187703E-2</c:v>
                      </c:pt>
                      <c:pt idx="86">
                        <c:v>4.5971835925990502E-2</c:v>
                      </c:pt>
                      <c:pt idx="87">
                        <c:v>5.2518674261124297E-2</c:v>
                      </c:pt>
                      <c:pt idx="88">
                        <c:v>6.3493905718383897E-2</c:v>
                      </c:pt>
                      <c:pt idx="89">
                        <c:v>6.5126113141576902E-2</c:v>
                      </c:pt>
                      <c:pt idx="90">
                        <c:v>6.2788216864979499E-2</c:v>
                      </c:pt>
                      <c:pt idx="91">
                        <c:v>5.5131207494702197E-2</c:v>
                      </c:pt>
                      <c:pt idx="92">
                        <c:v>5.5546226920740398E-2</c:v>
                      </c:pt>
                      <c:pt idx="93">
                        <c:v>5.4013247452071998E-2</c:v>
                      </c:pt>
                      <c:pt idx="94">
                        <c:v>4.8601981133435099E-2</c:v>
                      </c:pt>
                      <c:pt idx="95">
                        <c:v>5.0304591297459095E-2</c:v>
                      </c:pt>
                      <c:pt idx="96">
                        <c:v>3.9670058133348E-2</c:v>
                      </c:pt>
                      <c:pt idx="97">
                        <c:v>3.7305833489211203E-2</c:v>
                      </c:pt>
                      <c:pt idx="98">
                        <c:v>3.6695824242215597E-2</c:v>
                      </c:pt>
                      <c:pt idx="99">
                        <c:v>3.5058744435203397E-2</c:v>
                      </c:pt>
                      <c:pt idx="100">
                        <c:v>3.2749348640232601E-2</c:v>
                      </c:pt>
                      <c:pt idx="101">
                        <c:v>3.2201564514722995E-2</c:v>
                      </c:pt>
                      <c:pt idx="102">
                        <c:v>3.3658779748237201E-2</c:v>
                      </c:pt>
                      <c:pt idx="103">
                        <c:v>3.4506032890039999E-2</c:v>
                      </c:pt>
                      <c:pt idx="104">
                        <c:v>3.2579235720645E-2</c:v>
                      </c:pt>
                      <c:pt idx="105">
                        <c:v>1.3993950963227999E-2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AD-4E46-8680-A4A71C31C404}"/>
                  </c:ext>
                </c:extLst>
              </c15:ser>
            </c15:filteredLineSeries>
          </c:ext>
        </c:extLst>
      </c:lineChart>
      <c:dateAx>
        <c:axId val="1816718144"/>
        <c:scaling>
          <c:orientation val="minMax"/>
          <c:min val="37865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808937664"/>
        <c:crosses val="autoZero"/>
        <c:auto val="1"/>
        <c:lblOffset val="100"/>
        <c:baseTimeUnit val="months"/>
        <c:majorUnit val="13"/>
        <c:majorTimeUnit val="months"/>
      </c:dateAx>
      <c:valAx>
        <c:axId val="1808937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816718144"/>
        <c:crosses val="autoZero"/>
        <c:crossBetween val="between"/>
      </c:valAx>
      <c:valAx>
        <c:axId val="1808943072"/>
        <c:scaling>
          <c:orientation val="minMax"/>
          <c:max val="0.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816675344"/>
        <c:crosses val="max"/>
        <c:crossBetween val="between"/>
      </c:valAx>
      <c:dateAx>
        <c:axId val="18166753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08943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68649112230081"/>
          <c:y val="1.1229522148464009E-2"/>
          <c:w val="0.54484702845449062"/>
          <c:h val="0.22529427758582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69032944097588E-2"/>
          <c:y val="0.17883482705953549"/>
          <c:w val="0.87968191463129597"/>
          <c:h val="0.61097295775522098"/>
        </c:manualLayout>
      </c:layout>
      <c:lineChart>
        <c:grouping val="standard"/>
        <c:varyColors val="0"/>
        <c:ser>
          <c:idx val="0"/>
          <c:order val="0"/>
          <c:tx>
            <c:v>Tasa real neutral EE.UU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Data!$BW$2:$BW$107</c:f>
              <c:numCache>
                <c:formatCode>0.0%</c:formatCode>
                <c:ptCount val="106"/>
                <c:pt idx="0">
                  <c:v>2.3217057600586899E-2</c:v>
                </c:pt>
                <c:pt idx="1">
                  <c:v>2.3373123200742599E-2</c:v>
                </c:pt>
                <c:pt idx="2">
                  <c:v>2.3556350490654999E-2</c:v>
                </c:pt>
                <c:pt idx="3">
                  <c:v>2.3782284896844499E-2</c:v>
                </c:pt>
                <c:pt idx="4">
                  <c:v>2.4043923556722403E-2</c:v>
                </c:pt>
                <c:pt idx="5">
                  <c:v>2.43626615182168E-2</c:v>
                </c:pt>
                <c:pt idx="6">
                  <c:v>2.47036703257093E-2</c:v>
                </c:pt>
                <c:pt idx="7">
                  <c:v>2.50399659621173E-2</c:v>
                </c:pt>
                <c:pt idx="8">
                  <c:v>2.5369362064306501E-2</c:v>
                </c:pt>
                <c:pt idx="9">
                  <c:v>2.5662597180033501E-2</c:v>
                </c:pt>
                <c:pt idx="10">
                  <c:v>2.5915346085657102E-2</c:v>
                </c:pt>
                <c:pt idx="11">
                  <c:v>2.6165029516871701E-2</c:v>
                </c:pt>
                <c:pt idx="12">
                  <c:v>2.6402388637426298E-2</c:v>
                </c:pt>
                <c:pt idx="13">
                  <c:v>2.6606605940136099E-2</c:v>
                </c:pt>
                <c:pt idx="14">
                  <c:v>2.6751626959854499E-2</c:v>
                </c:pt>
                <c:pt idx="15">
                  <c:v>2.6872918855068199E-2</c:v>
                </c:pt>
                <c:pt idx="16">
                  <c:v>2.6972190436001998E-2</c:v>
                </c:pt>
                <c:pt idx="17">
                  <c:v>2.7030177367064902E-2</c:v>
                </c:pt>
                <c:pt idx="18">
                  <c:v>2.7029777994318601E-2</c:v>
                </c:pt>
                <c:pt idx="19">
                  <c:v>2.6949251874912598E-2</c:v>
                </c:pt>
                <c:pt idx="20">
                  <c:v>2.68031593341298E-2</c:v>
                </c:pt>
                <c:pt idx="21">
                  <c:v>2.6620799988800199E-2</c:v>
                </c:pt>
                <c:pt idx="22">
                  <c:v>2.6378158548864401E-2</c:v>
                </c:pt>
                <c:pt idx="23">
                  <c:v>2.6046094693398598E-2</c:v>
                </c:pt>
                <c:pt idx="24">
                  <c:v>2.5651615502165201E-2</c:v>
                </c:pt>
                <c:pt idx="25">
                  <c:v>2.5213320438510198E-2</c:v>
                </c:pt>
                <c:pt idx="26">
                  <c:v>2.4721774222646601E-2</c:v>
                </c:pt>
                <c:pt idx="27">
                  <c:v>2.4244142246288097E-2</c:v>
                </c:pt>
                <c:pt idx="28">
                  <c:v>2.3772530283156602E-2</c:v>
                </c:pt>
                <c:pt idx="29">
                  <c:v>2.3321525143677801E-2</c:v>
                </c:pt>
                <c:pt idx="30">
                  <c:v>2.2882591201120302E-2</c:v>
                </c:pt>
                <c:pt idx="31">
                  <c:v>2.2478856951982901E-2</c:v>
                </c:pt>
                <c:pt idx="32">
                  <c:v>2.2066748964502902E-2</c:v>
                </c:pt>
                <c:pt idx="33">
                  <c:v>2.1654066440727801E-2</c:v>
                </c:pt>
                <c:pt idx="34">
                  <c:v>2.1277324121709299E-2</c:v>
                </c:pt>
                <c:pt idx="35">
                  <c:v>2.0948631504034698E-2</c:v>
                </c:pt>
                <c:pt idx="36">
                  <c:v>2.06525063847675E-2</c:v>
                </c:pt>
                <c:pt idx="37">
                  <c:v>2.0346417431848299E-2</c:v>
                </c:pt>
                <c:pt idx="38">
                  <c:v>1.99981538393647E-2</c:v>
                </c:pt>
                <c:pt idx="39">
                  <c:v>1.9609436706739199E-2</c:v>
                </c:pt>
                <c:pt idx="40">
                  <c:v>1.9233019963194799E-2</c:v>
                </c:pt>
                <c:pt idx="41">
                  <c:v>1.8875345460452199E-2</c:v>
                </c:pt>
                <c:pt idx="42">
                  <c:v>1.8506295331082299E-2</c:v>
                </c:pt>
                <c:pt idx="43">
                  <c:v>1.81122540692236E-2</c:v>
                </c:pt>
                <c:pt idx="44">
                  <c:v>1.76902731726899E-2</c:v>
                </c:pt>
                <c:pt idx="45">
                  <c:v>1.7248851448569798E-2</c:v>
                </c:pt>
                <c:pt idx="46">
                  <c:v>1.67887495895023E-2</c:v>
                </c:pt>
                <c:pt idx="47">
                  <c:v>1.6281685380973802E-2</c:v>
                </c:pt>
                <c:pt idx="48">
                  <c:v>1.57190492797963E-2</c:v>
                </c:pt>
                <c:pt idx="49">
                  <c:v>1.5106251910114801E-2</c:v>
                </c:pt>
                <c:pt idx="50">
                  <c:v>1.4480538345662099E-2</c:v>
                </c:pt>
                <c:pt idx="51">
                  <c:v>1.38052038948023E-2</c:v>
                </c:pt>
                <c:pt idx="52">
                  <c:v>1.30637284656266E-2</c:v>
                </c:pt>
                <c:pt idx="53">
                  <c:v>1.2271730985364399E-2</c:v>
                </c:pt>
                <c:pt idx="54">
                  <c:v>1.14154479959717E-2</c:v>
                </c:pt>
                <c:pt idx="55">
                  <c:v>1.0513700157130901E-2</c:v>
                </c:pt>
                <c:pt idx="56">
                  <c:v>9.61032589667642E-3</c:v>
                </c:pt>
                <c:pt idx="57">
                  <c:v>8.7412247862524699E-3</c:v>
                </c:pt>
                <c:pt idx="58">
                  <c:v>7.9260830991454805E-3</c:v>
                </c:pt>
                <c:pt idx="59">
                  <c:v>7.2752879970192693E-3</c:v>
                </c:pt>
                <c:pt idx="60">
                  <c:v>6.7933461664306007E-3</c:v>
                </c:pt>
                <c:pt idx="61">
                  <c:v>6.3750177367910598E-3</c:v>
                </c:pt>
                <c:pt idx="62">
                  <c:v>5.9657954614444697E-3</c:v>
                </c:pt>
                <c:pt idx="63">
                  <c:v>5.5435830970799408E-3</c:v>
                </c:pt>
                <c:pt idx="64">
                  <c:v>5.1163574958087901E-3</c:v>
                </c:pt>
                <c:pt idx="65">
                  <c:v>4.7083031460480405E-3</c:v>
                </c:pt>
                <c:pt idx="66">
                  <c:v>4.3075013478604202E-3</c:v>
                </c:pt>
                <c:pt idx="67">
                  <c:v>3.9421738440638503E-3</c:v>
                </c:pt>
                <c:pt idx="68">
                  <c:v>3.6380796159050399E-3</c:v>
                </c:pt>
                <c:pt idx="69">
                  <c:v>3.3863713600429403E-3</c:v>
                </c:pt>
                <c:pt idx="70">
                  <c:v>3.1530105217833699E-3</c:v>
                </c:pt>
                <c:pt idx="71">
                  <c:v>2.9344891352567899E-3</c:v>
                </c:pt>
                <c:pt idx="72">
                  <c:v>2.7017805826915196E-3</c:v>
                </c:pt>
                <c:pt idx="73">
                  <c:v>2.5008033722636503E-3</c:v>
                </c:pt>
                <c:pt idx="74">
                  <c:v>2.3535996479453702E-3</c:v>
                </c:pt>
                <c:pt idx="75">
                  <c:v>2.2584843693225802E-3</c:v>
                </c:pt>
                <c:pt idx="76">
                  <c:v>2.18703240097839E-3</c:v>
                </c:pt>
                <c:pt idx="77">
                  <c:v>2.1286118775387798E-3</c:v>
                </c:pt>
                <c:pt idx="78">
                  <c:v>2.0978671973623901E-3</c:v>
                </c:pt>
                <c:pt idx="79">
                  <c:v>2.0706299023776002E-3</c:v>
                </c:pt>
                <c:pt idx="80">
                  <c:v>2.0721451797442799E-3</c:v>
                </c:pt>
                <c:pt idx="81">
                  <c:v>2.0833709577614901E-3</c:v>
                </c:pt>
                <c:pt idx="82">
                  <c:v>2.04041711771472E-3</c:v>
                </c:pt>
                <c:pt idx="83">
                  <c:v>1.9860795579155401E-3</c:v>
                </c:pt>
                <c:pt idx="84">
                  <c:v>1.93942550047939E-3</c:v>
                </c:pt>
                <c:pt idx="85">
                  <c:v>1.8953585083119101E-3</c:v>
                </c:pt>
                <c:pt idx="86">
                  <c:v>1.8810989913057899E-3</c:v>
                </c:pt>
                <c:pt idx="87">
                  <c:v>1.9090375308681502E-3</c:v>
                </c:pt>
                <c:pt idx="88">
                  <c:v>1.9690339725920002E-3</c:v>
                </c:pt>
                <c:pt idx="89">
                  <c:v>2.0487355118892899E-3</c:v>
                </c:pt>
                <c:pt idx="90">
                  <c:v>2.1513618389643798E-3</c:v>
                </c:pt>
                <c:pt idx="91">
                  <c:v>2.2632375876296103E-3</c:v>
                </c:pt>
                <c:pt idx="92">
                  <c:v>2.3859280654291801E-3</c:v>
                </c:pt>
                <c:pt idx="93">
                  <c:v>2.5227194682374996E-3</c:v>
                </c:pt>
                <c:pt idx="94">
                  <c:v>2.6617320231209101E-3</c:v>
                </c:pt>
                <c:pt idx="95">
                  <c:v>2.7806989134904901E-3</c:v>
                </c:pt>
                <c:pt idx="96">
                  <c:v>2.8786233838592203E-3</c:v>
                </c:pt>
                <c:pt idx="97">
                  <c:v>2.9720628494030897E-3</c:v>
                </c:pt>
                <c:pt idx="98">
                  <c:v>3.0764614802259197E-3</c:v>
                </c:pt>
                <c:pt idx="99">
                  <c:v>3.1943678451980002E-3</c:v>
                </c:pt>
                <c:pt idx="100">
                  <c:v>3.31514437825299E-3</c:v>
                </c:pt>
                <c:pt idx="101">
                  <c:v>3.42760006813298E-3</c:v>
                </c:pt>
                <c:pt idx="102">
                  <c:v>3.5338936952483704E-3</c:v>
                </c:pt>
                <c:pt idx="103">
                  <c:v>3.61005172804043E-3</c:v>
                </c:pt>
                <c:pt idx="104">
                  <c:v>3.6311422112712301E-3</c:v>
                </c:pt>
                <c:pt idx="105">
                  <c:v>3.6082288522899298E-3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4-4EEE-8832-726C4C8CEAC8}"/>
            </c:ext>
          </c:extLst>
        </c:ser>
        <c:ser>
          <c:idx val="1"/>
          <c:order val="1"/>
          <c:tx>
            <c:v>Prima de riesgo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Data!$CE$2:$CE$107</c:f>
              <c:numCache>
                <c:formatCode>General</c:formatCode>
                <c:ptCount val="106"/>
                <c:pt idx="16" formatCode="0.0%">
                  <c:v>0.1039122525462147</c:v>
                </c:pt>
                <c:pt idx="17" formatCode="0.0%">
                  <c:v>0.10103982236180069</c:v>
                </c:pt>
                <c:pt idx="18" formatCode="0.0%">
                  <c:v>9.8167530851994686E-2</c:v>
                </c:pt>
                <c:pt idx="19" formatCode="0.0%">
                  <c:v>9.5295762079597696E-2</c:v>
                </c:pt>
                <c:pt idx="20" formatCode="0.0%">
                  <c:v>9.2425252122529084E-2</c:v>
                </c:pt>
                <c:pt idx="21" formatCode="0.0%">
                  <c:v>8.9557093478231486E-2</c:v>
                </c:pt>
                <c:pt idx="22" formatCode="0.0%">
                  <c:v>8.6692738681325487E-2</c:v>
                </c:pt>
                <c:pt idx="23" formatCode="0.0%">
                  <c:v>8.3833881666432686E-2</c:v>
                </c:pt>
                <c:pt idx="24" formatCode="0.0%">
                  <c:v>8.0982336753594591E-2</c:v>
                </c:pt>
                <c:pt idx="25" formatCode="0.0%">
                  <c:v>7.8139802159964689E-2</c:v>
                </c:pt>
                <c:pt idx="26" formatCode="0.0%">
                  <c:v>7.5307618941436491E-2</c:v>
                </c:pt>
                <c:pt idx="27" formatCode="0.0%">
                  <c:v>7.2486649355001584E-2</c:v>
                </c:pt>
                <c:pt idx="28" formatCode="0.0%">
                  <c:v>6.9677148751496984E-2</c:v>
                </c:pt>
                <c:pt idx="29" formatCode="0.0%">
                  <c:v>6.6879039651019892E-2</c:v>
                </c:pt>
                <c:pt idx="30" formatCode="0.0%">
                  <c:v>6.4092178650227496E-2</c:v>
                </c:pt>
                <c:pt idx="31" formatCode="0.0%">
                  <c:v>6.1316944520347694E-2</c:v>
                </c:pt>
                <c:pt idx="32" formatCode="0.0%">
                  <c:v>5.8554819275128192E-2</c:v>
                </c:pt>
                <c:pt idx="33" formatCode="0.0%">
                  <c:v>5.5808882160765891E-2</c:v>
                </c:pt>
                <c:pt idx="34" formatCode="0.0%">
                  <c:v>5.308429545278319E-2</c:v>
                </c:pt>
                <c:pt idx="35" formatCode="0.0%">
                  <c:v>5.038807410476389E-2</c:v>
                </c:pt>
                <c:pt idx="36" formatCode="0.0%">
                  <c:v>4.7728842053084489E-2</c:v>
                </c:pt>
                <c:pt idx="37" formatCode="0.0%">
                  <c:v>4.5116167650400593E-2</c:v>
                </c:pt>
                <c:pt idx="38" formatCode="0.0%">
                  <c:v>4.2559875980822087E-2</c:v>
                </c:pt>
                <c:pt idx="39" formatCode="0.0%">
                  <c:v>4.0069552064153191E-2</c:v>
                </c:pt>
                <c:pt idx="40" formatCode="0.0%">
                  <c:v>3.7654008820923388E-2</c:v>
                </c:pt>
                <c:pt idx="41" formatCode="0.0%">
                  <c:v>3.5321450807243492E-2</c:v>
                </c:pt>
                <c:pt idx="42" formatCode="0.0%">
                  <c:v>3.3079591211741387E-2</c:v>
                </c:pt>
                <c:pt idx="43" formatCode="0.0%">
                  <c:v>3.0935944714129887E-2</c:v>
                </c:pt>
                <c:pt idx="44" formatCode="0.0%">
                  <c:v>2.8898063657263891E-2</c:v>
                </c:pt>
                <c:pt idx="45" formatCode="0.0%">
                  <c:v>2.6973622371985889E-2</c:v>
                </c:pt>
                <c:pt idx="46" formatCode="0.0%">
                  <c:v>2.5170435398569588E-2</c:v>
                </c:pt>
                <c:pt idx="47" formatCode="0.0%">
                  <c:v>2.349588790312929E-2</c:v>
                </c:pt>
                <c:pt idx="48" formatCode="0.0%">
                  <c:v>2.1956290310085089E-2</c:v>
                </c:pt>
                <c:pt idx="49" formatCode="0.0%">
                  <c:v>2.0556332717731291E-2</c:v>
                </c:pt>
                <c:pt idx="50" formatCode="0.0%">
                  <c:v>1.929845497011479E-2</c:v>
                </c:pt>
                <c:pt idx="51" formatCode="0.0%">
                  <c:v>1.818238793124409E-2</c:v>
                </c:pt>
                <c:pt idx="52" formatCode="0.0%">
                  <c:v>1.7204605959391991E-2</c:v>
                </c:pt>
                <c:pt idx="53" formatCode="0.0%">
                  <c:v>1.6358470903661989E-2</c:v>
                </c:pt>
                <c:pt idx="54" formatCode="0.0%">
                  <c:v>1.5634289672386389E-2</c:v>
                </c:pt>
                <c:pt idx="55" formatCode="0.0%">
                  <c:v>1.5019958821756191E-2</c:v>
                </c:pt>
                <c:pt idx="56" formatCode="0.0%">
                  <c:v>1.4501532923312591E-2</c:v>
                </c:pt>
                <c:pt idx="57" formatCode="0.0%">
                  <c:v>1.4064135469484089E-2</c:v>
                </c:pt>
                <c:pt idx="58" formatCode="0.0%">
                  <c:v>1.3692809838530089E-2</c:v>
                </c:pt>
                <c:pt idx="59" formatCode="0.0%">
                  <c:v>1.3373477880699189E-2</c:v>
                </c:pt>
                <c:pt idx="60" formatCode="0.0%">
                  <c:v>1.309385720949769E-2</c:v>
                </c:pt>
                <c:pt idx="61" formatCode="0.0%">
                  <c:v>1.2843753677956388E-2</c:v>
                </c:pt>
                <c:pt idx="62" formatCode="0.0%">
                  <c:v>1.2615329035342491E-2</c:v>
                </c:pt>
                <c:pt idx="63" formatCode="0.0%">
                  <c:v>1.2403280205127189E-2</c:v>
                </c:pt>
                <c:pt idx="64" formatCode="0.0%">
                  <c:v>1.2205005013649291E-2</c:v>
                </c:pt>
                <c:pt idx="65" formatCode="0.0%">
                  <c:v>1.2020311149320489E-2</c:v>
                </c:pt>
                <c:pt idx="66" formatCode="0.0%">
                  <c:v>1.1851116513306191E-2</c:v>
                </c:pt>
                <c:pt idx="67" formatCode="0.0%">
                  <c:v>1.1700663492879491E-2</c:v>
                </c:pt>
                <c:pt idx="68" formatCode="0.0%">
                  <c:v>1.1572723547757392E-2</c:v>
                </c:pt>
                <c:pt idx="69" formatCode="0.0%">
                  <c:v>1.1471285612609891E-2</c:v>
                </c:pt>
                <c:pt idx="70" formatCode="0.0%">
                  <c:v>1.1400230428898789E-2</c:v>
                </c:pt>
                <c:pt idx="71" formatCode="0.0%">
                  <c:v>1.136317645273659E-2</c:v>
                </c:pt>
                <c:pt idx="72" formatCode="0.0%">
                  <c:v>1.1363306773525889E-2</c:v>
                </c:pt>
                <c:pt idx="73" formatCode="0.0%">
                  <c:v>1.1403173611024189E-2</c:v>
                </c:pt>
                <c:pt idx="74" formatCode="0.0%">
                  <c:v>1.148447957222189E-2</c:v>
                </c:pt>
                <c:pt idx="75" formatCode="0.0%">
                  <c:v>1.1607866549409891E-2</c:v>
                </c:pt>
                <c:pt idx="76" formatCode="0.0%">
                  <c:v>1.1772678718795188E-2</c:v>
                </c:pt>
                <c:pt idx="77" formatCode="0.0%">
                  <c:v>1.1976832222754589E-2</c:v>
                </c:pt>
                <c:pt idx="78" formatCode="0.0%">
                  <c:v>1.2216658961343291E-2</c:v>
                </c:pt>
                <c:pt idx="79" formatCode="0.0%">
                  <c:v>1.2486935294647991E-2</c:v>
                </c:pt>
                <c:pt idx="80" formatCode="0.0%">
                  <c:v>1.2780888449368189E-2</c:v>
                </c:pt>
                <c:pt idx="81" formatCode="0.0%">
                  <c:v>1.309042563234479E-2</c:v>
                </c:pt>
                <c:pt idx="82" formatCode="0.0%">
                  <c:v>1.340634834607499E-2</c:v>
                </c:pt>
                <c:pt idx="83" formatCode="0.0%">
                  <c:v>1.371872619657289E-2</c:v>
                </c:pt>
                <c:pt idx="84" formatCode="0.0%">
                  <c:v>1.401726671027349E-2</c:v>
                </c:pt>
                <c:pt idx="85" formatCode="0.0%">
                  <c:v>1.4291983443749691E-2</c:v>
                </c:pt>
                <c:pt idx="86" formatCode="0.0%">
                  <c:v>1.453387274176619E-2</c:v>
                </c:pt>
                <c:pt idx="87" formatCode="0.0%">
                  <c:v>1.4735644653968691E-2</c:v>
                </c:pt>
                <c:pt idx="88" formatCode="0.0%">
                  <c:v>1.489247436872199E-2</c:v>
                </c:pt>
                <c:pt idx="89" formatCode="0.0%">
                  <c:v>1.5002128337526791E-2</c:v>
                </c:pt>
                <c:pt idx="90" formatCode="0.0%">
                  <c:v>1.506511848831029E-2</c:v>
                </c:pt>
                <c:pt idx="91" formatCode="0.0%">
                  <c:v>1.5084398478187488E-2</c:v>
                </c:pt>
                <c:pt idx="92" formatCode="0.0%">
                  <c:v>1.5065089111108088E-2</c:v>
                </c:pt>
                <c:pt idx="93" formatCode="0.0%">
                  <c:v>1.501366872813039E-2</c:v>
                </c:pt>
                <c:pt idx="94" formatCode="0.0%">
                  <c:v>1.4937187716043989E-2</c:v>
                </c:pt>
                <c:pt idx="95" formatCode="0.0%">
                  <c:v>1.4842610112438488E-2</c:v>
                </c:pt>
                <c:pt idx="96" formatCode="0.0%">
                  <c:v>1.4736170873666389E-2</c:v>
                </c:pt>
                <c:pt idx="97" formatCode="0.0%">
                  <c:v>1.4623148883444289E-2</c:v>
                </c:pt>
                <c:pt idx="98" formatCode="0.0%">
                  <c:v>1.4507647374975889E-2</c:v>
                </c:pt>
                <c:pt idx="99" formatCode="0.0%">
                  <c:v>1.4392601725885988E-2</c:v>
                </c:pt>
                <c:pt idx="100" formatCode="0.0%">
                  <c:v>1.427978880285289E-2</c:v>
                </c:pt>
                <c:pt idx="101" formatCode="0.0%">
                  <c:v>1.416998746188709E-2</c:v>
                </c:pt>
                <c:pt idx="102" formatCode="0.0%">
                  <c:v>1.406313765315699E-2</c:v>
                </c:pt>
                <c:pt idx="103" formatCode="0.0%">
                  <c:v>1.395862663163679E-2</c:v>
                </c:pt>
                <c:pt idx="104" formatCode="0.0%">
                  <c:v>1.3855573323047189E-2</c:v>
                </c:pt>
                <c:pt idx="105" formatCode="0.0%">
                  <c:v>1.3753105907470291E-2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4-4EEE-8832-726C4C8CEAC8}"/>
            </c:ext>
          </c:extLst>
        </c:ser>
        <c:ser>
          <c:idx val="2"/>
          <c:order val="2"/>
          <c:tx>
            <c:v>Tasa real neutral Colombia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Data!$CF$2:$CF$107</c:f>
              <c:numCache>
                <c:formatCode>General</c:formatCode>
                <c:ptCount val="106"/>
                <c:pt idx="16" formatCode="0.0%">
                  <c:v>0.13088444298221669</c:v>
                </c:pt>
                <c:pt idx="17" formatCode="0.0%">
                  <c:v>0.1280699997288656</c:v>
                </c:pt>
                <c:pt idx="18" formatCode="0.0%">
                  <c:v>0.12519730884631328</c:v>
                </c:pt>
                <c:pt idx="19" formatCode="0.0%">
                  <c:v>0.12224501395451029</c:v>
                </c:pt>
                <c:pt idx="20" formatCode="0.0%">
                  <c:v>0.11922841145665888</c:v>
                </c:pt>
                <c:pt idx="21" formatCode="0.0%">
                  <c:v>0.1161778934670317</c:v>
                </c:pt>
                <c:pt idx="22" formatCode="0.0%">
                  <c:v>0.1130708972301899</c:v>
                </c:pt>
                <c:pt idx="23" formatCode="0.0%">
                  <c:v>0.10987997635983129</c:v>
                </c:pt>
                <c:pt idx="24" formatCode="0.0%">
                  <c:v>0.10663395225575981</c:v>
                </c:pt>
                <c:pt idx="25" formatCode="0.0%">
                  <c:v>0.1033531225984749</c:v>
                </c:pt>
                <c:pt idx="26" formatCode="0.0%">
                  <c:v>0.1000293931640831</c:v>
                </c:pt>
                <c:pt idx="27" formatCode="0.0%">
                  <c:v>9.6730791601289695E-2</c:v>
                </c:pt>
                <c:pt idx="28" formatCode="0.0%">
                  <c:v>9.3449679034653593E-2</c:v>
                </c:pt>
                <c:pt idx="29" formatCode="0.0%">
                  <c:v>9.0200564794697707E-2</c:v>
                </c:pt>
                <c:pt idx="30" formatCode="0.0%">
                  <c:v>8.6974769851347805E-2</c:v>
                </c:pt>
                <c:pt idx="31" formatCode="0.0%">
                  <c:v>8.3795801472330594E-2</c:v>
                </c:pt>
                <c:pt idx="32" formatCode="0.0%">
                  <c:v>8.0621568239631097E-2</c:v>
                </c:pt>
                <c:pt idx="33" formatCode="0.0%">
                  <c:v>7.7462948601493692E-2</c:v>
                </c:pt>
                <c:pt idx="34" formatCode="0.0%">
                  <c:v>7.4361619574492485E-2</c:v>
                </c:pt>
                <c:pt idx="35" formatCode="0.0%">
                  <c:v>7.1336705608798595E-2</c:v>
                </c:pt>
                <c:pt idx="36" formatCode="0.0%">
                  <c:v>6.8381348437851985E-2</c:v>
                </c:pt>
                <c:pt idx="37" formatCode="0.0%">
                  <c:v>6.5462585082248892E-2</c:v>
                </c:pt>
                <c:pt idx="38" formatCode="0.0%">
                  <c:v>6.2558029820186795E-2</c:v>
                </c:pt>
                <c:pt idx="39" formatCode="0.0%">
                  <c:v>5.9678988770892394E-2</c:v>
                </c:pt>
                <c:pt idx="40" formatCode="0.0%">
                  <c:v>5.6887028784118193E-2</c:v>
                </c:pt>
                <c:pt idx="41" formatCode="0.0%">
                  <c:v>5.419679626769569E-2</c:v>
                </c:pt>
                <c:pt idx="42" formatCode="0.0%">
                  <c:v>5.1585886542823686E-2</c:v>
                </c:pt>
                <c:pt idx="43" formatCode="0.0%">
                  <c:v>4.9048198783353487E-2</c:v>
                </c:pt>
                <c:pt idx="44" formatCode="0.0%">
                  <c:v>4.6588336829953794E-2</c:v>
                </c:pt>
                <c:pt idx="45" formatCode="0.0%">
                  <c:v>4.4222473820555691E-2</c:v>
                </c:pt>
                <c:pt idx="46" formatCode="0.0%">
                  <c:v>4.1959184988071885E-2</c:v>
                </c:pt>
                <c:pt idx="47" formatCode="0.0%">
                  <c:v>3.9777573284103092E-2</c:v>
                </c:pt>
                <c:pt idx="48" formatCode="0.0%">
                  <c:v>3.7675339589881389E-2</c:v>
                </c:pt>
                <c:pt idx="49" formatCode="0.0%">
                  <c:v>3.5662584627846092E-2</c:v>
                </c:pt>
                <c:pt idx="50" formatCode="0.0%">
                  <c:v>3.3778993315776891E-2</c:v>
                </c:pt>
                <c:pt idx="51" formatCode="0.0%">
                  <c:v>3.1987591826046394E-2</c:v>
                </c:pt>
                <c:pt idx="52" formatCode="0.0%">
                  <c:v>3.0268334425018591E-2</c:v>
                </c:pt>
                <c:pt idx="53" formatCode="0.0%">
                  <c:v>2.8630201889026388E-2</c:v>
                </c:pt>
                <c:pt idx="54" formatCode="0.0%">
                  <c:v>2.7049737668358088E-2</c:v>
                </c:pt>
                <c:pt idx="55" formatCode="0.0%">
                  <c:v>2.553365897888709E-2</c:v>
                </c:pt>
                <c:pt idx="56" formatCode="0.0%">
                  <c:v>2.4111858819989014E-2</c:v>
                </c:pt>
                <c:pt idx="57" formatCode="0.0%">
                  <c:v>2.2805360255736561E-2</c:v>
                </c:pt>
                <c:pt idx="58" formatCode="0.0%">
                  <c:v>2.161889293767557E-2</c:v>
                </c:pt>
                <c:pt idx="59" formatCode="0.0%">
                  <c:v>2.064876587771846E-2</c:v>
                </c:pt>
                <c:pt idx="60" formatCode="0.0%">
                  <c:v>1.9887203375928295E-2</c:v>
                </c:pt>
                <c:pt idx="61" formatCode="0.0%">
                  <c:v>1.9218771414747447E-2</c:v>
                </c:pt>
                <c:pt idx="62" formatCode="0.0%">
                  <c:v>1.8581124496786963E-2</c:v>
                </c:pt>
                <c:pt idx="63" formatCode="0.0%">
                  <c:v>1.7946863302207128E-2</c:v>
                </c:pt>
                <c:pt idx="64" formatCode="0.0%">
                  <c:v>1.732136250945808E-2</c:v>
                </c:pt>
                <c:pt idx="65" formatCode="0.0%">
                  <c:v>1.6728614295368531E-2</c:v>
                </c:pt>
                <c:pt idx="66" formatCode="0.0%">
                  <c:v>1.615861786116661E-2</c:v>
                </c:pt>
                <c:pt idx="67" formatCode="0.0%">
                  <c:v>1.5642837336943341E-2</c:v>
                </c:pt>
                <c:pt idx="68" formatCode="0.0%">
                  <c:v>1.5210803163662434E-2</c:v>
                </c:pt>
                <c:pt idx="69" formatCode="0.0%">
                  <c:v>1.4857656972652832E-2</c:v>
                </c:pt>
                <c:pt idx="70" formatCode="0.0%">
                  <c:v>1.4553240950682162E-2</c:v>
                </c:pt>
                <c:pt idx="71" formatCode="0.0%">
                  <c:v>1.4297665587993382E-2</c:v>
                </c:pt>
                <c:pt idx="72" formatCode="0.0%">
                  <c:v>1.4065087356217412E-2</c:v>
                </c:pt>
                <c:pt idx="73" formatCode="0.0%">
                  <c:v>1.390397698328784E-2</c:v>
                </c:pt>
                <c:pt idx="74" formatCode="0.0%">
                  <c:v>1.3838079220167261E-2</c:v>
                </c:pt>
                <c:pt idx="75" formatCode="0.0%">
                  <c:v>1.3866350918732473E-2</c:v>
                </c:pt>
                <c:pt idx="76" formatCode="0.0%">
                  <c:v>1.3959711119773581E-2</c:v>
                </c:pt>
                <c:pt idx="77" formatCode="0.0%">
                  <c:v>1.4105444100293371E-2</c:v>
                </c:pt>
                <c:pt idx="78" formatCode="0.0%">
                  <c:v>1.4314526158705683E-2</c:v>
                </c:pt>
                <c:pt idx="79" formatCode="0.0%">
                  <c:v>1.4557565197025593E-2</c:v>
                </c:pt>
                <c:pt idx="80" formatCode="0.0%">
                  <c:v>1.485303362911247E-2</c:v>
                </c:pt>
                <c:pt idx="81" formatCode="0.0%">
                  <c:v>1.5173796590106281E-2</c:v>
                </c:pt>
                <c:pt idx="82" formatCode="0.0%">
                  <c:v>1.5446765463789711E-2</c:v>
                </c:pt>
                <c:pt idx="83" formatCode="0.0%">
                  <c:v>1.5704805754488432E-2</c:v>
                </c:pt>
                <c:pt idx="84" formatCode="0.0%">
                  <c:v>1.5956692210752882E-2</c:v>
                </c:pt>
                <c:pt idx="85" formatCode="0.0%">
                  <c:v>1.6187341952061604E-2</c:v>
                </c:pt>
                <c:pt idx="86" formatCode="0.0%">
                  <c:v>1.6414971733071979E-2</c:v>
                </c:pt>
                <c:pt idx="87" formatCode="0.0%">
                  <c:v>1.6644682184836841E-2</c:v>
                </c:pt>
                <c:pt idx="88" formatCode="0.0%">
                  <c:v>1.6861508341313988E-2</c:v>
                </c:pt>
                <c:pt idx="89" formatCode="0.0%">
                  <c:v>1.7050863849416086E-2</c:v>
                </c:pt>
                <c:pt idx="90" formatCode="0.0%">
                  <c:v>1.7216480327274672E-2</c:v>
                </c:pt>
                <c:pt idx="91" formatCode="0.0%">
                  <c:v>1.7347636065817101E-2</c:v>
                </c:pt>
                <c:pt idx="92" formatCode="0.0%">
                  <c:v>1.745101717653727E-2</c:v>
                </c:pt>
                <c:pt idx="93" formatCode="0.0%">
                  <c:v>1.7536388196367894E-2</c:v>
                </c:pt>
                <c:pt idx="94" formatCode="0.0%">
                  <c:v>1.75989197391649E-2</c:v>
                </c:pt>
                <c:pt idx="95" formatCode="0.0%">
                  <c:v>1.7623309025928978E-2</c:v>
                </c:pt>
                <c:pt idx="96" formatCode="0.0%">
                  <c:v>1.7614794257525608E-2</c:v>
                </c:pt>
                <c:pt idx="97" formatCode="0.0%">
                  <c:v>1.7595211732847379E-2</c:v>
                </c:pt>
                <c:pt idx="98" formatCode="0.0%">
                  <c:v>1.7584108855201813E-2</c:v>
                </c:pt>
                <c:pt idx="99" formatCode="0.0%">
                  <c:v>1.7586969571083987E-2</c:v>
                </c:pt>
                <c:pt idx="100" formatCode="0.0%">
                  <c:v>1.759493318110588E-2</c:v>
                </c:pt>
                <c:pt idx="101" formatCode="0.0%">
                  <c:v>1.7597587530020074E-2</c:v>
                </c:pt>
                <c:pt idx="102" formatCode="0.0%">
                  <c:v>1.7597031348405359E-2</c:v>
                </c:pt>
                <c:pt idx="103" formatCode="0.0%">
                  <c:v>1.7568678359677223E-2</c:v>
                </c:pt>
                <c:pt idx="104" formatCode="0.0%">
                  <c:v>1.7486715534318423E-2</c:v>
                </c:pt>
                <c:pt idx="105" formatCode="0.0%">
                  <c:v>1.7361334759760226E-2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4-4EEE-8832-726C4C8CE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95903"/>
        <c:axId val="725193615"/>
      </c:lineChart>
      <c:dateAx>
        <c:axId val="1326195903"/>
        <c:scaling>
          <c:orientation val="minMax"/>
          <c:max val="43800"/>
          <c:min val="37865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725193615"/>
        <c:crosses val="autoZero"/>
        <c:auto val="1"/>
        <c:lblOffset val="100"/>
        <c:baseTimeUnit val="months"/>
        <c:majorUnit val="13"/>
        <c:majorTimeUnit val="months"/>
      </c:dateAx>
      <c:valAx>
        <c:axId val="725193615"/>
        <c:scaling>
          <c:orientation val="minMax"/>
          <c:max val="7.0000000000000007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32619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883563574550402E-3"/>
          <c:y val="5.6305682218709893E-3"/>
          <c:w val="0.98302328728508981"/>
          <c:h val="0.12517152173864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70021847502026E-2"/>
          <c:y val="0.14043333333333335"/>
          <c:w val="0.86375795811019773"/>
          <c:h val="0.64429999999999998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18144"/>
        <c:axId val="180893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outputgap_cd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Data!$M$2:$M$107</c15:sqref>
                        </c15:formulaRef>
                      </c:ext>
                    </c:extLst>
                    <c:numCache>
                      <c:formatCode>0</c:formatCode>
                      <c:ptCount val="106"/>
                      <c:pt idx="17" formatCode="0.0%">
                        <c:v>5.5550217078982556E-2</c:v>
                      </c:pt>
                      <c:pt idx="18" formatCode="0.0%">
                        <c:v>3.6293416457061412E-2</c:v>
                      </c:pt>
                      <c:pt idx="19" formatCode="0.0%">
                        <c:v>2.3767574223025889E-3</c:v>
                      </c:pt>
                      <c:pt idx="20" formatCode="0.0%">
                        <c:v>-1.0899089332328082E-2</c:v>
                      </c:pt>
                      <c:pt idx="21" formatCode="0.0%">
                        <c:v>-2.9170516115401446E-2</c:v>
                      </c:pt>
                      <c:pt idx="22" formatCode="0.0%">
                        <c:v>-4.5492832199653055E-2</c:v>
                      </c:pt>
                      <c:pt idx="23" formatCode="0.0%">
                        <c:v>-5.2489894275909665E-2</c:v>
                      </c:pt>
                      <c:pt idx="24" formatCode="0.0%">
                        <c:v>-6.003358718031071E-2</c:v>
                      </c:pt>
                      <c:pt idx="25" formatCode="0.0%">
                        <c:v>-4.548814815114377E-2</c:v>
                      </c:pt>
                      <c:pt idx="26" formatCode="0.0%">
                        <c:v>-3.4683940579028127E-2</c:v>
                      </c:pt>
                      <c:pt idx="27" formatCode="0.0%">
                        <c:v>-3.068985534197799E-2</c:v>
                      </c:pt>
                      <c:pt idx="28" formatCode="0.0%">
                        <c:v>-2.7456171032128163E-2</c:v>
                      </c:pt>
                      <c:pt idx="29" formatCode="0.0%">
                        <c:v>-1.2942304852892383E-2</c:v>
                      </c:pt>
                      <c:pt idx="30" formatCode="0.0%">
                        <c:v>9.6644166169324031E-4</c:v>
                      </c:pt>
                      <c:pt idx="31" formatCode="0.0%">
                        <c:v>-7.5691292471624649E-4</c:v>
                      </c:pt>
                      <c:pt idx="32" formatCode="0.0%">
                        <c:v>-3.4124380501173723E-3</c:v>
                      </c:pt>
                      <c:pt idx="33" formatCode="0.0%">
                        <c:v>-9.002192015594046E-3</c:v>
                      </c:pt>
                      <c:pt idx="34" formatCode="0.0%">
                        <c:v>-1.4857915118856924E-2</c:v>
                      </c:pt>
                      <c:pt idx="35" formatCode="0.0%">
                        <c:v>-1.810170642097797E-2</c:v>
                      </c:pt>
                      <c:pt idx="36" formatCode="0.0%">
                        <c:v>-2.1479569710263324E-2</c:v>
                      </c:pt>
                      <c:pt idx="37" formatCode="0.0%">
                        <c:v>-2.4430152298558938E-2</c:v>
                      </c:pt>
                      <c:pt idx="38" formatCode="0.0%">
                        <c:v>-2.5875254149578253E-2</c:v>
                      </c:pt>
                      <c:pt idx="39" formatCode="0.0%">
                        <c:v>-2.643151316599468E-2</c:v>
                      </c:pt>
                      <c:pt idx="40" formatCode="0.0%">
                        <c:v>-2.7341615807325081E-2</c:v>
                      </c:pt>
                      <c:pt idx="41" formatCode="0.0%">
                        <c:v>-2.66917641915283E-2</c:v>
                      </c:pt>
                      <c:pt idx="42" formatCode="0.0%">
                        <c:v>-2.4080340683971135E-2</c:v>
                      </c:pt>
                      <c:pt idx="43" formatCode="0.0%">
                        <c:v>-2.1951134170950737E-2</c:v>
                      </c:pt>
                      <c:pt idx="44" formatCode="0.0%">
                        <c:v>-1.9958066867575397E-2</c:v>
                      </c:pt>
                      <c:pt idx="45" formatCode="0.0%">
                        <c:v>-1.6813052827436392E-2</c:v>
                      </c:pt>
                      <c:pt idx="46" formatCode="0.0%">
                        <c:v>-1.35441268528943E-2</c:v>
                      </c:pt>
                      <c:pt idx="47" formatCode="0.0%">
                        <c:v>-9.3146508468583411E-3</c:v>
                      </c:pt>
                      <c:pt idx="48" formatCode="0.0%">
                        <c:v>-2.9048369151540854E-3</c:v>
                      </c:pt>
                      <c:pt idx="49" formatCode="0.0%">
                        <c:v>5.1571306505437953E-3</c:v>
                      </c:pt>
                      <c:pt idx="50" formatCode="0.0%">
                        <c:v>1.2504032300711732E-2</c:v>
                      </c:pt>
                      <c:pt idx="51" formatCode="0.0%">
                        <c:v>1.9314097050553425E-2</c:v>
                      </c:pt>
                      <c:pt idx="52" formatCode="0.0%">
                        <c:v>2.6790996755051033E-2</c:v>
                      </c:pt>
                      <c:pt idx="53" formatCode="0.0%">
                        <c:v>3.0886495191863261E-2</c:v>
                      </c:pt>
                      <c:pt idx="54" formatCode="0.0%">
                        <c:v>3.2642553975583466E-2</c:v>
                      </c:pt>
                      <c:pt idx="55" formatCode="0.0%">
                        <c:v>3.2001075345407637E-2</c:v>
                      </c:pt>
                      <c:pt idx="56" formatCode="0.0%">
                        <c:v>3.1858814490213661E-2</c:v>
                      </c:pt>
                      <c:pt idx="57" formatCode="0.0%">
                        <c:v>1.8157052277023578E-2</c:v>
                      </c:pt>
                      <c:pt idx="58" formatCode="0.0%">
                        <c:v>5.7420262956495716E-3</c:v>
                      </c:pt>
                      <c:pt idx="59" formatCode="0.0%">
                        <c:v>-6.9809249219391356E-3</c:v>
                      </c:pt>
                      <c:pt idx="60" formatCode="0.0%">
                        <c:v>-1.4131050118525557E-2</c:v>
                      </c:pt>
                      <c:pt idx="61" formatCode="0.0%">
                        <c:v>-2.1146521060652845E-2</c:v>
                      </c:pt>
                      <c:pt idx="62" formatCode="0.0%">
                        <c:v>-2.9505131644771199E-2</c:v>
                      </c:pt>
                      <c:pt idx="63" formatCode="0.0%">
                        <c:v>-2.9695661746512503E-2</c:v>
                      </c:pt>
                      <c:pt idx="64" formatCode="0.0%">
                        <c:v>-2.9958440270041908E-2</c:v>
                      </c:pt>
                      <c:pt idx="65" formatCode="0.0%">
                        <c:v>-2.714395019972049E-2</c:v>
                      </c:pt>
                      <c:pt idx="66" formatCode="0.0%">
                        <c:v>-2.7719767412794583E-2</c:v>
                      </c:pt>
                      <c:pt idx="67" formatCode="0.0%">
                        <c:v>-2.3119128965036206E-2</c:v>
                      </c:pt>
                      <c:pt idx="68" formatCode="0.0%">
                        <c:v>-1.9133174971604272E-2</c:v>
                      </c:pt>
                      <c:pt idx="69" formatCode="0.0%">
                        <c:v>-1.5258183972684525E-2</c:v>
                      </c:pt>
                      <c:pt idx="70" formatCode="0.0%">
                        <c:v>-1.3372104347765923E-2</c:v>
                      </c:pt>
                      <c:pt idx="71" formatCode="0.0%">
                        <c:v>-1.0977995554232622E-2</c:v>
                      </c:pt>
                      <c:pt idx="72" formatCode="0.0%">
                        <c:v>-6.6961888356156241E-3</c:v>
                      </c:pt>
                      <c:pt idx="73" formatCode="0.0%">
                        <c:v>-1.0356310998949514E-2</c:v>
                      </c:pt>
                      <c:pt idx="74" formatCode="0.0%">
                        <c:v>-1.3991544655539867E-2</c:v>
                      </c:pt>
                      <c:pt idx="75" formatCode="0.0%">
                        <c:v>-1.601847908980103E-2</c:v>
                      </c:pt>
                      <c:pt idx="76" formatCode="0.0%">
                        <c:v>-9.241345021154368E-3</c:v>
                      </c:pt>
                      <c:pt idx="77" formatCode="0.0%">
                        <c:v>-2.371948635449983E-3</c:v>
                      </c:pt>
                      <c:pt idx="78" formatCode="0.0%">
                        <c:v>4.3615560079190985E-3</c:v>
                      </c:pt>
                      <c:pt idx="79" formatCode="0.0%">
                        <c:v>6.6464295403361184E-3</c:v>
                      </c:pt>
                      <c:pt idx="80" formatCode="0.0%">
                        <c:v>8.3666545371716694E-3</c:v>
                      </c:pt>
                      <c:pt idx="81" formatCode="0.0%">
                        <c:v>1.0893888805285634E-2</c:v>
                      </c:pt>
                      <c:pt idx="82" formatCode="0.0%">
                        <c:v>9.3219047637402852E-3</c:v>
                      </c:pt>
                      <c:pt idx="83" formatCode="0.0%">
                        <c:v>8.4722001277346415E-3</c:v>
                      </c:pt>
                      <c:pt idx="84" formatCode="0.0%">
                        <c:v>7.4090013995329329E-3</c:v>
                      </c:pt>
                      <c:pt idx="85" formatCode="0.0%">
                        <c:v>7.1096601904476753E-3</c:v>
                      </c:pt>
                      <c:pt idx="86" formatCode="0.0%">
                        <c:v>4.1082756365389272E-3</c:v>
                      </c:pt>
                      <c:pt idx="87" formatCode="0.0%">
                        <c:v>1.5489297044235517E-3</c:v>
                      </c:pt>
                      <c:pt idx="88" formatCode="0.0%">
                        <c:v>-2.1164816519869678E-4</c:v>
                      </c:pt>
                      <c:pt idx="89" formatCode="0.0%">
                        <c:v>-4.0690007039287934E-3</c:v>
                      </c:pt>
                      <c:pt idx="90" formatCode="0.0%">
                        <c:v>-7.6542878815101245E-3</c:v>
                      </c:pt>
                      <c:pt idx="91" formatCode="0.0%">
                        <c:v>-1.0871528999241931E-2</c:v>
                      </c:pt>
                      <c:pt idx="92" formatCode="0.0%">
                        <c:v>-1.3532285323431426E-2</c:v>
                      </c:pt>
                      <c:pt idx="93" formatCode="0.0%">
                        <c:v>-1.6675378857876288E-2</c:v>
                      </c:pt>
                      <c:pt idx="94" formatCode="0.0%">
                        <c:v>-1.7837492809932298E-2</c:v>
                      </c:pt>
                      <c:pt idx="95" formatCode="0.0%">
                        <c:v>-1.9058647646657656E-2</c:v>
                      </c:pt>
                      <c:pt idx="96" formatCode="0.0%">
                        <c:v>-1.7831291971597052E-2</c:v>
                      </c:pt>
                      <c:pt idx="97" formatCode="0.0%">
                        <c:v>-1.6270383137835354E-2</c:v>
                      </c:pt>
                      <c:pt idx="98" formatCode="0.0%">
                        <c:v>-1.4347984391734347E-2</c:v>
                      </c:pt>
                      <c:pt idx="99" formatCode="0.0%">
                        <c:v>-1.3197446868231988E-2</c:v>
                      </c:pt>
                      <c:pt idx="100" formatCode="0.0%">
                        <c:v>-1.1920246029230253E-2</c:v>
                      </c:pt>
                      <c:pt idx="101" formatCode="0.0%">
                        <c:v>-7.5916958180249905E-3</c:v>
                      </c:pt>
                      <c:pt idx="102" formatCode="0.0%">
                        <c:v>-2.9336433551753194E-3</c:v>
                      </c:pt>
                      <c:pt idx="103" formatCode="0.0%">
                        <c:v>2.4482905660916376E-3</c:v>
                      </c:pt>
                      <c:pt idx="104" formatCode="0.0%">
                        <c:v>7.6369239275315692E-3</c:v>
                      </c:pt>
                      <c:pt idx="105" formatCode="0.0%">
                        <c:v>1.1894751350013832E-2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45-4C8F-A28C-7AD56A77D8AB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outputgap_nhp_promedio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Data!$Q$2:$Q$107</c15:sqref>
                        </c15:formulaRef>
                      </c:ext>
                    </c:extLst>
                    <c:numCache>
                      <c:formatCode>0.00%</c:formatCode>
                      <c:ptCount val="106"/>
                      <c:pt idx="1">
                        <c:v>-9.0438726310999584E-3</c:v>
                      </c:pt>
                      <c:pt idx="2">
                        <c:v>-7.5241399346008819E-3</c:v>
                      </c:pt>
                      <c:pt idx="3">
                        <c:v>-3.4401494217011219E-3</c:v>
                      </c:pt>
                      <c:pt idx="4">
                        <c:v>-4.347080475000098E-4</c:v>
                      </c:pt>
                      <c:pt idx="5">
                        <c:v>4.8117572058004043E-3</c:v>
                      </c:pt>
                      <c:pt idx="6">
                        <c:v>6.0706409859889732E-4</c:v>
                      </c:pt>
                      <c:pt idx="7">
                        <c:v>9.3350243660061949E-4</c:v>
                      </c:pt>
                      <c:pt idx="8">
                        <c:v>-1.2747129589918416E-4</c:v>
                      </c:pt>
                      <c:pt idx="9">
                        <c:v>3.9838763689914458E-4</c:v>
                      </c:pt>
                      <c:pt idx="10">
                        <c:v>-2.9270717641995958E-3</c:v>
                      </c:pt>
                      <c:pt idx="11">
                        <c:v>-5.9186436347005156E-3</c:v>
                      </c:pt>
                      <c:pt idx="12">
                        <c:v>1.4418452158988515E-3</c:v>
                      </c:pt>
                      <c:pt idx="13">
                        <c:v>6.994678768899476E-3</c:v>
                      </c:pt>
                      <c:pt idx="14">
                        <c:v>1.3751867382998384E-2</c:v>
                      </c:pt>
                      <c:pt idx="15">
                        <c:v>2.1794295712499689E-2</c:v>
                      </c:pt>
                      <c:pt idx="16">
                        <c:v>6.7988297626992988E-3</c:v>
                      </c:pt>
                      <c:pt idx="17">
                        <c:v>-4.160763136399126E-3</c:v>
                      </c:pt>
                      <c:pt idx="18">
                        <c:v>-1.3829206845899833E-2</c:v>
                      </c:pt>
                      <c:pt idx="19">
                        <c:v>-3.8595176794299135E-2</c:v>
                      </c:pt>
                      <c:pt idx="20">
                        <c:v>-4.279206379719902E-2</c:v>
                      </c:pt>
                      <c:pt idx="21">
                        <c:v>-5.1308191880799825E-2</c:v>
                      </c:pt>
                      <c:pt idx="22">
                        <c:v>-5.7196467885800573E-2</c:v>
                      </c:pt>
                      <c:pt idx="23">
                        <c:v>-5.2068506144300031E-2</c:v>
                      </c:pt>
                      <c:pt idx="24">
                        <c:v>-4.6773720752501191E-2</c:v>
                      </c:pt>
                      <c:pt idx="25">
                        <c:v>-4.1387417584701325E-2</c:v>
                      </c:pt>
                      <c:pt idx="26">
                        <c:v>-3.9768529585600731E-2</c:v>
                      </c:pt>
                      <c:pt idx="27">
                        <c:v>-3.830820913990074E-2</c:v>
                      </c:pt>
                      <c:pt idx="28">
                        <c:v>-3.7189900157599709E-2</c:v>
                      </c:pt>
                      <c:pt idx="29">
                        <c:v>-3.2213958908799967E-2</c:v>
                      </c:pt>
                      <c:pt idx="30">
                        <c:v>-2.8525723997399055E-2</c:v>
                      </c:pt>
                      <c:pt idx="31">
                        <c:v>-2.4745598867800922E-2</c:v>
                      </c:pt>
                      <c:pt idx="32">
                        <c:v>-2.2083141269300555E-2</c:v>
                      </c:pt>
                      <c:pt idx="33">
                        <c:v>-1.9921175893898635E-2</c:v>
                      </c:pt>
                      <c:pt idx="34">
                        <c:v>-1.829536648600083E-2</c:v>
                      </c:pt>
                      <c:pt idx="35">
                        <c:v>-1.4129950059400542E-2</c:v>
                      </c:pt>
                      <c:pt idx="36">
                        <c:v>-1.0270083173899991E-2</c:v>
                      </c:pt>
                      <c:pt idx="37">
                        <c:v>-7.5360642098996067E-3</c:v>
                      </c:pt>
                      <c:pt idx="38">
                        <c:v>-3.0494973356010036E-3</c:v>
                      </c:pt>
                      <c:pt idx="39">
                        <c:v>-9.6331384700221179E-5</c:v>
                      </c:pt>
                      <c:pt idx="40">
                        <c:v>2.4933938461000338E-3</c:v>
                      </c:pt>
                      <c:pt idx="41">
                        <c:v>4.4018184296010787E-3</c:v>
                      </c:pt>
                      <c:pt idx="42">
                        <c:v>8.2257788079012073E-3</c:v>
                      </c:pt>
                      <c:pt idx="43">
                        <c:v>1.151397020790057E-2</c:v>
                      </c:pt>
                      <c:pt idx="44">
                        <c:v>1.4292103632500996E-2</c:v>
                      </c:pt>
                      <c:pt idx="45">
                        <c:v>1.8549244324399083E-2</c:v>
                      </c:pt>
                      <c:pt idx="46">
                        <c:v>2.2362243074599775E-2</c:v>
                      </c:pt>
                      <c:pt idx="47">
                        <c:v>2.5771593632399004E-2</c:v>
                      </c:pt>
                      <c:pt idx="48">
                        <c:v>3.0988773777199441E-2</c:v>
                      </c:pt>
                      <c:pt idx="49">
                        <c:v>3.5897828787499364E-2</c:v>
                      </c:pt>
                      <c:pt idx="50">
                        <c:v>4.0116115978099387E-2</c:v>
                      </c:pt>
                      <c:pt idx="51">
                        <c:v>4.3830158393198815E-2</c:v>
                      </c:pt>
                      <c:pt idx="52">
                        <c:v>4.801735268129903E-2</c:v>
                      </c:pt>
                      <c:pt idx="53">
                        <c:v>4.9472240309500037E-2</c:v>
                      </c:pt>
                      <c:pt idx="54">
                        <c:v>4.832626494940051E-2</c:v>
                      </c:pt>
                      <c:pt idx="55">
                        <c:v>4.7808777715598438E-2</c:v>
                      </c:pt>
                      <c:pt idx="56">
                        <c:v>4.7077303513100688E-2</c:v>
                      </c:pt>
                      <c:pt idx="57">
                        <c:v>3.5746240229100223E-2</c:v>
                      </c:pt>
                      <c:pt idx="58">
                        <c:v>2.4580312654400416E-2</c:v>
                      </c:pt>
                      <c:pt idx="59">
                        <c:v>1.3606225205599287E-2</c:v>
                      </c:pt>
                      <c:pt idx="60">
                        <c:v>7.6385340429006021E-3</c:v>
                      </c:pt>
                      <c:pt idx="61">
                        <c:v>2.7411708398989987E-3</c:v>
                      </c:pt>
                      <c:pt idx="62">
                        <c:v>-3.6717369062984062E-3</c:v>
                      </c:pt>
                      <c:pt idx="63">
                        <c:v>-2.4586866995992551E-3</c:v>
                      </c:pt>
                      <c:pt idx="64">
                        <c:v>-1.0836127291007358E-3</c:v>
                      </c:pt>
                      <c:pt idx="65">
                        <c:v>1.7056563641997258E-3</c:v>
                      </c:pt>
                      <c:pt idx="66">
                        <c:v>1.3399182300002366E-3</c:v>
                      </c:pt>
                      <c:pt idx="67">
                        <c:v>6.3377039660004186E-3</c:v>
                      </c:pt>
                      <c:pt idx="68">
                        <c:v>1.1000891116299982E-2</c:v>
                      </c:pt>
                      <c:pt idx="69">
                        <c:v>1.5591918153599948E-2</c:v>
                      </c:pt>
                      <c:pt idx="70">
                        <c:v>1.8278273393999456E-2</c:v>
                      </c:pt>
                      <c:pt idx="71">
                        <c:v>2.0323233169198929E-2</c:v>
                      </c:pt>
                      <c:pt idx="72">
                        <c:v>2.4215919341900261E-2</c:v>
                      </c:pt>
                      <c:pt idx="73">
                        <c:v>1.8970863416699402E-2</c:v>
                      </c:pt>
                      <c:pt idx="74">
                        <c:v>1.3620076115101298E-2</c:v>
                      </c:pt>
                      <c:pt idx="75">
                        <c:v>8.2322751008003792E-3</c:v>
                      </c:pt>
                      <c:pt idx="76">
                        <c:v>1.1709663914299284E-2</c:v>
                      </c:pt>
                      <c:pt idx="77">
                        <c:v>1.5246179377800928E-2</c:v>
                      </c:pt>
                      <c:pt idx="78">
                        <c:v>1.887273938949896E-2</c:v>
                      </c:pt>
                      <c:pt idx="79">
                        <c:v>1.9245087495900037E-2</c:v>
                      </c:pt>
                      <c:pt idx="80">
                        <c:v>1.9301363722100007E-2</c:v>
                      </c:pt>
                      <c:pt idx="81">
                        <c:v>2.0482939671801148E-2</c:v>
                      </c:pt>
                      <c:pt idx="82">
                        <c:v>1.7811016757599774E-2</c:v>
                      </c:pt>
                      <c:pt idx="83">
                        <c:v>1.6184861874599221E-2</c:v>
                      </c:pt>
                      <c:pt idx="84">
                        <c:v>1.4635416515099919E-2</c:v>
                      </c:pt>
                      <c:pt idx="85">
                        <c:v>1.3459987356998937E-2</c:v>
                      </c:pt>
                      <c:pt idx="86">
                        <c:v>9.8730136908997679E-3</c:v>
                      </c:pt>
                      <c:pt idx="87">
                        <c:v>6.3514233864996328E-3</c:v>
                      </c:pt>
                      <c:pt idx="88">
                        <c:v>3.6820717520988921E-3</c:v>
                      </c:pt>
                      <c:pt idx="89">
                        <c:v>-1.0550238626017006E-3</c:v>
                      </c:pt>
                      <c:pt idx="90">
                        <c:v>-5.5353482099995688E-3</c:v>
                      </c:pt>
                      <c:pt idx="91">
                        <c:v>-9.861227960699992E-3</c:v>
                      </c:pt>
                      <c:pt idx="92">
                        <c:v>-1.3618083711198992E-2</c:v>
                      </c:pt>
                      <c:pt idx="93">
                        <c:v>-1.7439992369300938E-2</c:v>
                      </c:pt>
                      <c:pt idx="94">
                        <c:v>-1.908499812740061E-2</c:v>
                      </c:pt>
                      <c:pt idx="95">
                        <c:v>-2.0648563889800187E-2</c:v>
                      </c:pt>
                      <c:pt idx="96">
                        <c:v>-1.9526135834299296E-2</c:v>
                      </c:pt>
                      <c:pt idx="97">
                        <c:v>-1.8718376126999559E-2</c:v>
                      </c:pt>
                      <c:pt idx="98">
                        <c:v>-1.7517782300799922E-2</c:v>
                      </c:pt>
                      <c:pt idx="99">
                        <c:v>-1.7686019170300327E-2</c:v>
                      </c:pt>
                      <c:pt idx="100">
                        <c:v>-1.7832556883700335E-2</c:v>
                      </c:pt>
                      <c:pt idx="101">
                        <c:v>-1.5756036081800318E-2</c:v>
                      </c:pt>
                      <c:pt idx="102">
                        <c:v>-1.3717814529398353E-2</c:v>
                      </c:pt>
                      <c:pt idx="103">
                        <c:v>-1.1623226253000496E-2</c:v>
                      </c:pt>
                      <c:pt idx="104">
                        <c:v>-1.0311843164901191E-2</c:v>
                      </c:pt>
                      <c:pt idx="10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C8F-A28C-7AD56A77D8A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Data!$CG$1</c:f>
              <c:strCache>
                <c:ptCount val="1"/>
                <c:pt idx="0">
                  <c:v>real_interest_gap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Data!$CG$2:$CG$107</c:f>
              <c:numCache>
                <c:formatCode>General</c:formatCode>
                <c:ptCount val="106"/>
                <c:pt idx="20" formatCode="0.0%">
                  <c:v>-6.2085554313801722E-2</c:v>
                </c:pt>
                <c:pt idx="21" formatCode="0.0%">
                  <c:v>-3.316835984167768E-2</c:v>
                </c:pt>
                <c:pt idx="22" formatCode="0.0%">
                  <c:v>-5.2077266656941762E-2</c:v>
                </c:pt>
                <c:pt idx="23" formatCode="0.0%">
                  <c:v>-8.4737980883580893E-2</c:v>
                </c:pt>
                <c:pt idx="24" formatCode="0.0%">
                  <c:v>-8.5732449751586143E-2</c:v>
                </c:pt>
                <c:pt idx="25" formatCode="0.0%">
                  <c:v>-8.2037333124790501E-2</c:v>
                </c:pt>
                <c:pt idx="26" formatCode="0.0%">
                  <c:v>-7.4364437494460867E-2</c:v>
                </c:pt>
                <c:pt idx="27" formatCode="0.0%">
                  <c:v>-6.6807056912128487E-2</c:v>
                </c:pt>
                <c:pt idx="28" formatCode="0.0%">
                  <c:v>-5.934328664358976E-2</c:v>
                </c:pt>
                <c:pt idx="29" formatCode="0.0%">
                  <c:v>-5.7235828181724208E-2</c:v>
                </c:pt>
                <c:pt idx="30" formatCode="0.0%">
                  <c:v>-7.2893093101131706E-2</c:v>
                </c:pt>
                <c:pt idx="31" formatCode="0.0%">
                  <c:v>-7.589648846245492E-2</c:v>
                </c:pt>
                <c:pt idx="32" formatCode="0.0%">
                  <c:v>-6.7717348477775913E-2</c:v>
                </c:pt>
                <c:pt idx="33" formatCode="0.0%">
                  <c:v>-8.6849344831774394E-2</c:v>
                </c:pt>
                <c:pt idx="34" formatCode="0.0%">
                  <c:v>-8.1096937682159628E-2</c:v>
                </c:pt>
                <c:pt idx="35" formatCode="0.0%">
                  <c:v>-8.7482601655356956E-2</c:v>
                </c:pt>
                <c:pt idx="36" formatCode="0.0%">
                  <c:v>-8.0963856688677061E-2</c:v>
                </c:pt>
                <c:pt idx="37" formatCode="0.0%">
                  <c:v>-6.5104759743055074E-2</c:v>
                </c:pt>
                <c:pt idx="38" formatCode="0.0%">
                  <c:v>-6.1313026964675693E-2</c:v>
                </c:pt>
                <c:pt idx="39" formatCode="0.0%">
                  <c:v>-5.2656659771457726E-2</c:v>
                </c:pt>
                <c:pt idx="40" formatCode="0.0%">
                  <c:v>-5.1825339878982385E-2</c:v>
                </c:pt>
                <c:pt idx="41" formatCode="0.0%">
                  <c:v>-4.7850642421541911E-2</c:v>
                </c:pt>
                <c:pt idx="42" formatCode="0.0%">
                  <c:v>-4.4296951748499999E-2</c:v>
                </c:pt>
                <c:pt idx="43" formatCode="0.0%">
                  <c:v>-3.9590259865689599E-2</c:v>
                </c:pt>
                <c:pt idx="44" formatCode="0.0%">
                  <c:v>-3.2558576997026481E-2</c:v>
                </c:pt>
                <c:pt idx="45" formatCode="0.0%">
                  <c:v>-2.8097516790648563E-2</c:v>
                </c:pt>
                <c:pt idx="46" formatCode="0.0%">
                  <c:v>-3.2547621525875592E-2</c:v>
                </c:pt>
                <c:pt idx="47" formatCode="0.0%">
                  <c:v>-2.87145409161303E-2</c:v>
                </c:pt>
                <c:pt idx="48" formatCode="0.0%">
                  <c:v>-1.9664308334658091E-2</c:v>
                </c:pt>
                <c:pt idx="49" formatCode="0.0%">
                  <c:v>-1.1163576691338148E-2</c:v>
                </c:pt>
                <c:pt idx="50" formatCode="0.0%">
                  <c:v>-1.3071600446951388E-2</c:v>
                </c:pt>
                <c:pt idx="51" formatCode="0.0%">
                  <c:v>-3.0865645963056437E-3</c:v>
                </c:pt>
                <c:pt idx="52" formatCode="0.0%">
                  <c:v>-6.9475096501726077E-3</c:v>
                </c:pt>
                <c:pt idx="53" formatCode="0.0%">
                  <c:v>-5.0793114666831951E-4</c:v>
                </c:pt>
                <c:pt idx="54" formatCode="0.0%">
                  <c:v>1.3377832425099899E-2</c:v>
                </c:pt>
                <c:pt idx="55" formatCode="0.0%">
                  <c:v>1.0510000385506486E-2</c:v>
                </c:pt>
                <c:pt idx="56" formatCode="0.0%">
                  <c:v>1.199755347118036E-2</c:v>
                </c:pt>
                <c:pt idx="57" formatCode="0.0%">
                  <c:v>1.0808611905021928E-3</c:v>
                </c:pt>
                <c:pt idx="58" formatCode="0.0%">
                  <c:v>9.7016005971798519E-4</c:v>
                </c:pt>
                <c:pt idx="59" formatCode="0.0%">
                  <c:v>-3.7734077115293349E-3</c:v>
                </c:pt>
                <c:pt idx="60" formatCode="0.0%">
                  <c:v>-1.1696057908605603E-2</c:v>
                </c:pt>
                <c:pt idx="61" formatCode="0.0%">
                  <c:v>-1.259158150584757E-2</c:v>
                </c:pt>
                <c:pt idx="62" formatCode="0.0%">
                  <c:v>-1.0971696887359342E-2</c:v>
                </c:pt>
                <c:pt idx="63" formatCode="0.0%">
                  <c:v>-3.2979868977130455E-3</c:v>
                </c:pt>
                <c:pt idx="64" formatCode="0.0%">
                  <c:v>-1.0330655180145615E-3</c:v>
                </c:pt>
                <c:pt idx="65" formatCode="0.0%">
                  <c:v>-9.3194299225104402E-3</c:v>
                </c:pt>
                <c:pt idx="66" formatCode="0.0%">
                  <c:v>-9.0475067500555423E-3</c:v>
                </c:pt>
                <c:pt idx="67" formatCode="0.0%">
                  <c:v>-1.7194913579285001E-2</c:v>
                </c:pt>
                <c:pt idx="68" formatCode="0.0%">
                  <c:v>-1.2186863080741595E-2</c:v>
                </c:pt>
                <c:pt idx="69" formatCode="0.0%">
                  <c:v>-5.0266252371595644E-3</c:v>
                </c:pt>
                <c:pt idx="70" formatCode="0.0%">
                  <c:v>-7.1411806491746225E-3</c:v>
                </c:pt>
                <c:pt idx="71" formatCode="0.0%">
                  <c:v>-4.468619781456731E-3</c:v>
                </c:pt>
                <c:pt idx="72" formatCode="0.0%">
                  <c:v>3.8552981049130939E-3</c:v>
                </c:pt>
                <c:pt idx="73" formatCode="0.0%">
                  <c:v>5.9593143188223351E-3</c:v>
                </c:pt>
                <c:pt idx="74" formatCode="0.0%">
                  <c:v>2.220797126677514E-3</c:v>
                </c:pt>
                <c:pt idx="75" formatCode="0.0%">
                  <c:v>3.789959138922749E-3</c:v>
                </c:pt>
                <c:pt idx="76" formatCode="0.0%">
                  <c:v>-8.5430434226376091E-4</c:v>
                </c:pt>
                <c:pt idx="77" formatCode="0.0%">
                  <c:v>-3.3244893200944561E-3</c:v>
                </c:pt>
                <c:pt idx="78" formatCode="0.0%">
                  <c:v>-4.7359484589693263E-3</c:v>
                </c:pt>
                <c:pt idx="79" formatCode="0.0%">
                  <c:v>-1.6537818888305109E-3</c:v>
                </c:pt>
                <c:pt idx="80" formatCode="0.0%">
                  <c:v>-7.6637925742653861E-3</c:v>
                </c:pt>
                <c:pt idx="81" formatCode="0.0%">
                  <c:v>-3.4644472456631607E-3</c:v>
                </c:pt>
                <c:pt idx="82" formatCode="0.0%">
                  <c:v>5.0067996969387595E-4</c:v>
                </c:pt>
                <c:pt idx="83" formatCode="0.0%">
                  <c:v>-7.5782142666745156E-3</c:v>
                </c:pt>
                <c:pt idx="84" formatCode="0.0%">
                  <c:v>-1.6493696355217219E-2</c:v>
                </c:pt>
                <c:pt idx="85" formatCode="0.0%">
                  <c:v>-1.5337089634258491E-2</c:v>
                </c:pt>
                <c:pt idx="86" formatCode="0.0%">
                  <c:v>-2.2023549114713201E-2</c:v>
                </c:pt>
                <c:pt idx="87" formatCode="0.0%">
                  <c:v>-2.6161717959964477E-2</c:v>
                </c:pt>
                <c:pt idx="88" formatCode="0.0%">
                  <c:v>-3.0469207398124795E-2</c:v>
                </c:pt>
                <c:pt idx="89" formatCode="0.0%">
                  <c:v>-2.7200528859141891E-2</c:v>
                </c:pt>
                <c:pt idx="90" formatCode="0.0%">
                  <c:v>-1.2844177780878471E-2</c:v>
                </c:pt>
                <c:pt idx="91" formatCode="0.0%">
                  <c:v>-7.6778427760967882E-4</c:v>
                </c:pt>
                <c:pt idx="92" formatCode="0.0%">
                  <c:v>4.5749622913028587E-3</c:v>
                </c:pt>
                <c:pt idx="93" formatCode="0.0%">
                  <c:v>4.2213796514967566E-3</c:v>
                </c:pt>
                <c:pt idx="94" formatCode="0.0%">
                  <c:v>-5.2940214411159731E-3</c:v>
                </c:pt>
                <c:pt idx="95" formatCode="0.0%">
                  <c:v>-1.1301342455561657E-2</c:v>
                </c:pt>
                <c:pt idx="96" formatCode="0.0%">
                  <c:v>-4.3522244251235701E-3</c:v>
                </c:pt>
                <c:pt idx="97" formatCode="0.0%">
                  <c:v>-7.4273031637205195E-3</c:v>
                </c:pt>
                <c:pt idx="98" formatCode="0.0%">
                  <c:v>-7.6786097097308048E-3</c:v>
                </c:pt>
                <c:pt idx="99" formatCode="0.0%">
                  <c:v>-7.1959695710839475E-3</c:v>
                </c:pt>
                <c:pt idx="100" formatCode="0.0%">
                  <c:v>-7.6153523899229955E-3</c:v>
                </c:pt>
                <c:pt idx="101" formatCode="0.0%">
                  <c:v>-9.6073723610978976E-3</c:v>
                </c:pt>
                <c:pt idx="102" formatCode="0.0%">
                  <c:v>-1.3360395671473249E-2</c:v>
                </c:pt>
                <c:pt idx="103" formatCode="0.0%">
                  <c:v>-1.3233418244070413E-2</c:v>
                </c:pt>
                <c:pt idx="104" formatCode="0.0%">
                  <c:v>-1.8427206389999132E-2</c:v>
                </c:pt>
                <c:pt idx="105" formatCode="0.0%">
                  <c:v>-1.7361334759760226E-2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5-4C8F-A28C-7AD56A77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75344"/>
        <c:axId val="1808943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Data!$BG$1</c15:sqref>
                        </c15:formulaRef>
                      </c:ext>
                    </c:extLst>
                    <c:strCache>
                      <c:ptCount val="1"/>
                      <c:pt idx="0">
                        <c:v>inflation_cpi_core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Data!$BG$2:$BG$107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0.23351023502653523</c:v>
                      </c:pt>
                      <c:pt idx="1">
                        <c:v>0.23071377072819033</c:v>
                      </c:pt>
                      <c:pt idx="2">
                        <c:v>0.22322670375521558</c:v>
                      </c:pt>
                      <c:pt idx="3">
                        <c:v>0.22565480188045672</c:v>
                      </c:pt>
                      <c:pt idx="4">
                        <c:v>0.21389059618930539</c:v>
                      </c:pt>
                      <c:pt idx="5">
                        <c:v>0.21675454012888107</c:v>
                      </c:pt>
                      <c:pt idx="6">
                        <c:v>0.20750426378624209</c:v>
                      </c:pt>
                      <c:pt idx="7">
                        <c:v>0.19452054794520546</c:v>
                      </c:pt>
                      <c:pt idx="8">
                        <c:v>0.20202531645569621</c:v>
                      </c:pt>
                      <c:pt idx="9">
                        <c:v>0.19740009629273003</c:v>
                      </c:pt>
                      <c:pt idx="10">
                        <c:v>0.21563088512241069</c:v>
                      </c:pt>
                      <c:pt idx="11">
                        <c:v>0.21651376146788981</c:v>
                      </c:pt>
                      <c:pt idx="12">
                        <c:v>0.18913226621735468</c:v>
                      </c:pt>
                      <c:pt idx="13">
                        <c:v>0.18657016485725775</c:v>
                      </c:pt>
                      <c:pt idx="14">
                        <c:v>0.18048024786986838</c:v>
                      </c:pt>
                      <c:pt idx="15">
                        <c:v>0.17684766214177983</c:v>
                      </c:pt>
                      <c:pt idx="16">
                        <c:v>0.1927027984413745</c:v>
                      </c:pt>
                      <c:pt idx="17">
                        <c:v>0.20704845814977957</c:v>
                      </c:pt>
                      <c:pt idx="18">
                        <c:v>0.17782152230971127</c:v>
                      </c:pt>
                      <c:pt idx="19">
                        <c:v>0.16693367510413326</c:v>
                      </c:pt>
                      <c:pt idx="20">
                        <c:v>0.144046197576783</c:v>
                      </c:pt>
                      <c:pt idx="21">
                        <c:v>0.129287692940599</c:v>
                      </c:pt>
                      <c:pt idx="22">
                        <c:v>0.113651418831009</c:v>
                      </c:pt>
                      <c:pt idx="23">
                        <c:v>9.7175529601489091E-2</c:v>
                      </c:pt>
                      <c:pt idx="24">
                        <c:v>9.6310345671103997E-2</c:v>
                      </c:pt>
                      <c:pt idx="25">
                        <c:v>9.1028192927091189E-2</c:v>
                      </c:pt>
                      <c:pt idx="26">
                        <c:v>9.1616530207185201E-2</c:v>
                      </c:pt>
                      <c:pt idx="27">
                        <c:v>8.9193178188234995E-2</c:v>
                      </c:pt>
                      <c:pt idx="28">
                        <c:v>7.9030637135365997E-2</c:v>
                      </c:pt>
                      <c:pt idx="29">
                        <c:v>7.5785476699052709E-2</c:v>
                      </c:pt>
                      <c:pt idx="30">
                        <c:v>6.8758677984419606E-2</c:v>
                      </c:pt>
                      <c:pt idx="31">
                        <c:v>6.4776128038694994E-2</c:v>
                      </c:pt>
                      <c:pt idx="32">
                        <c:v>5.4121886232510505E-2</c:v>
                      </c:pt>
                      <c:pt idx="33">
                        <c:v>5.0775066153221804E-2</c:v>
                      </c:pt>
                      <c:pt idx="34">
                        <c:v>4.9323261542161496E-2</c:v>
                      </c:pt>
                      <c:pt idx="35">
                        <c:v>5.4151975791602601E-2</c:v>
                      </c:pt>
                      <c:pt idx="36">
                        <c:v>6.6664216205905902E-2</c:v>
                      </c:pt>
                      <c:pt idx="37">
                        <c:v>6.9350622392753192E-2</c:v>
                      </c:pt>
                      <c:pt idx="38">
                        <c:v>7.35608001866698E-2</c:v>
                      </c:pt>
                      <c:pt idx="39">
                        <c:v>6.977791839160559E-2</c:v>
                      </c:pt>
                      <c:pt idx="40">
                        <c:v>6.0408358635928694E-2</c:v>
                      </c:pt>
                      <c:pt idx="41">
                        <c:v>5.8527008109010195E-2</c:v>
                      </c:pt>
                      <c:pt idx="42">
                        <c:v>5.4035250740097698E-2</c:v>
                      </c:pt>
                      <c:pt idx="43">
                        <c:v>5.4766342459183603E-2</c:v>
                      </c:pt>
                      <c:pt idx="44">
                        <c:v>4.8339726772844704E-2</c:v>
                      </c:pt>
                      <c:pt idx="45">
                        <c:v>4.3807504507751498E-2</c:v>
                      </c:pt>
                      <c:pt idx="46">
                        <c:v>4.5004848452200201E-2</c:v>
                      </c:pt>
                      <c:pt idx="47">
                        <c:v>4.2282559892281996E-2</c:v>
                      </c:pt>
                      <c:pt idx="48">
                        <c:v>3.7444714676419799E-2</c:v>
                      </c:pt>
                      <c:pt idx="49">
                        <c:v>3.7092706568577098E-2</c:v>
                      </c:pt>
                      <c:pt idx="50">
                        <c:v>4.07450141023575E-2</c:v>
                      </c:pt>
                      <c:pt idx="51">
                        <c:v>4.0965947101499499E-2</c:v>
                      </c:pt>
                      <c:pt idx="52">
                        <c:v>4.5908018171909697E-2</c:v>
                      </c:pt>
                      <c:pt idx="53">
                        <c:v>4.6512709079670804E-2</c:v>
                      </c:pt>
                      <c:pt idx="54">
                        <c:v>4.4015505706134599E-2</c:v>
                      </c:pt>
                      <c:pt idx="55">
                        <c:v>4.6574987585278199E-2</c:v>
                      </c:pt>
                      <c:pt idx="56">
                        <c:v>4.9113614708917196E-2</c:v>
                      </c:pt>
                      <c:pt idx="57">
                        <c:v>5.1403878311064098E-2</c:v>
                      </c:pt>
                      <c:pt idx="58">
                        <c:v>5.3750469591963598E-2</c:v>
                      </c:pt>
                      <c:pt idx="59">
                        <c:v>5.3543859777604501E-2</c:v>
                      </c:pt>
                      <c:pt idx="60">
                        <c:v>5.0798510628353805E-2</c:v>
                      </c:pt>
                      <c:pt idx="61">
                        <c:v>4.4304019569382395E-2</c:v>
                      </c:pt>
                      <c:pt idx="62">
                        <c:v>3.7062439678718299E-2</c:v>
                      </c:pt>
                      <c:pt idx="63">
                        <c:v>3.0916712699840299E-2</c:v>
                      </c:pt>
                      <c:pt idx="64">
                        <c:v>2.5704605855928001E-2</c:v>
                      </c:pt>
                      <c:pt idx="65">
                        <c:v>2.7066535496870801E-2</c:v>
                      </c:pt>
                      <c:pt idx="66">
                        <c:v>2.6829133106513102E-2</c:v>
                      </c:pt>
                      <c:pt idx="67">
                        <c:v>2.9965665762317299E-2</c:v>
                      </c:pt>
                      <c:pt idx="68">
                        <c:v>3.13466603320827E-2</c:v>
                      </c:pt>
                      <c:pt idx="69">
                        <c:v>3.11968663650069E-2</c:v>
                      </c:pt>
                      <c:pt idx="70">
                        <c:v>3.21419254226308E-2</c:v>
                      </c:pt>
                      <c:pt idx="71">
                        <c:v>3.3872121138010802E-2</c:v>
                      </c:pt>
                      <c:pt idx="72">
                        <c:v>3.2556334804539497E-2</c:v>
                      </c:pt>
                      <c:pt idx="73">
                        <c:v>3.0879381966097699E-2</c:v>
                      </c:pt>
                      <c:pt idx="74">
                        <c:v>3.11651413369021E-2</c:v>
                      </c:pt>
                      <c:pt idx="75">
                        <c:v>2.66958648413337E-2</c:v>
                      </c:pt>
                      <c:pt idx="76">
                        <c:v>2.22730550298092E-2</c:v>
                      </c:pt>
                      <c:pt idx="77">
                        <c:v>2.5903861771320102E-2</c:v>
                      </c:pt>
                      <c:pt idx="78">
                        <c:v>2.50992514126798E-2</c:v>
                      </c:pt>
                      <c:pt idx="79">
                        <c:v>2.4619227415656201E-2</c:v>
                      </c:pt>
                      <c:pt idx="80">
                        <c:v>2.7859074353421498E-2</c:v>
                      </c:pt>
                      <c:pt idx="81">
                        <c:v>2.7533175731517499E-2</c:v>
                      </c:pt>
                      <c:pt idx="82">
                        <c:v>2.76036172222376E-2</c:v>
                      </c:pt>
                      <c:pt idx="83">
                        <c:v>3.2841451989138598E-2</c:v>
                      </c:pt>
                      <c:pt idx="84">
                        <c:v>3.4721940835219095E-2</c:v>
                      </c:pt>
                      <c:pt idx="85">
                        <c:v>3.8018588872187703E-2</c:v>
                      </c:pt>
                      <c:pt idx="86">
                        <c:v>4.5971835925990502E-2</c:v>
                      </c:pt>
                      <c:pt idx="87">
                        <c:v>5.2518674261124297E-2</c:v>
                      </c:pt>
                      <c:pt idx="88">
                        <c:v>6.3493905718383897E-2</c:v>
                      </c:pt>
                      <c:pt idx="89">
                        <c:v>6.5126113141576902E-2</c:v>
                      </c:pt>
                      <c:pt idx="90">
                        <c:v>6.2788216864979499E-2</c:v>
                      </c:pt>
                      <c:pt idx="91">
                        <c:v>5.5131207494702197E-2</c:v>
                      </c:pt>
                      <c:pt idx="92">
                        <c:v>5.5546226920740398E-2</c:v>
                      </c:pt>
                      <c:pt idx="93">
                        <c:v>5.4013247452071998E-2</c:v>
                      </c:pt>
                      <c:pt idx="94">
                        <c:v>4.8601981133435099E-2</c:v>
                      </c:pt>
                      <c:pt idx="95">
                        <c:v>5.0304591297459095E-2</c:v>
                      </c:pt>
                      <c:pt idx="96">
                        <c:v>3.9670058133348E-2</c:v>
                      </c:pt>
                      <c:pt idx="97">
                        <c:v>3.7305833489211203E-2</c:v>
                      </c:pt>
                      <c:pt idx="98">
                        <c:v>3.6695824242215597E-2</c:v>
                      </c:pt>
                      <c:pt idx="99">
                        <c:v>3.5058744435203397E-2</c:v>
                      </c:pt>
                      <c:pt idx="100">
                        <c:v>3.2749348640232601E-2</c:v>
                      </c:pt>
                      <c:pt idx="101">
                        <c:v>3.2201564514722995E-2</c:v>
                      </c:pt>
                      <c:pt idx="102">
                        <c:v>3.3658779748237201E-2</c:v>
                      </c:pt>
                      <c:pt idx="103">
                        <c:v>3.4506032890039999E-2</c:v>
                      </c:pt>
                      <c:pt idx="104">
                        <c:v>3.2579235720645E-2</c:v>
                      </c:pt>
                      <c:pt idx="105">
                        <c:v>1.3993950963227999E-2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245-4C8F-A28C-7AD56A77D8A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Data!$BJ$1</c15:sqref>
                        </c15:formulaRef>
                      </c:ext>
                    </c:extLst>
                    <c:strCache>
                      <c:ptCount val="1"/>
                      <c:pt idx="0">
                        <c:v>inflation_core_15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Data!$BJ$2:$BJ$107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20">
                        <c:v>0.139201731219845</c:v>
                      </c:pt>
                      <c:pt idx="21">
                        <c:v>0.114570873342543</c:v>
                      </c:pt>
                      <c:pt idx="22">
                        <c:v>9.6381525018111508E-2</c:v>
                      </c:pt>
                      <c:pt idx="23">
                        <c:v>8.4452483750019097E-2</c:v>
                      </c:pt>
                      <c:pt idx="24">
                        <c:v>7.6673841987831906E-2</c:v>
                      </c:pt>
                      <c:pt idx="25">
                        <c:v>7.7643744600265102E-2</c:v>
                      </c:pt>
                      <c:pt idx="26">
                        <c:v>7.930273794519821E-2</c:v>
                      </c:pt>
                      <c:pt idx="27">
                        <c:v>7.93075573990734E-2</c:v>
                      </c:pt>
                      <c:pt idx="28">
                        <c:v>7.372384939079199E-2</c:v>
                      </c:pt>
                      <c:pt idx="29">
                        <c:v>7.9630185953997595E-2</c:v>
                      </c:pt>
                      <c:pt idx="30">
                        <c:v>7.7385536276593794E-2</c:v>
                      </c:pt>
                      <c:pt idx="31">
                        <c:v>7.2570112090560204E-2</c:v>
                      </c:pt>
                      <c:pt idx="32">
                        <c:v>6.3384737085311102E-2</c:v>
                      </c:pt>
                      <c:pt idx="33">
                        <c:v>5.4754943404754501E-2</c:v>
                      </c:pt>
                      <c:pt idx="34">
                        <c:v>5.0958657124235203E-2</c:v>
                      </c:pt>
                      <c:pt idx="35">
                        <c:v>5.6812705738193102E-2</c:v>
                      </c:pt>
                      <c:pt idx="36">
                        <c:v>6.2533679889614599E-2</c:v>
                      </c:pt>
                      <c:pt idx="37">
                        <c:v>6.4187457860462899E-2</c:v>
                      </c:pt>
                      <c:pt idx="38">
                        <c:v>6.8970380441832693E-2</c:v>
                      </c:pt>
                      <c:pt idx="39">
                        <c:v>6.5256427682477303E-2</c:v>
                      </c:pt>
                      <c:pt idx="40">
                        <c:v>5.8267798774343696E-2</c:v>
                      </c:pt>
                      <c:pt idx="41">
                        <c:v>5.6489988883156504E-2</c:v>
                      </c:pt>
                      <c:pt idx="42">
                        <c:v>5.5164843919695394E-2</c:v>
                      </c:pt>
                      <c:pt idx="43">
                        <c:v>5.4601045722474303E-2</c:v>
                      </c:pt>
                      <c:pt idx="44">
                        <c:v>5.1534664856583999E-2</c:v>
                      </c:pt>
                      <c:pt idx="45">
                        <c:v>4.5998123590843799E-2</c:v>
                      </c:pt>
                      <c:pt idx="46">
                        <c:v>4.2453528435737804E-2</c:v>
                      </c:pt>
                      <c:pt idx="47">
                        <c:v>3.8714607009360698E-2</c:v>
                      </c:pt>
                      <c:pt idx="48">
                        <c:v>3.3934341671786397E-2</c:v>
                      </c:pt>
                      <c:pt idx="49">
                        <c:v>3.4170272061644497E-2</c:v>
                      </c:pt>
                      <c:pt idx="50">
                        <c:v>3.9275607306217E-2</c:v>
                      </c:pt>
                      <c:pt idx="51">
                        <c:v>4.4590528600838501E-2</c:v>
                      </c:pt>
                      <c:pt idx="52">
                        <c:v>5.2999832277613505E-2</c:v>
                      </c:pt>
                      <c:pt idx="53">
                        <c:v>6.2046989713073097E-2</c:v>
                      </c:pt>
                      <c:pt idx="54">
                        <c:v>5.9246386134097599E-2</c:v>
                      </c:pt>
                      <c:pt idx="55">
                        <c:v>5.9460382825094804E-2</c:v>
                      </c:pt>
                      <c:pt idx="56">
                        <c:v>5.9519729825030197E-2</c:v>
                      </c:pt>
                      <c:pt idx="57">
                        <c:v>5.27058429312071E-2</c:v>
                      </c:pt>
                      <c:pt idx="58">
                        <c:v>5.4606123372959094E-2</c:v>
                      </c:pt>
                      <c:pt idx="59">
                        <c:v>5.6187512235205503E-2</c:v>
                      </c:pt>
                      <c:pt idx="60">
                        <c:v>5.1453445901258804E-2</c:v>
                      </c:pt>
                      <c:pt idx="61">
                        <c:v>4.9422933000035904E-2</c:v>
                      </c:pt>
                      <c:pt idx="62">
                        <c:v>4.4425981181847103E-2</c:v>
                      </c:pt>
                      <c:pt idx="63">
                        <c:v>3.5717302066192905E-2</c:v>
                      </c:pt>
                      <c:pt idx="64">
                        <c:v>3.0032812259210201E-2</c:v>
                      </c:pt>
                      <c:pt idx="65">
                        <c:v>2.7540096571586101E-2</c:v>
                      </c:pt>
                      <c:pt idx="66">
                        <c:v>2.5585759113116099E-2</c:v>
                      </c:pt>
                      <c:pt idx="67">
                        <c:v>2.6863125941959002E-2</c:v>
                      </c:pt>
                      <c:pt idx="68">
                        <c:v>2.6757813866395801E-2</c:v>
                      </c:pt>
                      <c:pt idx="69">
                        <c:v>2.5921241848908601E-2</c:v>
                      </c:pt>
                      <c:pt idx="70">
                        <c:v>3.1150689048658302E-2</c:v>
                      </c:pt>
                      <c:pt idx="71">
                        <c:v>3.53748529233412E-2</c:v>
                      </c:pt>
                      <c:pt idx="72">
                        <c:v>3.5103800203951499E-2</c:v>
                      </c:pt>
                      <c:pt idx="73">
                        <c:v>3.4907970720071305E-2</c:v>
                      </c:pt>
                      <c:pt idx="74">
                        <c:v>3.2576450587708999E-2</c:v>
                      </c:pt>
                      <c:pt idx="75">
                        <c:v>2.6704335496007897E-2</c:v>
                      </c:pt>
                      <c:pt idx="76">
                        <c:v>2.3326908794497402E-2</c:v>
                      </c:pt>
                      <c:pt idx="77">
                        <c:v>2.6937858969266499E-2</c:v>
                      </c:pt>
                      <c:pt idx="78">
                        <c:v>2.4954747831297301E-2</c:v>
                      </c:pt>
                      <c:pt idx="79">
                        <c:v>2.4674256516389298E-2</c:v>
                      </c:pt>
                      <c:pt idx="80">
                        <c:v>2.6091858392609201E-2</c:v>
                      </c:pt>
                      <c:pt idx="81">
                        <c:v>2.64501425774217E-2</c:v>
                      </c:pt>
                      <c:pt idx="82">
                        <c:v>2.7344185479092297E-2</c:v>
                      </c:pt>
                      <c:pt idx="83">
                        <c:v>3.1934470654136703E-2</c:v>
                      </c:pt>
                      <c:pt idx="84">
                        <c:v>3.6276096939932501E-2</c:v>
                      </c:pt>
                      <c:pt idx="85">
                        <c:v>3.8626319084096201E-2</c:v>
                      </c:pt>
                      <c:pt idx="86">
                        <c:v>4.5240487762947597E-2</c:v>
                      </c:pt>
                      <c:pt idx="87">
                        <c:v>5.5869848943233699E-2</c:v>
                      </c:pt>
                      <c:pt idx="88">
                        <c:v>6.63595035940409E-2</c:v>
                      </c:pt>
                      <c:pt idx="89">
                        <c:v>6.9715256522466809E-2</c:v>
                      </c:pt>
                      <c:pt idx="90">
                        <c:v>6.90295609572118E-2</c:v>
                      </c:pt>
                      <c:pt idx="91">
                        <c:v>5.9773092179354996E-2</c:v>
                      </c:pt>
                      <c:pt idx="92">
                        <c:v>5.6251362272674396E-2</c:v>
                      </c:pt>
                      <c:pt idx="93">
                        <c:v>5.16275224485385E-2</c:v>
                      </c:pt>
                      <c:pt idx="94">
                        <c:v>4.4883783480084601E-2</c:v>
                      </c:pt>
                      <c:pt idx="95">
                        <c:v>4.2055855312989998E-2</c:v>
                      </c:pt>
                      <c:pt idx="96">
                        <c:v>3.4476009354971499E-2</c:v>
                      </c:pt>
                      <c:pt idx="97">
                        <c:v>3.2415458054025501E-2</c:v>
                      </c:pt>
                      <c:pt idx="98">
                        <c:v>3.1941707160063004E-2</c:v>
                      </c:pt>
                      <c:pt idx="99">
                        <c:v>3.2219916392748398E-2</c:v>
                      </c:pt>
                      <c:pt idx="100">
                        <c:v>3.2392053622039098E-2</c:v>
                      </c:pt>
                      <c:pt idx="101">
                        <c:v>3.34272937953402E-2</c:v>
                      </c:pt>
                      <c:pt idx="102">
                        <c:v>3.6593483704673503E-2</c:v>
                      </c:pt>
                      <c:pt idx="103">
                        <c:v>3.7756386362910004E-2</c:v>
                      </c:pt>
                      <c:pt idx="104">
                        <c:v>3.6354662340907999E-2</c:v>
                      </c:pt>
                      <c:pt idx="105">
                        <c:v>2.16995607935246E-2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45-4C8F-A28C-7AD56A77D8AB}"/>
                  </c:ext>
                </c:extLst>
              </c15:ser>
            </c15:filteredLineSeries>
          </c:ext>
        </c:extLst>
      </c:lineChart>
      <c:dateAx>
        <c:axId val="1816718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937664"/>
        <c:crosses val="autoZero"/>
        <c:auto val="0"/>
        <c:lblOffset val="100"/>
        <c:baseTimeUnit val="months"/>
      </c:dateAx>
      <c:valAx>
        <c:axId val="1808937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718144"/>
        <c:crosses val="autoZero"/>
        <c:crossBetween val="between"/>
      </c:valAx>
      <c:valAx>
        <c:axId val="1808943072"/>
        <c:scaling>
          <c:orientation val="minMax"/>
          <c:max val="0.1"/>
        </c:scaling>
        <c:delete val="1"/>
        <c:axPos val="r"/>
        <c:numFmt formatCode="General" sourceLinked="1"/>
        <c:majorTickMark val="out"/>
        <c:minorTickMark val="none"/>
        <c:tickLblPos val="nextTo"/>
        <c:crossAx val="1816675344"/>
        <c:crosses val="max"/>
        <c:crossBetween val="between"/>
      </c:valAx>
      <c:dateAx>
        <c:axId val="18166753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08943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7799748269693E-2"/>
          <c:y val="9.63976373646106E-2"/>
          <c:w val="0.86503444518693262"/>
          <c:h val="0.68833571581008279"/>
        </c:manualLayout>
      </c:layout>
      <c:lineChart>
        <c:grouping val="standard"/>
        <c:varyColors val="0"/>
        <c:ser>
          <c:idx val="0"/>
          <c:order val="0"/>
          <c:tx>
            <c:v>Brecha de tasa de interés real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Data!$CG$2:$CG$107</c:f>
              <c:numCache>
                <c:formatCode>General</c:formatCode>
                <c:ptCount val="106"/>
                <c:pt idx="20" formatCode="0.0%">
                  <c:v>-6.2085554313801722E-2</c:v>
                </c:pt>
                <c:pt idx="21" formatCode="0.0%">
                  <c:v>-3.316835984167768E-2</c:v>
                </c:pt>
                <c:pt idx="22" formatCode="0.0%">
                  <c:v>-5.2077266656941762E-2</c:v>
                </c:pt>
                <c:pt idx="23" formatCode="0.0%">
                  <c:v>-8.4737980883580893E-2</c:v>
                </c:pt>
                <c:pt idx="24" formatCode="0.0%">
                  <c:v>-8.5732449751586143E-2</c:v>
                </c:pt>
                <c:pt idx="25" formatCode="0.0%">
                  <c:v>-8.2037333124790501E-2</c:v>
                </c:pt>
                <c:pt idx="26" formatCode="0.0%">
                  <c:v>-7.4364437494460867E-2</c:v>
                </c:pt>
                <c:pt idx="27" formatCode="0.0%">
                  <c:v>-6.6807056912128487E-2</c:v>
                </c:pt>
                <c:pt idx="28" formatCode="0.0%">
                  <c:v>-5.934328664358976E-2</c:v>
                </c:pt>
                <c:pt idx="29" formatCode="0.0%">
                  <c:v>-5.7235828181724208E-2</c:v>
                </c:pt>
                <c:pt idx="30" formatCode="0.0%">
                  <c:v>-7.2893093101131706E-2</c:v>
                </c:pt>
                <c:pt idx="31" formatCode="0.0%">
                  <c:v>-7.589648846245492E-2</c:v>
                </c:pt>
                <c:pt idx="32" formatCode="0.0%">
                  <c:v>-6.7717348477775913E-2</c:v>
                </c:pt>
                <c:pt idx="33" formatCode="0.0%">
                  <c:v>-8.6849344831774394E-2</c:v>
                </c:pt>
                <c:pt idx="34" formatCode="0.0%">
                  <c:v>-8.1096937682159628E-2</c:v>
                </c:pt>
                <c:pt idx="35" formatCode="0.0%">
                  <c:v>-8.7482601655356956E-2</c:v>
                </c:pt>
                <c:pt idx="36" formatCode="0.0%">
                  <c:v>-8.0963856688677061E-2</c:v>
                </c:pt>
                <c:pt idx="37" formatCode="0.0%">
                  <c:v>-6.5104759743055074E-2</c:v>
                </c:pt>
                <c:pt idx="38" formatCode="0.0%">
                  <c:v>-6.1313026964675693E-2</c:v>
                </c:pt>
                <c:pt idx="39" formatCode="0.0%">
                  <c:v>-5.2656659771457726E-2</c:v>
                </c:pt>
                <c:pt idx="40" formatCode="0.0%">
                  <c:v>-5.1825339878982385E-2</c:v>
                </c:pt>
                <c:pt idx="41" formatCode="0.0%">
                  <c:v>-4.7850642421541911E-2</c:v>
                </c:pt>
                <c:pt idx="42" formatCode="0.0%">
                  <c:v>-4.4296951748499999E-2</c:v>
                </c:pt>
                <c:pt idx="43" formatCode="0.0%">
                  <c:v>-3.9590259865689599E-2</c:v>
                </c:pt>
                <c:pt idx="44" formatCode="0.0%">
                  <c:v>-3.2558576997026481E-2</c:v>
                </c:pt>
                <c:pt idx="45" formatCode="0.0%">
                  <c:v>-2.8097516790648563E-2</c:v>
                </c:pt>
                <c:pt idx="46" formatCode="0.0%">
                  <c:v>-3.2547621525875592E-2</c:v>
                </c:pt>
                <c:pt idx="47" formatCode="0.0%">
                  <c:v>-2.87145409161303E-2</c:v>
                </c:pt>
                <c:pt idx="48" formatCode="0.0%">
                  <c:v>-1.9664308334658091E-2</c:v>
                </c:pt>
                <c:pt idx="49" formatCode="0.0%">
                  <c:v>-1.1163576691338148E-2</c:v>
                </c:pt>
                <c:pt idx="50" formatCode="0.0%">
                  <c:v>-1.3071600446951388E-2</c:v>
                </c:pt>
                <c:pt idx="51" formatCode="0.0%">
                  <c:v>-3.0865645963056437E-3</c:v>
                </c:pt>
                <c:pt idx="52" formatCode="0.0%">
                  <c:v>-6.9475096501726077E-3</c:v>
                </c:pt>
                <c:pt idx="53" formatCode="0.0%">
                  <c:v>-5.0793114666831951E-4</c:v>
                </c:pt>
                <c:pt idx="54" formatCode="0.0%">
                  <c:v>1.3377832425099899E-2</c:v>
                </c:pt>
                <c:pt idx="55" formatCode="0.0%">
                  <c:v>1.0510000385506486E-2</c:v>
                </c:pt>
                <c:pt idx="56" formatCode="0.0%">
                  <c:v>1.199755347118036E-2</c:v>
                </c:pt>
                <c:pt idx="57" formatCode="0.0%">
                  <c:v>1.0808611905021928E-3</c:v>
                </c:pt>
                <c:pt idx="58" formatCode="0.0%">
                  <c:v>9.7016005971798519E-4</c:v>
                </c:pt>
                <c:pt idx="59" formatCode="0.0%">
                  <c:v>-3.7734077115293349E-3</c:v>
                </c:pt>
                <c:pt idx="60" formatCode="0.0%">
                  <c:v>-1.1696057908605603E-2</c:v>
                </c:pt>
                <c:pt idx="61" formatCode="0.0%">
                  <c:v>-1.259158150584757E-2</c:v>
                </c:pt>
                <c:pt idx="62" formatCode="0.0%">
                  <c:v>-1.0971696887359342E-2</c:v>
                </c:pt>
                <c:pt idx="63" formatCode="0.0%">
                  <c:v>-3.2979868977130455E-3</c:v>
                </c:pt>
                <c:pt idx="64" formatCode="0.0%">
                  <c:v>-1.0330655180145615E-3</c:v>
                </c:pt>
                <c:pt idx="65" formatCode="0.0%">
                  <c:v>-9.3194299225104402E-3</c:v>
                </c:pt>
                <c:pt idx="66" formatCode="0.0%">
                  <c:v>-9.0475067500555423E-3</c:v>
                </c:pt>
                <c:pt idx="67" formatCode="0.0%">
                  <c:v>-1.7194913579285001E-2</c:v>
                </c:pt>
                <c:pt idx="68" formatCode="0.0%">
                  <c:v>-1.2186863080741595E-2</c:v>
                </c:pt>
                <c:pt idx="69" formatCode="0.0%">
                  <c:v>-5.0266252371595644E-3</c:v>
                </c:pt>
                <c:pt idx="70" formatCode="0.0%">
                  <c:v>-7.1411806491746225E-3</c:v>
                </c:pt>
                <c:pt idx="71" formatCode="0.0%">
                  <c:v>-4.468619781456731E-3</c:v>
                </c:pt>
                <c:pt idx="72" formatCode="0.0%">
                  <c:v>3.8552981049130939E-3</c:v>
                </c:pt>
                <c:pt idx="73" formatCode="0.0%">
                  <c:v>5.9593143188223351E-3</c:v>
                </c:pt>
                <c:pt idx="74" formatCode="0.0%">
                  <c:v>2.220797126677514E-3</c:v>
                </c:pt>
                <c:pt idx="75" formatCode="0.0%">
                  <c:v>3.789959138922749E-3</c:v>
                </c:pt>
                <c:pt idx="76" formatCode="0.0%">
                  <c:v>-8.5430434226376091E-4</c:v>
                </c:pt>
                <c:pt idx="77" formatCode="0.0%">
                  <c:v>-3.3244893200944561E-3</c:v>
                </c:pt>
                <c:pt idx="78" formatCode="0.0%">
                  <c:v>-4.7359484589693263E-3</c:v>
                </c:pt>
                <c:pt idx="79" formatCode="0.0%">
                  <c:v>-1.6537818888305109E-3</c:v>
                </c:pt>
                <c:pt idx="80" formatCode="0.0%">
                  <c:v>-7.6637925742653861E-3</c:v>
                </c:pt>
                <c:pt idx="81" formatCode="0.0%">
                  <c:v>-3.4644472456631607E-3</c:v>
                </c:pt>
                <c:pt idx="82" formatCode="0.0%">
                  <c:v>5.0067996969387595E-4</c:v>
                </c:pt>
                <c:pt idx="83" formatCode="0.0%">
                  <c:v>-7.5782142666745156E-3</c:v>
                </c:pt>
                <c:pt idx="84" formatCode="0.0%">
                  <c:v>-1.6493696355217219E-2</c:v>
                </c:pt>
                <c:pt idx="85" formatCode="0.0%">
                  <c:v>-1.5337089634258491E-2</c:v>
                </c:pt>
                <c:pt idx="86" formatCode="0.0%">
                  <c:v>-2.2023549114713201E-2</c:v>
                </c:pt>
                <c:pt idx="87" formatCode="0.0%">
                  <c:v>-2.6161717959964477E-2</c:v>
                </c:pt>
                <c:pt idx="88" formatCode="0.0%">
                  <c:v>-3.0469207398124795E-2</c:v>
                </c:pt>
                <c:pt idx="89" formatCode="0.0%">
                  <c:v>-2.7200528859141891E-2</c:v>
                </c:pt>
                <c:pt idx="90" formatCode="0.0%">
                  <c:v>-1.2844177780878471E-2</c:v>
                </c:pt>
                <c:pt idx="91" formatCode="0.0%">
                  <c:v>-7.6778427760967882E-4</c:v>
                </c:pt>
                <c:pt idx="92" formatCode="0.0%">
                  <c:v>4.5749622913028587E-3</c:v>
                </c:pt>
                <c:pt idx="93" formatCode="0.0%">
                  <c:v>4.2213796514967566E-3</c:v>
                </c:pt>
                <c:pt idx="94" formatCode="0.0%">
                  <c:v>-5.2940214411159731E-3</c:v>
                </c:pt>
                <c:pt idx="95" formatCode="0.0%">
                  <c:v>-1.1301342455561657E-2</c:v>
                </c:pt>
                <c:pt idx="96" formatCode="0.0%">
                  <c:v>-4.3522244251235701E-3</c:v>
                </c:pt>
                <c:pt idx="97" formatCode="0.0%">
                  <c:v>-7.4273031637205195E-3</c:v>
                </c:pt>
                <c:pt idx="98" formatCode="0.0%">
                  <c:v>-7.6786097097308048E-3</c:v>
                </c:pt>
                <c:pt idx="99" formatCode="0.0%">
                  <c:v>-7.1959695710839475E-3</c:v>
                </c:pt>
                <c:pt idx="100" formatCode="0.0%">
                  <c:v>-7.6153523899229955E-3</c:v>
                </c:pt>
                <c:pt idx="101" formatCode="0.0%">
                  <c:v>-9.6073723610978976E-3</c:v>
                </c:pt>
                <c:pt idx="102" formatCode="0.0%">
                  <c:v>-1.3360395671473249E-2</c:v>
                </c:pt>
                <c:pt idx="103" formatCode="0.0%">
                  <c:v>-1.3233418244070413E-2</c:v>
                </c:pt>
                <c:pt idx="104" formatCode="0.0%">
                  <c:v>-1.8427206389999132E-2</c:v>
                </c:pt>
                <c:pt idx="105" formatCode="0.0%">
                  <c:v>-1.7361334759760226E-2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44CE-8B7F-AF51BEA2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188127"/>
        <c:axId val="1151949615"/>
      </c:lineChart>
      <c:dateAx>
        <c:axId val="1346188127"/>
        <c:scaling>
          <c:orientation val="minMax"/>
          <c:max val="43800"/>
          <c:min val="37865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151949615"/>
        <c:crosses val="autoZero"/>
        <c:auto val="1"/>
        <c:lblOffset val="100"/>
        <c:baseTimeUnit val="months"/>
        <c:majorUnit val="13"/>
        <c:majorTimeUnit val="months"/>
      </c:dateAx>
      <c:valAx>
        <c:axId val="1151949615"/>
        <c:scaling>
          <c:orientation val="minMax"/>
          <c:min val="-8.0000000000000016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3461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946019309490559"/>
          <c:y val="5.2424120213873902E-3"/>
          <c:w val="0.54107934592790807"/>
          <c:h val="8.8466322043434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8114610673665"/>
          <c:y val="0.11053295421405658"/>
          <c:w val="0.79050437445319333"/>
          <c:h val="0.71016951006124229"/>
        </c:manualLayout>
      </c:layout>
      <c:lineChart>
        <c:grouping val="standard"/>
        <c:varyColors val="0"/>
        <c:ser>
          <c:idx val="1"/>
          <c:order val="1"/>
          <c:tx>
            <c:strRef>
              <c:f>Data!$IN$1</c:f>
              <c:strCache>
                <c:ptCount val="1"/>
                <c:pt idx="0">
                  <c:v>brent_real_gap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Data!$IN$2:$IN$107</c:f>
              <c:numCache>
                <c:formatCode>0.0%</c:formatCode>
                <c:ptCount val="106"/>
                <c:pt idx="0">
                  <c:v>6.9937857955364002E-2</c:v>
                </c:pt>
                <c:pt idx="1">
                  <c:v>0.21464276955672368</c:v>
                </c:pt>
                <c:pt idx="2">
                  <c:v>0.2615771628065835</c:v>
                </c:pt>
                <c:pt idx="3">
                  <c:v>0.20568420886155914</c:v>
                </c:pt>
                <c:pt idx="4">
                  <c:v>0.19166267006114501</c:v>
                </c:pt>
                <c:pt idx="5">
                  <c:v>0.24257794949519229</c:v>
                </c:pt>
                <c:pt idx="6">
                  <c:v>9.7857118664393061E-2</c:v>
                </c:pt>
                <c:pt idx="7">
                  <c:v>0.11790668141112604</c:v>
                </c:pt>
                <c:pt idx="8">
                  <c:v>0.15330261009748769</c:v>
                </c:pt>
                <c:pt idx="9">
                  <c:v>0.20046749242744544</c:v>
                </c:pt>
                <c:pt idx="10">
                  <c:v>0.27940128999067926</c:v>
                </c:pt>
                <c:pt idx="11">
                  <c:v>0.41297049002795583</c:v>
                </c:pt>
                <c:pt idx="12">
                  <c:v>0.24809179214929622</c:v>
                </c:pt>
                <c:pt idx="13">
                  <c:v>6.4316894628905885E-2</c:v>
                </c:pt>
                <c:pt idx="14">
                  <c:v>4.5179536791460473E-2</c:v>
                </c:pt>
                <c:pt idx="15">
                  <c:v>4.6857887385386432E-2</c:v>
                </c:pt>
                <c:pt idx="16">
                  <c:v>-0.20732653431564052</c:v>
                </c:pt>
                <c:pt idx="17">
                  <c:v>-0.26536749341789156</c:v>
                </c:pt>
                <c:pt idx="18">
                  <c:v>-0.33496121949169366</c:v>
                </c:pt>
                <c:pt idx="19">
                  <c:v>-0.41562755277021834</c:v>
                </c:pt>
                <c:pt idx="20">
                  <c:v>-0.44126583853739454</c:v>
                </c:pt>
                <c:pt idx="21">
                  <c:v>-0.25711017766627786</c:v>
                </c:pt>
                <c:pt idx="22">
                  <c:v>-6.4952963062971825E-2</c:v>
                </c:pt>
                <c:pt idx="23">
                  <c:v>4.6100966494817319E-2</c:v>
                </c:pt>
                <c:pt idx="24">
                  <c:v>0.11546449972071549</c:v>
                </c:pt>
                <c:pt idx="25">
                  <c:v>8.9114141090838039E-2</c:v>
                </c:pt>
                <c:pt idx="26">
                  <c:v>0.18973917046355138</c:v>
                </c:pt>
                <c:pt idx="27">
                  <c:v>0.12584852266942037</c:v>
                </c:pt>
                <c:pt idx="28">
                  <c:v>-4.3663988025514633E-2</c:v>
                </c:pt>
                <c:pt idx="29">
                  <c:v>-3.3993435409591655E-2</c:v>
                </c:pt>
                <c:pt idx="30">
                  <c:v>-0.13071985820126431</c:v>
                </c:pt>
                <c:pt idx="31">
                  <c:v>-0.3441268302283641</c:v>
                </c:pt>
                <c:pt idx="32">
                  <c:v>-0.31900250725677393</c:v>
                </c:pt>
                <c:pt idx="33">
                  <c:v>-0.2271582130598383</c:v>
                </c:pt>
                <c:pt idx="34">
                  <c:v>-0.21750696082594045</c:v>
                </c:pt>
                <c:pt idx="35">
                  <c:v>-0.25643568165764541</c:v>
                </c:pt>
                <c:pt idx="36">
                  <c:v>-0.176645529407779</c:v>
                </c:pt>
                <c:pt idx="37">
                  <c:v>-0.32560697744171052</c:v>
                </c:pt>
                <c:pt idx="38">
                  <c:v>-0.29524445713928049</c:v>
                </c:pt>
                <c:pt idx="39">
                  <c:v>-0.29746142674752685</c:v>
                </c:pt>
                <c:pt idx="40">
                  <c:v>-0.27763010018553713</c:v>
                </c:pt>
                <c:pt idx="41">
                  <c:v>-0.22109408523064533</c:v>
                </c:pt>
                <c:pt idx="42">
                  <c:v>-0.13052798222842787</c:v>
                </c:pt>
                <c:pt idx="43">
                  <c:v>-8.3398839633805344E-2</c:v>
                </c:pt>
                <c:pt idx="44">
                  <c:v>-5.4557135705879833E-2</c:v>
                </c:pt>
                <c:pt idx="45">
                  <c:v>9.4368089798431143E-3</c:v>
                </c:pt>
                <c:pt idx="46">
                  <c:v>0.11771350967288607</c:v>
                </c:pt>
                <c:pt idx="47">
                  <c:v>1.922265324814143E-2</c:v>
                </c:pt>
                <c:pt idx="48">
                  <c:v>6.7354585859133564E-2</c:v>
                </c:pt>
                <c:pt idx="49">
                  <c:v>0.1545165340160668</c:v>
                </c:pt>
                <c:pt idx="50">
                  <c:v>0.1279277958258247</c:v>
                </c:pt>
                <c:pt idx="51">
                  <c:v>-5.6161648101744066E-2</c:v>
                </c:pt>
                <c:pt idx="52">
                  <c:v>-0.11748602763340599</c:v>
                </c:pt>
                <c:pt idx="53">
                  <c:v>1.4235821478036925E-3</c:v>
                </c:pt>
                <c:pt idx="54">
                  <c:v>6.000089263902364E-2</c:v>
                </c:pt>
                <c:pt idx="55">
                  <c:v>0.21996964870771163</c:v>
                </c:pt>
                <c:pt idx="56">
                  <c:v>0.28924766826257309</c:v>
                </c:pt>
                <c:pt idx="57">
                  <c:v>0.59116505254080831</c:v>
                </c:pt>
                <c:pt idx="58">
                  <c:v>0.48169459172058793</c:v>
                </c:pt>
                <c:pt idx="59">
                  <c:v>-0.26187006986108219</c:v>
                </c:pt>
                <c:pt idx="60">
                  <c:v>-0.41754702309268044</c:v>
                </c:pt>
                <c:pt idx="61">
                  <c:v>-0.25695162731889776</c:v>
                </c:pt>
                <c:pt idx="62">
                  <c:v>-0.15862510469832836</c:v>
                </c:pt>
                <c:pt idx="63">
                  <c:v>-9.4463771393496376E-2</c:v>
                </c:pt>
                <c:pt idx="64">
                  <c:v>-8.0377747280921175E-2</c:v>
                </c:pt>
                <c:pt idx="65">
                  <c:v>-5.9015120008454658E-2</c:v>
                </c:pt>
                <c:pt idx="66">
                  <c:v>-9.974118837425372E-2</c:v>
                </c:pt>
                <c:pt idx="67">
                  <c:v>7.1456191590517637E-3</c:v>
                </c:pt>
                <c:pt idx="68">
                  <c:v>0.19671694893387248</c:v>
                </c:pt>
                <c:pt idx="69">
                  <c:v>0.31858303187727954</c:v>
                </c:pt>
                <c:pt idx="70">
                  <c:v>0.25274423125291401</c:v>
                </c:pt>
                <c:pt idx="71">
                  <c:v>0.21382914390383378</c:v>
                </c:pt>
                <c:pt idx="72">
                  <c:v>0.31244844835615648</c:v>
                </c:pt>
                <c:pt idx="73">
                  <c:v>0.21645596579397974</c:v>
                </c:pt>
                <c:pt idx="74">
                  <c:v>0.21485842581534276</c:v>
                </c:pt>
                <c:pt idx="75">
                  <c:v>0.22827922187040528</c:v>
                </c:pt>
                <c:pt idx="76">
                  <c:v>0.26119747858333708</c:v>
                </c:pt>
                <c:pt idx="77">
                  <c:v>0.16754999068671372</c:v>
                </c:pt>
                <c:pt idx="78">
                  <c:v>0.24952364023417584</c:v>
                </c:pt>
                <c:pt idx="79">
                  <c:v>0.2548653198192159</c:v>
                </c:pt>
                <c:pt idx="80">
                  <c:v>0.24911269105142786</c:v>
                </c:pt>
                <c:pt idx="81">
                  <c:v>0.28371996024270185</c:v>
                </c:pt>
                <c:pt idx="82">
                  <c:v>0.2285165678291865</c:v>
                </c:pt>
                <c:pt idx="83">
                  <c:v>-6.4793816766292367E-2</c:v>
                </c:pt>
                <c:pt idx="84">
                  <c:v>-0.31353246870266482</c:v>
                </c:pt>
                <c:pt idx="85">
                  <c:v>-0.20430425736965352</c:v>
                </c:pt>
                <c:pt idx="86">
                  <c:v>-0.34142950878826295</c:v>
                </c:pt>
                <c:pt idx="87">
                  <c:v>-0.41521443229061739</c:v>
                </c:pt>
                <c:pt idx="88">
                  <c:v>-0.52717640223723494</c:v>
                </c:pt>
                <c:pt idx="89">
                  <c:v>-0.36515123420875606</c:v>
                </c:pt>
                <c:pt idx="90">
                  <c:v>-0.35178747412246403</c:v>
                </c:pt>
                <c:pt idx="91">
                  <c:v>-0.28439176878062622</c:v>
                </c:pt>
                <c:pt idx="92">
                  <c:v>-0.21798540566867997</c:v>
                </c:pt>
                <c:pt idx="93">
                  <c:v>-0.25559190479773508</c:v>
                </c:pt>
                <c:pt idx="94">
                  <c:v>-0.22678898927623869</c:v>
                </c:pt>
                <c:pt idx="95">
                  <c:v>-6.8158331778403802E-2</c:v>
                </c:pt>
                <c:pt idx="96">
                  <c:v>3.7674571660242906E-2</c:v>
                </c:pt>
                <c:pt idx="97">
                  <c:v>0.17760382598873137</c:v>
                </c:pt>
                <c:pt idx="98">
                  <c:v>0.22031411295090209</c:v>
                </c:pt>
                <c:pt idx="99">
                  <c:v>0.12342706793534552</c:v>
                </c:pt>
                <c:pt idx="100">
                  <c:v>7.6996445306213968E-2</c:v>
                </c:pt>
                <c:pt idx="101">
                  <c:v>0.18463629127328973</c:v>
                </c:pt>
                <c:pt idx="102">
                  <c:v>9.9490887251522997E-2</c:v>
                </c:pt>
                <c:pt idx="103">
                  <c:v>0.13776195941290581</c:v>
                </c:pt>
                <c:pt idx="104">
                  <c:v>-3.7595255193571098E-2</c:v>
                </c:pt>
                <c:pt idx="105">
                  <c:v>-0.34680933739387321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5-4066-BF7D-E0AB625D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325679"/>
        <c:axId val="168414543"/>
      </c:lineChart>
      <c:lineChart>
        <c:grouping val="standard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output_gap_initial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Data!$T$2:$T$107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5-4066-BF7D-E0AB625D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95007"/>
        <c:axId val="629808159"/>
      </c:lineChart>
      <c:dateAx>
        <c:axId val="372325679"/>
        <c:scaling>
          <c:orientation val="minMax"/>
          <c:max val="43800"/>
          <c:min val="34669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414543"/>
        <c:crosses val="autoZero"/>
        <c:auto val="1"/>
        <c:lblOffset val="100"/>
        <c:baseTimeUnit val="months"/>
      </c:dateAx>
      <c:valAx>
        <c:axId val="16841454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2325679"/>
        <c:crosses val="autoZero"/>
        <c:crossBetween val="between"/>
      </c:valAx>
      <c:valAx>
        <c:axId val="629808159"/>
        <c:scaling>
          <c:orientation val="minMax"/>
          <c:min val="-7.0000000000000007E-2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895007"/>
        <c:crosses val="max"/>
        <c:crossBetween val="between"/>
      </c:valAx>
      <c:dateAx>
        <c:axId val="55289500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2980815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Data!$B$2:$B$107</c:f>
              <c:numCache>
                <c:formatCode>0</c:formatCode>
                <c:ptCount val="106"/>
                <c:pt idx="0">
                  <c:v>96973.663447265688</c:v>
                </c:pt>
                <c:pt idx="1">
                  <c:v>97171.922558160135</c:v>
                </c:pt>
                <c:pt idx="2">
                  <c:v>98741.768082136579</c:v>
                </c:pt>
                <c:pt idx="3">
                  <c:v>98130.565322067298</c:v>
                </c:pt>
                <c:pt idx="4">
                  <c:v>102554.77479455034</c:v>
                </c:pt>
                <c:pt idx="5">
                  <c:v>102338.55832383833</c:v>
                </c:pt>
                <c:pt idx="6">
                  <c:v>102492.2037761375</c:v>
                </c:pt>
                <c:pt idx="7">
                  <c:v>103967.5244580071</c:v>
                </c:pt>
                <c:pt idx="8">
                  <c:v>104959.4540026678</c:v>
                </c:pt>
                <c:pt idx="9">
                  <c:v>104792.52302497663</c:v>
                </c:pt>
                <c:pt idx="10">
                  <c:v>104944.086917234</c:v>
                </c:pt>
                <c:pt idx="11">
                  <c:v>105079.20330440151</c:v>
                </c:pt>
                <c:pt idx="12">
                  <c:v>105514.56765234563</c:v>
                </c:pt>
                <c:pt idx="13">
                  <c:v>108863.87160019056</c:v>
                </c:pt>
                <c:pt idx="14">
                  <c:v>109279.19596950762</c:v>
                </c:pt>
                <c:pt idx="15">
                  <c:v>110454.89377033294</c:v>
                </c:pt>
                <c:pt idx="16">
                  <c:v>111147.02554267419</c:v>
                </c:pt>
                <c:pt idx="17">
                  <c:v>111476.45204209679</c:v>
                </c:pt>
                <c:pt idx="18">
                  <c:v>108203.54811984934</c:v>
                </c:pt>
                <c:pt idx="19">
                  <c:v>105673.85078239089</c:v>
                </c:pt>
                <c:pt idx="20">
                  <c:v>104799.36101797654</c:v>
                </c:pt>
                <c:pt idx="21">
                  <c:v>103616.08304112127</c:v>
                </c:pt>
                <c:pt idx="22">
                  <c:v>104815.71209854593</c:v>
                </c:pt>
                <c:pt idx="23">
                  <c:v>104833.51955835868</c:v>
                </c:pt>
                <c:pt idx="24">
                  <c:v>107190.48590845287</c:v>
                </c:pt>
                <c:pt idx="25">
                  <c:v>107139.32223568164</c:v>
                </c:pt>
                <c:pt idx="26">
                  <c:v>107731.64653757939</c:v>
                </c:pt>
                <c:pt idx="27">
                  <c:v>107657.12945274852</c:v>
                </c:pt>
                <c:pt idx="28">
                  <c:v>108426.25891721596</c:v>
                </c:pt>
                <c:pt idx="29">
                  <c:v>108618.84286774036</c:v>
                </c:pt>
                <c:pt idx="30">
                  <c:v>109505.99556793486</c:v>
                </c:pt>
                <c:pt idx="31">
                  <c:v>110233.68228661599</c:v>
                </c:pt>
                <c:pt idx="32">
                  <c:v>109240.78601861237</c:v>
                </c:pt>
                <c:pt idx="33">
                  <c:v>112962.21876166965</c:v>
                </c:pt>
                <c:pt idx="34">
                  <c:v>112556.42354501267</c:v>
                </c:pt>
                <c:pt idx="35">
                  <c:v>112880.76678979579</c:v>
                </c:pt>
                <c:pt idx="36">
                  <c:v>113759.52535890914</c:v>
                </c:pt>
                <c:pt idx="37">
                  <c:v>115667.35942726073</c:v>
                </c:pt>
                <c:pt idx="38">
                  <c:v>117056.83723256792</c:v>
                </c:pt>
                <c:pt idx="39">
                  <c:v>118537.05909302796</c:v>
                </c:pt>
                <c:pt idx="40">
                  <c:v>120734.15074711722</c:v>
                </c:pt>
                <c:pt idx="41">
                  <c:v>120727.23500812346</c:v>
                </c:pt>
                <c:pt idx="42">
                  <c:v>122182.97527463826</c:v>
                </c:pt>
                <c:pt idx="43">
                  <c:v>126083.82055077326</c:v>
                </c:pt>
                <c:pt idx="44">
                  <c:v>125815.808922232</c:v>
                </c:pt>
                <c:pt idx="45">
                  <c:v>128979.064345042</c:v>
                </c:pt>
                <c:pt idx="46">
                  <c:v>128615.897221069</c:v>
                </c:pt>
                <c:pt idx="47">
                  <c:v>131079.11181601501</c:v>
                </c:pt>
                <c:pt idx="48">
                  <c:v>134092.48021531699</c:v>
                </c:pt>
                <c:pt idx="49">
                  <c:v>135839.871616927</c:v>
                </c:pt>
                <c:pt idx="50">
                  <c:v>138435.63655077299</c:v>
                </c:pt>
                <c:pt idx="51">
                  <c:v>140563.18581212399</c:v>
                </c:pt>
                <c:pt idx="52">
                  <c:v>143138.61348366601</c:v>
                </c:pt>
                <c:pt idx="53">
                  <c:v>144879.625756225</c:v>
                </c:pt>
                <c:pt idx="54">
                  <c:v>147961.83497621099</c:v>
                </c:pt>
                <c:pt idx="55">
                  <c:v>149939.046850763</c:v>
                </c:pt>
                <c:pt idx="56">
                  <c:v>150538.931249613</c:v>
                </c:pt>
                <c:pt idx="57">
                  <c:v>151654.311953606</c:v>
                </c:pt>
                <c:pt idx="58">
                  <c:v>152960.14319721499</c:v>
                </c:pt>
                <c:pt idx="59">
                  <c:v>150566.870888373</c:v>
                </c:pt>
                <c:pt idx="60">
                  <c:v>151113.54449399901</c:v>
                </c:pt>
                <c:pt idx="61">
                  <c:v>152198.448823099</c:v>
                </c:pt>
                <c:pt idx="62">
                  <c:v>153689.524876232</c:v>
                </c:pt>
                <c:pt idx="63">
                  <c:v>155305.83436755399</c:v>
                </c:pt>
                <c:pt idx="64">
                  <c:v>156443.648293848</c:v>
                </c:pt>
                <c:pt idx="65">
                  <c:v>159100.66532990601</c:v>
                </c:pt>
                <c:pt idx="66">
                  <c:v>160291.97702907401</c:v>
                </c:pt>
                <c:pt idx="67">
                  <c:v>163808.543962467</c:v>
                </c:pt>
                <c:pt idx="68">
                  <c:v>167027.402256656</c:v>
                </c:pt>
                <c:pt idx="69">
                  <c:v>169386.74597679501</c:v>
                </c:pt>
                <c:pt idx="70">
                  <c:v>173129.162081305</c:v>
                </c:pt>
                <c:pt idx="71">
                  <c:v>174552.05844004999</c:v>
                </c:pt>
                <c:pt idx="72">
                  <c:v>176819.80177327999</c:v>
                </c:pt>
                <c:pt idx="73">
                  <c:v>177713.72469883901</c:v>
                </c:pt>
                <c:pt idx="74">
                  <c:v>177372.264460754</c:v>
                </c:pt>
                <c:pt idx="75">
                  <c:v>179307.51807030101</c:v>
                </c:pt>
                <c:pt idx="76">
                  <c:v>181375.89389324101</c:v>
                </c:pt>
                <c:pt idx="77">
                  <c:v>187385.614016393</c:v>
                </c:pt>
                <c:pt idx="78">
                  <c:v>187804.70884366601</c:v>
                </c:pt>
                <c:pt idx="79">
                  <c:v>190661.68703747599</c:v>
                </c:pt>
                <c:pt idx="80">
                  <c:v>193259.36246453499</c:v>
                </c:pt>
                <c:pt idx="81">
                  <c:v>194251.70991205101</c:v>
                </c:pt>
                <c:pt idx="82">
                  <c:v>195729.080792975</c:v>
                </c:pt>
                <c:pt idx="83">
                  <c:v>197823.789384723</c:v>
                </c:pt>
                <c:pt idx="84">
                  <c:v>199465.93720591499</c:v>
                </c:pt>
                <c:pt idx="85">
                  <c:v>200712.123759209</c:v>
                </c:pt>
                <c:pt idx="86">
                  <c:v>202803.77074707599</c:v>
                </c:pt>
                <c:pt idx="87">
                  <c:v>201333.61320188901</c:v>
                </c:pt>
                <c:pt idx="88">
                  <c:v>204052.06786411701</c:v>
                </c:pt>
                <c:pt idx="89">
                  <c:v>204916.21867005699</c:v>
                </c:pt>
                <c:pt idx="90">
                  <c:v>205536.53259989401</c:v>
                </c:pt>
                <c:pt idx="91">
                  <c:v>206519.590910536</c:v>
                </c:pt>
                <c:pt idx="92">
                  <c:v>206495.01403677999</c:v>
                </c:pt>
                <c:pt idx="93">
                  <c:v>207708.126804222</c:v>
                </c:pt>
                <c:pt idx="94">
                  <c:v>208863.14558352201</c:v>
                </c:pt>
                <c:pt idx="95">
                  <c:v>209116.01114444001</c:v>
                </c:pt>
                <c:pt idx="96">
                  <c:v>210487.68065606701</c:v>
                </c:pt>
                <c:pt idx="97">
                  <c:v>213564.32800488401</c:v>
                </c:pt>
                <c:pt idx="98">
                  <c:v>214480.585333469</c:v>
                </c:pt>
                <c:pt idx="99">
                  <c:v>214571.677250384</c:v>
                </c:pt>
                <c:pt idx="100">
                  <c:v>216926.511390637</c:v>
                </c:pt>
                <c:pt idx="101">
                  <c:v>220257.61515111901</c:v>
                </c:pt>
                <c:pt idx="102">
                  <c:v>221951.78101288399</c:v>
                </c:pt>
                <c:pt idx="103">
                  <c:v>221837.32677171999</c:v>
                </c:pt>
                <c:pt idx="104">
                  <c:v>219678.829417086</c:v>
                </c:pt>
                <c:pt idx="105">
                  <c:v>185380.75482510499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E-476D-AA9B-31D8A14A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445760"/>
        <c:axId val="1507328784"/>
      </c:lineChart>
      <c:dateAx>
        <c:axId val="1728445760"/>
        <c:scaling>
          <c:orientation val="minMax"/>
          <c:min val="3658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7328784"/>
        <c:crosses val="autoZero"/>
        <c:auto val="1"/>
        <c:lblOffset val="100"/>
        <c:baseTimeUnit val="months"/>
      </c:dateAx>
      <c:valAx>
        <c:axId val="150732878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84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lgdp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Data!$D$2:$D$107</c:f>
              <c:numCache>
                <c:formatCode>0.00</c:formatCode>
                <c:ptCount val="106"/>
                <c:pt idx="0">
                  <c:v>11.482194709766844</c:v>
                </c:pt>
                <c:pt idx="1">
                  <c:v>11.484237086149333</c:v>
                </c:pt>
                <c:pt idx="2">
                  <c:v>11.500263318095078</c:v>
                </c:pt>
                <c:pt idx="3">
                  <c:v>11.494054170134392</c:v>
                </c:pt>
                <c:pt idx="4">
                  <c:v>11.538152323065569</c:v>
                </c:pt>
                <c:pt idx="5">
                  <c:v>11.536041795136919</c:v>
                </c:pt>
                <c:pt idx="6">
                  <c:v>11.537542013947228</c:v>
                </c:pt>
                <c:pt idx="7">
                  <c:v>11.551833864531842</c:v>
                </c:pt>
                <c:pt idx="8">
                  <c:v>11.561329402208095</c:v>
                </c:pt>
                <c:pt idx="9">
                  <c:v>11.559737703142369</c:v>
                </c:pt>
                <c:pt idx="10">
                  <c:v>11.561182981758074</c:v>
                </c:pt>
                <c:pt idx="11">
                  <c:v>11.562469661970216</c:v>
                </c:pt>
                <c:pt idx="12">
                  <c:v>11.56660430437857</c:v>
                </c:pt>
                <c:pt idx="13">
                  <c:v>11.597853496303326</c:v>
                </c:pt>
                <c:pt idx="14">
                  <c:v>11.601661317251082</c:v>
                </c:pt>
                <c:pt idx="15">
                  <c:v>11.612362515429709</c:v>
                </c:pt>
                <c:pt idx="16">
                  <c:v>11.618609158284597</c:v>
                </c:pt>
                <c:pt idx="17">
                  <c:v>11.621568655130483</c:v>
                </c:pt>
                <c:pt idx="18">
                  <c:v>11.59176943709207</c:v>
                </c:pt>
                <c:pt idx="19">
                  <c:v>11.568112750357082</c:v>
                </c:pt>
                <c:pt idx="20">
                  <c:v>11.559802953693779</c:v>
                </c:pt>
                <c:pt idx="21">
                  <c:v>11.548447838468437</c:v>
                </c:pt>
                <c:pt idx="22">
                  <c:v>11.559958964235955</c:v>
                </c:pt>
                <c:pt idx="23">
                  <c:v>11.560128842844284</c:v>
                </c:pt>
                <c:pt idx="24">
                  <c:v>11.582362772826265</c:v>
                </c:pt>
                <c:pt idx="25">
                  <c:v>11.581885343445945</c:v>
                </c:pt>
                <c:pt idx="26">
                  <c:v>11.587398659699588</c:v>
                </c:pt>
                <c:pt idx="27">
                  <c:v>11.586706728678937</c:v>
                </c:pt>
                <c:pt idx="28">
                  <c:v>11.593825579585811</c:v>
                </c:pt>
                <c:pt idx="29">
                  <c:v>11.595600178500794</c:v>
                </c:pt>
                <c:pt idx="30">
                  <c:v>11.603734580784812</c:v>
                </c:pt>
                <c:pt idx="31">
                  <c:v>11.610357775884451</c:v>
                </c:pt>
                <c:pt idx="32">
                  <c:v>11.601309770898741</c:v>
                </c:pt>
                <c:pt idx="33">
                  <c:v>11.634808694546114</c:v>
                </c:pt>
                <c:pt idx="34">
                  <c:v>11.631209917518483</c:v>
                </c:pt>
                <c:pt idx="35">
                  <c:v>11.634087379467797</c:v>
                </c:pt>
                <c:pt idx="36">
                  <c:v>11.641842072726229</c:v>
                </c:pt>
                <c:pt idx="37">
                  <c:v>11.658473759527626</c:v>
                </c:pt>
                <c:pt idx="38">
                  <c:v>11.670414884135496</c:v>
                </c:pt>
                <c:pt idx="39">
                  <c:v>11.682980925628199</c:v>
                </c:pt>
                <c:pt idx="40">
                  <c:v>11.701346306147245</c:v>
                </c:pt>
                <c:pt idx="41">
                  <c:v>11.701289023787385</c:v>
                </c:pt>
                <c:pt idx="42">
                  <c:v>11.713274997475754</c:v>
                </c:pt>
                <c:pt idx="43">
                  <c:v>11.744702207224385</c:v>
                </c:pt>
                <c:pt idx="44">
                  <c:v>11.742574282461391</c:v>
                </c:pt>
                <c:pt idx="45">
                  <c:v>11.767405378274155</c:v>
                </c:pt>
                <c:pt idx="46">
                  <c:v>11.764585700727817</c:v>
                </c:pt>
                <c:pt idx="47">
                  <c:v>11.783556326897324</c:v>
                </c:pt>
                <c:pt idx="48">
                  <c:v>11.806284991749036</c:v>
                </c:pt>
                <c:pt idx="49">
                  <c:v>11.819232056439656</c:v>
                </c:pt>
                <c:pt idx="50">
                  <c:v>11.838160778549673</c:v>
                </c:pt>
                <c:pt idx="51">
                  <c:v>11.853412387744452</c:v>
                </c:pt>
                <c:pt idx="52">
                  <c:v>11.871568764810478</c:v>
                </c:pt>
                <c:pt idx="53">
                  <c:v>11.883658509424645</c:v>
                </c:pt>
                <c:pt idx="54">
                  <c:v>11.904709647709248</c:v>
                </c:pt>
                <c:pt idx="55">
                  <c:v>11.917984136165853</c:v>
                </c:pt>
                <c:pt idx="56">
                  <c:v>11.921977009118743</c:v>
                </c:pt>
                <c:pt idx="57">
                  <c:v>11.929358946300407</c:v>
                </c:pt>
                <c:pt idx="58">
                  <c:v>11.937932664459051</c:v>
                </c:pt>
                <c:pt idx="59">
                  <c:v>11.922162589327703</c:v>
                </c:pt>
                <c:pt idx="60">
                  <c:v>11.92578678351547</c:v>
                </c:pt>
                <c:pt idx="61">
                  <c:v>11.93294053265673</c:v>
                </c:pt>
                <c:pt idx="62">
                  <c:v>11.942689774154273</c:v>
                </c:pt>
                <c:pt idx="63">
                  <c:v>11.953151576799128</c:v>
                </c:pt>
                <c:pt idx="64">
                  <c:v>11.960451149320155</c:v>
                </c:pt>
                <c:pt idx="65">
                  <c:v>11.977292396151867</c:v>
                </c:pt>
                <c:pt idx="66">
                  <c:v>11.984752287620061</c:v>
                </c:pt>
                <c:pt idx="67">
                  <c:v>12.006453609983794</c:v>
                </c:pt>
                <c:pt idx="68">
                  <c:v>12.025913163307559</c:v>
                </c:pt>
                <c:pt idx="69">
                  <c:v>12.039939817152064</c:v>
                </c:pt>
                <c:pt idx="70">
                  <c:v>12.061793196537607</c:v>
                </c:pt>
                <c:pt idx="71">
                  <c:v>12.069978305302662</c:v>
                </c:pt>
                <c:pt idx="72">
                  <c:v>12.082886423894129</c:v>
                </c:pt>
                <c:pt idx="73">
                  <c:v>12.087929246381636</c:v>
                </c:pt>
                <c:pt idx="74">
                  <c:v>12.086005991993899</c:v>
                </c:pt>
                <c:pt idx="75">
                  <c:v>12.096857588832982</c:v>
                </c:pt>
                <c:pt idx="76">
                  <c:v>12.108326918600207</c:v>
                </c:pt>
                <c:pt idx="77">
                  <c:v>12.140923879651913</c:v>
                </c:pt>
                <c:pt idx="78">
                  <c:v>12.1431579191569</c:v>
                </c:pt>
                <c:pt idx="79">
                  <c:v>12.158255864416457</c:v>
                </c:pt>
                <c:pt idx="80">
                  <c:v>12.171788412699339</c:v>
                </c:pt>
                <c:pt idx="81">
                  <c:v>12.176910070827192</c:v>
                </c:pt>
                <c:pt idx="82">
                  <c:v>12.184486741184386</c:v>
                </c:pt>
                <c:pt idx="83">
                  <c:v>12.195131960831336</c:v>
                </c:pt>
                <c:pt idx="84">
                  <c:v>12.2033987599117</c:v>
                </c:pt>
                <c:pt idx="85">
                  <c:v>12.209626940330226</c:v>
                </c:pt>
                <c:pt idx="86">
                  <c:v>12.219994143953706</c:v>
                </c:pt>
                <c:pt idx="87">
                  <c:v>12.212718578323484</c:v>
                </c:pt>
                <c:pt idx="88">
                  <c:v>12.226130474887562</c:v>
                </c:pt>
                <c:pt idx="89">
                  <c:v>12.23035648516991</c:v>
                </c:pt>
                <c:pt idx="90">
                  <c:v>12.233379071327194</c:v>
                </c:pt>
                <c:pt idx="91">
                  <c:v>12.238150558120696</c:v>
                </c:pt>
                <c:pt idx="92">
                  <c:v>12.238031545991388</c:v>
                </c:pt>
                <c:pt idx="93">
                  <c:v>12.243889136706933</c:v>
                </c:pt>
                <c:pt idx="94">
                  <c:v>12.249434510647514</c:v>
                </c:pt>
                <c:pt idx="95">
                  <c:v>12.250644454194683</c:v>
                </c:pt>
                <c:pt idx="96">
                  <c:v>12.257182406192758</c:v>
                </c:pt>
                <c:pt idx="97">
                  <c:v>12.271693368399049</c:v>
                </c:pt>
                <c:pt idx="98">
                  <c:v>12.275974501987939</c:v>
                </c:pt>
                <c:pt idx="99">
                  <c:v>12.276399121206749</c:v>
                </c:pt>
                <c:pt idx="100">
                  <c:v>12.287313917979297</c:v>
                </c:pt>
                <c:pt idx="101">
                  <c:v>12.302553118234181</c:v>
                </c:pt>
                <c:pt idx="102">
                  <c:v>12.31021543461784</c:v>
                </c:pt>
                <c:pt idx="103">
                  <c:v>12.309699629963358</c:v>
                </c:pt>
                <c:pt idx="104">
                  <c:v>12.299921892405509</c:v>
                </c:pt>
                <c:pt idx="105">
                  <c:v>12.130167123193596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2AE-AD2F-A8BF122858E2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lgdp_pot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Data!$G$2:$G$107</c:f>
              <c:numCache>
                <c:formatCode>0</c:formatCode>
                <c:ptCount val="106"/>
                <c:pt idx="17" formatCode="0.000">
                  <c:v>11.543495145515536</c:v>
                </c:pt>
                <c:pt idx="18" formatCode="0.000">
                  <c:v>11.556061924272669</c:v>
                </c:pt>
                <c:pt idx="19" formatCode="0.000">
                  <c:v>11.567989032268567</c:v>
                </c:pt>
                <c:pt idx="20" formatCode="0.000">
                  <c:v>11.580158927567728</c:v>
                </c:pt>
                <c:pt idx="21" formatCode="0.000">
                  <c:v>11.59297686611786</c:v>
                </c:pt>
                <c:pt idx="22" formatCode="0.000">
                  <c:v>11.606437288382063</c:v>
                </c:pt>
                <c:pt idx="23" formatCode="0.000">
                  <c:v>11.62108051327497</c:v>
                </c:pt>
                <c:pt idx="24" formatCode="0.000">
                  <c:v>11.636359647108939</c:v>
                </c:pt>
                <c:pt idx="25" formatCode="0.000">
                  <c:v>11.628289405634334</c:v>
                </c:pt>
                <c:pt idx="26" formatCode="0.000">
                  <c:v>11.620539932493974</c:v>
                </c:pt>
                <c:pt idx="27" formatCode="0.000">
                  <c:v>11.619828271617154</c:v>
                </c:pt>
                <c:pt idx="28" formatCode="0.000">
                  <c:v>11.619727740424658</c:v>
                </c:pt>
                <c:pt idx="29" formatCode="0.000">
                  <c:v>11.61224086823446</c:v>
                </c:pt>
                <c:pt idx="30" formatCode="0.000">
                  <c:v>11.604606282447079</c:v>
                </c:pt>
                <c:pt idx="31" formatCode="0.000">
                  <c:v>11.613171783501535</c:v>
                </c:pt>
                <c:pt idx="32" formatCode="0.000">
                  <c:v>11.622010222649777</c:v>
                </c:pt>
                <c:pt idx="33" formatCode="0.000">
                  <c:v>11.633812270510596</c:v>
                </c:pt>
                <c:pt idx="34" formatCode="0.000">
                  <c:v>11.645916078515381</c:v>
                </c:pt>
                <c:pt idx="35" formatCode="0.000">
                  <c:v>11.658491319327245</c:v>
                </c:pt>
                <c:pt idx="36" formatCode="0.000">
                  <c:v>11.6714849215873</c:v>
                </c:pt>
                <c:pt idx="37" formatCode="0.000">
                  <c:v>11.683511479634372</c:v>
                </c:pt>
                <c:pt idx="38" formatCode="0.000">
                  <c:v>11.696341218019221</c:v>
                </c:pt>
                <c:pt idx="39" formatCode="0.000">
                  <c:v>11.707313588888313</c:v>
                </c:pt>
                <c:pt idx="40" formatCode="0.000">
                  <c:v>11.718868651072103</c:v>
                </c:pt>
                <c:pt idx="41" formatCode="0.000">
                  <c:v>11.728711248565745</c:v>
                </c:pt>
                <c:pt idx="42" formatCode="0.000">
                  <c:v>11.739014318600576</c:v>
                </c:pt>
                <c:pt idx="43" formatCode="0.000">
                  <c:v>11.749817467155754</c:v>
                </c:pt>
                <c:pt idx="44" formatCode="0.000">
                  <c:v>11.760764256994602</c:v>
                </c:pt>
                <c:pt idx="45" formatCode="0.000">
                  <c:v>11.772501445802753</c:v>
                </c:pt>
                <c:pt idx="46" formatCode="0.000">
                  <c:v>11.784123245809997</c:v>
                </c:pt>
                <c:pt idx="47" formatCode="0.000">
                  <c:v>11.794785975513882</c:v>
                </c:pt>
                <c:pt idx="48" formatCode="0.000">
                  <c:v>11.805443834222761</c:v>
                </c:pt>
                <c:pt idx="49" formatCode="0.000">
                  <c:v>11.814497989942863</c:v>
                </c:pt>
                <c:pt idx="50" formatCode="0.000">
                  <c:v>11.823886067782251</c:v>
                </c:pt>
                <c:pt idx="51" formatCode="0.000">
                  <c:v>11.833546959669242</c:v>
                </c:pt>
                <c:pt idx="52" formatCode="0.000">
                  <c:v>11.843215572878089</c:v>
                </c:pt>
                <c:pt idx="53" formatCode="0.000">
                  <c:v>11.853560315817097</c:v>
                </c:pt>
                <c:pt idx="54" formatCode="0.000">
                  <c:v>11.863605653572154</c:v>
                </c:pt>
                <c:pt idx="55" formatCode="0.000">
                  <c:v>11.876570127189307</c:v>
                </c:pt>
                <c:pt idx="56" formatCode="0.000">
                  <c:v>11.888753192921474</c:v>
                </c:pt>
                <c:pt idx="57" formatCode="0.000">
                  <c:v>11.903437840362042</c:v>
                </c:pt>
                <c:pt idx="58" formatCode="0.000">
                  <c:v>11.917023397168942</c:v>
                </c:pt>
                <c:pt idx="59" formatCode="0.000">
                  <c:v>11.93107138539929</c:v>
                </c:pt>
                <c:pt idx="60" formatCode="0.000">
                  <c:v>11.944413982626751</c:v>
                </c:pt>
                <c:pt idx="61" formatCode="0.000">
                  <c:v>11.958531134296154</c:v>
                </c:pt>
                <c:pt idx="62" formatCode="0.000">
                  <c:v>11.972363620000804</c:v>
                </c:pt>
                <c:pt idx="63" formatCode="0.000">
                  <c:v>11.9852558592746</c:v>
                </c:pt>
                <c:pt idx="64" formatCode="0.000">
                  <c:v>11.998222614050801</c:v>
                </c:pt>
                <c:pt idx="65" formatCode="0.000">
                  <c:v>12.009303924967334</c:v>
                </c:pt>
                <c:pt idx="66" formatCode="0.000">
                  <c:v>12.020621486463467</c:v>
                </c:pt>
                <c:pt idx="67" formatCode="0.000">
                  <c:v>12.031926057399058</c:v>
                </c:pt>
                <c:pt idx="68" formatCode="0.000">
                  <c:v>12.043513480631692</c:v>
                </c:pt>
                <c:pt idx="69" formatCode="0.000">
                  <c:v>12.055155175859284</c:v>
                </c:pt>
                <c:pt idx="70" formatCode="0.000">
                  <c:v>12.066940682879768</c:v>
                </c:pt>
                <c:pt idx="71" formatCode="0.000">
                  <c:v>12.077607667580011</c:v>
                </c:pt>
                <c:pt idx="72" formatCode="0.000">
                  <c:v>12.088263603155665</c:v>
                </c:pt>
                <c:pt idx="73" formatCode="0.000">
                  <c:v>12.097825301097535</c:v>
                </c:pt>
                <c:pt idx="74" formatCode="0.000">
                  <c:v>12.10728692580361</c:v>
                </c:pt>
                <c:pt idx="75" formatCode="0.000">
                  <c:v>12.115084930100528</c:v>
                </c:pt>
                <c:pt idx="76" formatCode="0.000">
                  <c:v>12.122796138259194</c:v>
                </c:pt>
                <c:pt idx="77" formatCode="0.000">
                  <c:v>12.130461651919049</c:v>
                </c:pt>
                <c:pt idx="78" formatCode="0.000">
                  <c:v>12.138309872430867</c:v>
                </c:pt>
                <c:pt idx="79" formatCode="0.000">
                  <c:v>12.147236462220928</c:v>
                </c:pt>
                <c:pt idx="80" formatCode="0.000">
                  <c:v>12.156257983969518</c:v>
                </c:pt>
                <c:pt idx="81" formatCode="0.000">
                  <c:v>12.165423838196633</c:v>
                </c:pt>
                <c:pt idx="82" formatCode="0.000">
                  <c:v>12.174580954965405</c:v>
                </c:pt>
                <c:pt idx="83" formatCode="0.000">
                  <c:v>12.183829198764171</c:v>
                </c:pt>
                <c:pt idx="84" formatCode="0.000">
                  <c:v>12.193103996976134</c:v>
                </c:pt>
                <c:pt idx="85" formatCode="0.000">
                  <c:v>12.201714184644109</c:v>
                </c:pt>
                <c:pt idx="86" formatCode="0.000">
                  <c:v>12.210304885834535</c:v>
                </c:pt>
                <c:pt idx="87" formatCode="0.000">
                  <c:v>12.218222394066606</c:v>
                </c:pt>
                <c:pt idx="88" formatCode="0.000">
                  <c:v>12.225886604326732</c:v>
                </c:pt>
                <c:pt idx="89" formatCode="0.000">
                  <c:v>12.233273441061346</c:v>
                </c:pt>
                <c:pt idx="90" formatCode="0.000">
                  <c:v>12.240343688874981</c:v>
                </c:pt>
                <c:pt idx="91" formatCode="0.000">
                  <c:v>12.246903045601732</c:v>
                </c:pt>
                <c:pt idx="92" formatCode="0.000">
                  <c:v>12.253187013088631</c:v>
                </c:pt>
                <c:pt idx="93" formatCode="0.000">
                  <c:v>12.259635516305897</c:v>
                </c:pt>
                <c:pt idx="94" formatCode="0.000">
                  <c:v>12.266012532257125</c:v>
                </c:pt>
                <c:pt idx="95" formatCode="0.000">
                  <c:v>12.27232584481048</c:v>
                </c:pt>
                <c:pt idx="96" formatCode="0.000">
                  <c:v>12.278659980244321</c:v>
                </c:pt>
                <c:pt idx="97" formatCode="0.000">
                  <c:v>12.28420916427384</c:v>
                </c:pt>
                <c:pt idx="98" formatCode="0.000">
                  <c:v>12.289692322040896</c:v>
                </c:pt>
                <c:pt idx="99" formatCode="0.000">
                  <c:v>12.294535093756867</c:v>
                </c:pt>
                <c:pt idx="100" formatCode="0.000">
                  <c:v>12.299251025248687</c:v>
                </c:pt>
                <c:pt idx="101" formatCode="0.000">
                  <c:v>12.30312338621982</c:v>
                </c:pt>
                <c:pt idx="102" formatCode="0.000">
                  <c:v>12.306686208024907</c:v>
                </c:pt>
                <c:pt idx="103" formatCode="0.000">
                  <c:v>12.309669936793632</c:v>
                </c:pt>
                <c:pt idx="104" formatCode="0.000">
                  <c:v>12.312176139361886</c:v>
                </c:pt>
                <c:pt idx="105" formatCode="0.000">
                  <c:v>12.315451058642546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2AE-AD2F-A8BF1228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76704"/>
        <c:axId val="2083540448"/>
      </c:lineChart>
      <c:catAx>
        <c:axId val="21146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540448"/>
        <c:crosses val="autoZero"/>
        <c:auto val="1"/>
        <c:lblAlgn val="ctr"/>
        <c:lblOffset val="100"/>
        <c:noMultiLvlLbl val="0"/>
      </c:catAx>
      <c:valAx>
        <c:axId val="2083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46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2257217847772E-2"/>
          <c:y val="0.15893518518518518"/>
          <c:w val="0.88336329833770788"/>
          <c:h val="0.79013888888888884"/>
        </c:manualLayout>
      </c:layout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outputgap_cd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Data!$M$2:$M$107</c:f>
              <c:numCache>
                <c:formatCode>0</c:formatCode>
                <c:ptCount val="106"/>
                <c:pt idx="17" formatCode="0.0%">
                  <c:v>5.5550217078982556E-2</c:v>
                </c:pt>
                <c:pt idx="18" formatCode="0.0%">
                  <c:v>3.6293416457061412E-2</c:v>
                </c:pt>
                <c:pt idx="19" formatCode="0.0%">
                  <c:v>2.3767574223025889E-3</c:v>
                </c:pt>
                <c:pt idx="20" formatCode="0.0%">
                  <c:v>-1.0899089332328082E-2</c:v>
                </c:pt>
                <c:pt idx="21" formatCode="0.0%">
                  <c:v>-2.9170516115401446E-2</c:v>
                </c:pt>
                <c:pt idx="22" formatCode="0.0%">
                  <c:v>-4.5492832199653055E-2</c:v>
                </c:pt>
                <c:pt idx="23" formatCode="0.0%">
                  <c:v>-5.2489894275909665E-2</c:v>
                </c:pt>
                <c:pt idx="24" formatCode="0.0%">
                  <c:v>-6.003358718031071E-2</c:v>
                </c:pt>
                <c:pt idx="25" formatCode="0.0%">
                  <c:v>-4.548814815114377E-2</c:v>
                </c:pt>
                <c:pt idx="26" formatCode="0.0%">
                  <c:v>-3.4683940579028127E-2</c:v>
                </c:pt>
                <c:pt idx="27" formatCode="0.0%">
                  <c:v>-3.068985534197799E-2</c:v>
                </c:pt>
                <c:pt idx="28" formatCode="0.0%">
                  <c:v>-2.7456171032128163E-2</c:v>
                </c:pt>
                <c:pt idx="29" formatCode="0.0%">
                  <c:v>-1.2942304852892383E-2</c:v>
                </c:pt>
                <c:pt idx="30" formatCode="0.0%">
                  <c:v>9.6644166169324031E-4</c:v>
                </c:pt>
                <c:pt idx="31" formatCode="0.0%">
                  <c:v>-7.5691292471624649E-4</c:v>
                </c:pt>
                <c:pt idx="32" formatCode="0.0%">
                  <c:v>-3.4124380501173723E-3</c:v>
                </c:pt>
                <c:pt idx="33" formatCode="0.0%">
                  <c:v>-9.002192015594046E-3</c:v>
                </c:pt>
                <c:pt idx="34" formatCode="0.0%">
                  <c:v>-1.4857915118856924E-2</c:v>
                </c:pt>
                <c:pt idx="35" formatCode="0.0%">
                  <c:v>-1.810170642097797E-2</c:v>
                </c:pt>
                <c:pt idx="36" formatCode="0.0%">
                  <c:v>-2.1479569710263324E-2</c:v>
                </c:pt>
                <c:pt idx="37" formatCode="0.0%">
                  <c:v>-2.4430152298558938E-2</c:v>
                </c:pt>
                <c:pt idx="38" formatCode="0.0%">
                  <c:v>-2.5875254149578253E-2</c:v>
                </c:pt>
                <c:pt idx="39" formatCode="0.0%">
                  <c:v>-2.643151316599468E-2</c:v>
                </c:pt>
                <c:pt idx="40" formatCode="0.0%">
                  <c:v>-2.7341615807325081E-2</c:v>
                </c:pt>
                <c:pt idx="41" formatCode="0.0%">
                  <c:v>-2.66917641915283E-2</c:v>
                </c:pt>
                <c:pt idx="42" formatCode="0.0%">
                  <c:v>-2.4080340683971135E-2</c:v>
                </c:pt>
                <c:pt idx="43" formatCode="0.0%">
                  <c:v>-2.1951134170950737E-2</c:v>
                </c:pt>
                <c:pt idx="44" formatCode="0.0%">
                  <c:v>-1.9958066867575397E-2</c:v>
                </c:pt>
                <c:pt idx="45" formatCode="0.0%">
                  <c:v>-1.6813052827436392E-2</c:v>
                </c:pt>
                <c:pt idx="46" formatCode="0.0%">
                  <c:v>-1.35441268528943E-2</c:v>
                </c:pt>
                <c:pt idx="47" formatCode="0.0%">
                  <c:v>-9.3146508468583411E-3</c:v>
                </c:pt>
                <c:pt idx="48" formatCode="0.0%">
                  <c:v>-2.9048369151540854E-3</c:v>
                </c:pt>
                <c:pt idx="49" formatCode="0.0%">
                  <c:v>5.1571306505437953E-3</c:v>
                </c:pt>
                <c:pt idx="50" formatCode="0.0%">
                  <c:v>1.2504032300711732E-2</c:v>
                </c:pt>
                <c:pt idx="51" formatCode="0.0%">
                  <c:v>1.9314097050553425E-2</c:v>
                </c:pt>
                <c:pt idx="52" formatCode="0.0%">
                  <c:v>2.6790996755051033E-2</c:v>
                </c:pt>
                <c:pt idx="53" formatCode="0.0%">
                  <c:v>3.0886495191863261E-2</c:v>
                </c:pt>
                <c:pt idx="54" formatCode="0.0%">
                  <c:v>3.2642553975583466E-2</c:v>
                </c:pt>
                <c:pt idx="55" formatCode="0.0%">
                  <c:v>3.2001075345407637E-2</c:v>
                </c:pt>
                <c:pt idx="56" formatCode="0.0%">
                  <c:v>3.1858814490213661E-2</c:v>
                </c:pt>
                <c:pt idx="57" formatCode="0.0%">
                  <c:v>1.8157052277023578E-2</c:v>
                </c:pt>
                <c:pt idx="58" formatCode="0.0%">
                  <c:v>5.7420262956495716E-3</c:v>
                </c:pt>
                <c:pt idx="59" formatCode="0.0%">
                  <c:v>-6.9809249219391356E-3</c:v>
                </c:pt>
                <c:pt idx="60" formatCode="0.0%">
                  <c:v>-1.4131050118525557E-2</c:v>
                </c:pt>
                <c:pt idx="61" formatCode="0.0%">
                  <c:v>-2.1146521060652845E-2</c:v>
                </c:pt>
                <c:pt idx="62" formatCode="0.0%">
                  <c:v>-2.9505131644771199E-2</c:v>
                </c:pt>
                <c:pt idx="63" formatCode="0.0%">
                  <c:v>-2.9695661746512503E-2</c:v>
                </c:pt>
                <c:pt idx="64" formatCode="0.0%">
                  <c:v>-2.9958440270041908E-2</c:v>
                </c:pt>
                <c:pt idx="65" formatCode="0.0%">
                  <c:v>-2.714395019972049E-2</c:v>
                </c:pt>
                <c:pt idx="66" formatCode="0.0%">
                  <c:v>-2.7719767412794583E-2</c:v>
                </c:pt>
                <c:pt idx="67" formatCode="0.0%">
                  <c:v>-2.3119128965036206E-2</c:v>
                </c:pt>
                <c:pt idx="68" formatCode="0.0%">
                  <c:v>-1.9133174971604272E-2</c:v>
                </c:pt>
                <c:pt idx="69" formatCode="0.0%">
                  <c:v>-1.5258183972684525E-2</c:v>
                </c:pt>
                <c:pt idx="70" formatCode="0.0%">
                  <c:v>-1.3372104347765923E-2</c:v>
                </c:pt>
                <c:pt idx="71" formatCode="0.0%">
                  <c:v>-1.0977995554232622E-2</c:v>
                </c:pt>
                <c:pt idx="72" formatCode="0.0%">
                  <c:v>-6.6961888356156241E-3</c:v>
                </c:pt>
                <c:pt idx="73" formatCode="0.0%">
                  <c:v>-1.0356310998949514E-2</c:v>
                </c:pt>
                <c:pt idx="74" formatCode="0.0%">
                  <c:v>-1.3991544655539867E-2</c:v>
                </c:pt>
                <c:pt idx="75" formatCode="0.0%">
                  <c:v>-1.601847908980103E-2</c:v>
                </c:pt>
                <c:pt idx="76" formatCode="0.0%">
                  <c:v>-9.241345021154368E-3</c:v>
                </c:pt>
                <c:pt idx="77" formatCode="0.0%">
                  <c:v>-2.371948635449983E-3</c:v>
                </c:pt>
                <c:pt idx="78" formatCode="0.0%">
                  <c:v>4.3615560079190985E-3</c:v>
                </c:pt>
                <c:pt idx="79" formatCode="0.0%">
                  <c:v>6.6464295403361184E-3</c:v>
                </c:pt>
                <c:pt idx="80" formatCode="0.0%">
                  <c:v>8.3666545371716694E-3</c:v>
                </c:pt>
                <c:pt idx="81" formatCode="0.0%">
                  <c:v>1.0893888805285634E-2</c:v>
                </c:pt>
                <c:pt idx="82" formatCode="0.0%">
                  <c:v>9.3219047637402852E-3</c:v>
                </c:pt>
                <c:pt idx="83" formatCode="0.0%">
                  <c:v>8.4722001277346415E-3</c:v>
                </c:pt>
                <c:pt idx="84" formatCode="0.0%">
                  <c:v>7.4090013995329329E-3</c:v>
                </c:pt>
                <c:pt idx="85" formatCode="0.0%">
                  <c:v>7.1096601904476753E-3</c:v>
                </c:pt>
                <c:pt idx="86" formatCode="0.0%">
                  <c:v>4.1082756365389272E-3</c:v>
                </c:pt>
                <c:pt idx="87" formatCode="0.0%">
                  <c:v>1.5489297044235517E-3</c:v>
                </c:pt>
                <c:pt idx="88" formatCode="0.0%">
                  <c:v>-2.1164816519869678E-4</c:v>
                </c:pt>
                <c:pt idx="89" formatCode="0.0%">
                  <c:v>-4.0690007039287934E-3</c:v>
                </c:pt>
                <c:pt idx="90" formatCode="0.0%">
                  <c:v>-7.6542878815101245E-3</c:v>
                </c:pt>
                <c:pt idx="91" formatCode="0.0%">
                  <c:v>-1.0871528999241931E-2</c:v>
                </c:pt>
                <c:pt idx="92" formatCode="0.0%">
                  <c:v>-1.3532285323431426E-2</c:v>
                </c:pt>
                <c:pt idx="93" formatCode="0.0%">
                  <c:v>-1.6675378857876288E-2</c:v>
                </c:pt>
                <c:pt idx="94" formatCode="0.0%">
                  <c:v>-1.7837492809932298E-2</c:v>
                </c:pt>
                <c:pt idx="95" formatCode="0.0%">
                  <c:v>-1.9058647646657656E-2</c:v>
                </c:pt>
                <c:pt idx="96" formatCode="0.0%">
                  <c:v>-1.7831291971597052E-2</c:v>
                </c:pt>
                <c:pt idx="97" formatCode="0.0%">
                  <c:v>-1.6270383137835354E-2</c:v>
                </c:pt>
                <c:pt idx="98" formatCode="0.0%">
                  <c:v>-1.4347984391734347E-2</c:v>
                </c:pt>
                <c:pt idx="99" formatCode="0.0%">
                  <c:v>-1.3197446868231988E-2</c:v>
                </c:pt>
                <c:pt idx="100" formatCode="0.0%">
                  <c:v>-1.1920246029230253E-2</c:v>
                </c:pt>
                <c:pt idx="101" formatCode="0.0%">
                  <c:v>-7.5916958180249905E-3</c:v>
                </c:pt>
                <c:pt idx="102" formatCode="0.0%">
                  <c:v>-2.9336433551753194E-3</c:v>
                </c:pt>
                <c:pt idx="103" formatCode="0.0%">
                  <c:v>2.4482905660916376E-3</c:v>
                </c:pt>
                <c:pt idx="104" formatCode="0.0%">
                  <c:v>7.6369239275315692E-3</c:v>
                </c:pt>
                <c:pt idx="105" formatCode="0.0%">
                  <c:v>1.1894751350013832E-2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F-4952-847F-F8E405C7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736112"/>
        <c:axId val="1788413296"/>
      </c:lineChart>
      <c:lineChart>
        <c:grouping val="standard"/>
        <c:varyColors val="0"/>
        <c:ser>
          <c:idx val="1"/>
          <c:order val="1"/>
          <c:tx>
            <c:strRef>
              <c:f>Data!$AX$1</c:f>
              <c:strCache>
                <c:ptCount val="1"/>
                <c:pt idx="0">
                  <c:v>tib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Data!$AX$2:$AX$107</c:f>
              <c:numCache>
                <c:formatCode>General</c:formatCode>
                <c:ptCount val="106"/>
                <c:pt idx="4" formatCode="0.0%">
                  <c:v>0.22648854918097999</c:v>
                </c:pt>
                <c:pt idx="5" formatCode="0.0%">
                  <c:v>0.25059111436833098</c:v>
                </c:pt>
                <c:pt idx="6" formatCode="0.0%">
                  <c:v>0.20683983451157995</c:v>
                </c:pt>
                <c:pt idx="7" formatCode="0.0%">
                  <c:v>0.26337160482167471</c:v>
                </c:pt>
                <c:pt idx="8" formatCode="0.0%">
                  <c:v>0.29828766384048933</c:v>
                </c:pt>
                <c:pt idx="9" formatCode="0.0%">
                  <c:v>0.303585202671879</c:v>
                </c:pt>
                <c:pt idx="10" formatCode="0.0%">
                  <c:v>0.27204681932596414</c:v>
                </c:pt>
                <c:pt idx="11" formatCode="0.0%">
                  <c:v>0.25689424686736695</c:v>
                </c:pt>
                <c:pt idx="12" formatCode="0.0%">
                  <c:v>0.25059241146143196</c:v>
                </c:pt>
                <c:pt idx="13" formatCode="0.0%">
                  <c:v>0.22727066380271974</c:v>
                </c:pt>
                <c:pt idx="14" formatCode="0.0%">
                  <c:v>0.23035916795359912</c:v>
                </c:pt>
                <c:pt idx="15" formatCode="0.0%">
                  <c:v>0.23932016325920102</c:v>
                </c:pt>
                <c:pt idx="16" formatCode="0.0%">
                  <c:v>0.29238804623155396</c:v>
                </c:pt>
                <c:pt idx="17" formatCode="0.0%">
                  <c:v>0.39112435546559043</c:v>
                </c:pt>
                <c:pt idx="18" formatCode="0.0%">
                  <c:v>0.38405639905802935</c:v>
                </c:pt>
                <c:pt idx="19" formatCode="0.0%">
                  <c:v>0.33477601253764128</c:v>
                </c:pt>
                <c:pt idx="20" formatCode="0.0%">
                  <c:v>0.2383803922804073</c:v>
                </c:pt>
                <c:pt idx="21" formatCode="0.0%">
                  <c:v>0.19436089469612094</c:v>
                </c:pt>
                <c:pt idx="22" formatCode="0.0%">
                  <c:v>0.18935169487278328</c:v>
                </c:pt>
                <c:pt idx="23" formatCode="0.0%">
                  <c:v>0.12875179733064174</c:v>
                </c:pt>
                <c:pt idx="24" formatCode="0.0%">
                  <c:v>9.1060598619403826E-2</c:v>
                </c:pt>
                <c:pt idx="25" formatCode="0.0%">
                  <c:v>0.10449461630116554</c:v>
                </c:pt>
                <c:pt idx="26" formatCode="0.0%">
                  <c:v>0.12350814177338798</c:v>
                </c:pt>
                <c:pt idx="27" formatCode="0.0%">
                  <c:v>0.11599539496542488</c:v>
                </c:pt>
                <c:pt idx="28" formatCode="0.0%">
                  <c:v>0.11292181381626112</c:v>
                </c:pt>
                <c:pt idx="29" formatCode="0.0%">
                  <c:v>0.11126916297865651</c:v>
                </c:pt>
                <c:pt idx="30" formatCode="0.0%">
                  <c:v>0.10382282127491017</c:v>
                </c:pt>
                <c:pt idx="31" formatCode="0.0%">
                  <c:v>9.0078971501450708E-2</c:v>
                </c:pt>
                <c:pt idx="32" formatCode="0.0%">
                  <c:v>7.8667799878698819E-2</c:v>
                </c:pt>
                <c:pt idx="33" formatCode="0.0%">
                  <c:v>6.0352264237790026E-2</c:v>
                </c:pt>
                <c:pt idx="34" formatCode="0.0%">
                  <c:v>5.2816208988888905E-2</c:v>
                </c:pt>
                <c:pt idx="35" formatCode="0.0%">
                  <c:v>5.1840790090163916E-2</c:v>
                </c:pt>
                <c:pt idx="36" formatCode="0.0%">
                  <c:v>5.9397549078688529E-2</c:v>
                </c:pt>
                <c:pt idx="37" formatCode="0.0%">
                  <c:v>6.9973273950847459E-2</c:v>
                </c:pt>
                <c:pt idx="38" formatCode="0.0%">
                  <c:v>7.3963517370312495E-2</c:v>
                </c:pt>
                <c:pt idx="39" formatCode="0.0%">
                  <c:v>7.4472834601666676E-2</c:v>
                </c:pt>
                <c:pt idx="40" formatCode="0.0%">
                  <c:v>7.2903026429032278E-2</c:v>
                </c:pt>
                <c:pt idx="41" formatCode="0.0%">
                  <c:v>6.9318563578333353E-2</c:v>
                </c:pt>
                <c:pt idx="42" formatCode="0.0%">
                  <c:v>6.8882989326984126E-2</c:v>
                </c:pt>
                <c:pt idx="43" formatCode="0.0%">
                  <c:v>6.9105124740983612E-2</c:v>
                </c:pt>
                <c:pt idx="44" formatCode="0.0%">
                  <c:v>6.4050734566666656E-2</c:v>
                </c:pt>
                <c:pt idx="45" formatCode="0.0%">
                  <c:v>6.3719147733870968E-2</c:v>
                </c:pt>
                <c:pt idx="46" formatCode="0.0%">
                  <c:v>6.259545606825398E-2</c:v>
                </c:pt>
                <c:pt idx="47" formatCode="0.0%">
                  <c:v>5.7020260433333324E-2</c:v>
                </c:pt>
                <c:pt idx="48" formatCode="0.0%">
                  <c:v>5.9220548026984114E-2</c:v>
                </c:pt>
                <c:pt idx="49" formatCode="0.0%">
                  <c:v>6.1756751528813568E-2</c:v>
                </c:pt>
                <c:pt idx="50" formatCode="0.0%">
                  <c:v>6.6607508908196722E-2</c:v>
                </c:pt>
                <c:pt idx="51" formatCode="0.0%">
                  <c:v>7.208798367288137E-2</c:v>
                </c:pt>
                <c:pt idx="52" formatCode="0.0%">
                  <c:v>7.7639359920967724E-2</c:v>
                </c:pt>
                <c:pt idx="53" formatCode="0.0%">
                  <c:v>8.4566970369491512E-2</c:v>
                </c:pt>
                <c:pt idx="54" formatCode="0.0%">
                  <c:v>9.1761128231147529E-2</c:v>
                </c:pt>
                <c:pt idx="55" formatCode="0.0%">
                  <c:v>9.2672725260655744E-2</c:v>
                </c:pt>
                <c:pt idx="56" formatCode="0.0%">
                  <c:v>9.5094835303333333E-2</c:v>
                </c:pt>
                <c:pt idx="57" formatCode="0.0%">
                  <c:v>9.6636379194999969E-2</c:v>
                </c:pt>
                <c:pt idx="58" formatCode="0.0%">
                  <c:v>9.9402999535937495E-2</c:v>
                </c:pt>
                <c:pt idx="59" formatCode="0.0%">
                  <c:v>9.7752281748333322E-2</c:v>
                </c:pt>
                <c:pt idx="60" formatCode="0.0%">
                  <c:v>8.5575269181967201E-2</c:v>
                </c:pt>
                <c:pt idx="61" formatCode="0.0%">
                  <c:v>5.9955650712068952E-2</c:v>
                </c:pt>
                <c:pt idx="62" formatCode="0.0%">
                  <c:v>4.3468675699999994E-2</c:v>
                </c:pt>
                <c:pt idx="63" formatCode="0.0%">
                  <c:v>3.7020939005000003E-2</c:v>
                </c:pt>
                <c:pt idx="64" formatCode="0.0%">
                  <c:v>3.3491804378688525E-2</c:v>
                </c:pt>
                <c:pt idx="65" formatCode="0.0%">
                  <c:v>3.1813728894999997E-2</c:v>
                </c:pt>
                <c:pt idx="66" formatCode="0.0%">
                  <c:v>3.0369425639682538E-2</c:v>
                </c:pt>
                <c:pt idx="67" formatCode="0.0%">
                  <c:v>2.9281775640322579E-2</c:v>
                </c:pt>
                <c:pt idx="68" formatCode="0.0%">
                  <c:v>3.1521539856451612E-2</c:v>
                </c:pt>
                <c:pt idx="69" formatCode="0.0%">
                  <c:v>3.8405067113114755E-2</c:v>
                </c:pt>
                <c:pt idx="70" formatCode="0.0%">
                  <c:v>4.4905237047619048E-2</c:v>
                </c:pt>
                <c:pt idx="71" formatCode="0.0%">
                  <c:v>4.5175216922950824E-2</c:v>
                </c:pt>
                <c:pt idx="72" formatCode="0.0%">
                  <c:v>5.0223701415873012E-2</c:v>
                </c:pt>
                <c:pt idx="73" formatCode="0.0%">
                  <c:v>5.2724438194915249E-2</c:v>
                </c:pt>
                <c:pt idx="74" formatCode="0.0%">
                  <c:v>5.0872248950819661E-2</c:v>
                </c:pt>
                <c:pt idx="75" formatCode="0.0%">
                  <c:v>4.5095551919354847E-2</c:v>
                </c:pt>
                <c:pt idx="76" formatCode="0.0%">
                  <c:v>3.9617389040677985E-2</c:v>
                </c:pt>
                <c:pt idx="77" formatCode="0.0%">
                  <c:v>3.1716703475409828E-2</c:v>
                </c:pt>
                <c:pt idx="78" formatCode="0.0%">
                  <c:v>3.250552115396825E-2</c:v>
                </c:pt>
                <c:pt idx="79" formatCode="0.0%">
                  <c:v>3.1533309830645166E-2</c:v>
                </c:pt>
                <c:pt idx="80" formatCode="0.0%">
                  <c:v>3.2172666272131153E-2</c:v>
                </c:pt>
                <c:pt idx="81" formatCode="0.0%">
                  <c:v>3.4937378347457616E-2</c:v>
                </c:pt>
                <c:pt idx="82" formatCode="0.0%">
                  <c:v>4.1544997621875003E-2</c:v>
                </c:pt>
                <c:pt idx="83" formatCode="0.0%">
                  <c:v>4.3560311168852457E-2</c:v>
                </c:pt>
                <c:pt idx="84" formatCode="0.0%">
                  <c:v>4.5148703936065571E-2</c:v>
                </c:pt>
                <c:pt idx="85" formatCode="0.0%">
                  <c:v>4.5194675475862069E-2</c:v>
                </c:pt>
                <c:pt idx="86" formatCode="0.0%">
                  <c:v>4.5423539533333314E-2</c:v>
                </c:pt>
                <c:pt idx="87" formatCode="0.0%">
                  <c:v>5.0154077277049167E-2</c:v>
                </c:pt>
                <c:pt idx="88" formatCode="0.0%">
                  <c:v>6.0680642615000016E-2</c:v>
                </c:pt>
                <c:pt idx="89" formatCode="0.0%">
                  <c:v>6.9525643398387085E-2</c:v>
                </c:pt>
                <c:pt idx="90" formatCode="0.0%">
                  <c:v>7.6758787790476166E-2</c:v>
                </c:pt>
                <c:pt idx="91" formatCode="0.0%">
                  <c:v>7.468087873606559E-2</c:v>
                </c:pt>
                <c:pt idx="92" formatCode="0.0%">
                  <c:v>7.3886283136507941E-2</c:v>
                </c:pt>
                <c:pt idx="93" formatCode="0.0%">
                  <c:v>6.5633613584745773E-2</c:v>
                </c:pt>
                <c:pt idx="94" formatCode="0.0%">
                  <c:v>5.5001441340983628E-2</c:v>
                </c:pt>
                <c:pt idx="95" formatCode="0.0%">
                  <c:v>4.837786446833333E-2</c:v>
                </c:pt>
                <c:pt idx="96" formatCode="0.0%">
                  <c:v>4.5719102504999991E-2</c:v>
                </c:pt>
                <c:pt idx="97" formatCode="0.0%">
                  <c:v>4.310584252295082E-2</c:v>
                </c:pt>
                <c:pt idx="98" formatCode="0.0%">
                  <c:v>4.2557257895081968E-2</c:v>
                </c:pt>
                <c:pt idx="99" formatCode="0.0%">
                  <c:v>4.1166565690322593E-2</c:v>
                </c:pt>
                <c:pt idx="100" formatCode="0.0%">
                  <c:v>4.2555814772131155E-2</c:v>
                </c:pt>
                <c:pt idx="101" formatCode="0.0%">
                  <c:v>4.2606396226666669E-2</c:v>
                </c:pt>
                <c:pt idx="102" formatCode="0.0%">
                  <c:v>4.2631764066666661E-2</c:v>
                </c:pt>
                <c:pt idx="103" formatCode="0.0%">
                  <c:v>4.1204838514516125E-2</c:v>
                </c:pt>
                <c:pt idx="104" formatCode="0.0%">
                  <c:v>4.2234061409677413E-2</c:v>
                </c:pt>
                <c:pt idx="105" formatCode="0.0%">
                  <c:v>3.2266335736206901E-2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F-4952-847F-F8E405C70068}"/>
            </c:ext>
          </c:extLst>
        </c:ser>
        <c:ser>
          <c:idx val="2"/>
          <c:order val="2"/>
          <c:tx>
            <c:strRef>
              <c:f>Data!$BV$1</c:f>
              <c:strCache>
                <c:ptCount val="1"/>
                <c:pt idx="0">
                  <c:v>tib_l6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Data!$BV$2:$BV$107</c:f>
              <c:numCache>
                <c:formatCode>General</c:formatCode>
                <c:ptCount val="106"/>
                <c:pt idx="10" formatCode="0.0%">
                  <c:v>0.22648854918097999</c:v>
                </c:pt>
                <c:pt idx="11" formatCode="0.0%">
                  <c:v>0.25059111436833098</c:v>
                </c:pt>
                <c:pt idx="12" formatCode="0.0%">
                  <c:v>0.20683983451157995</c:v>
                </c:pt>
                <c:pt idx="13" formatCode="0.0%">
                  <c:v>0.26337160482167471</c:v>
                </c:pt>
                <c:pt idx="14" formatCode="0.0%">
                  <c:v>0.29828766384048933</c:v>
                </c:pt>
                <c:pt idx="15" formatCode="0.0%">
                  <c:v>0.303585202671879</c:v>
                </c:pt>
                <c:pt idx="16" formatCode="0.0%">
                  <c:v>0.27204681932596414</c:v>
                </c:pt>
                <c:pt idx="17" formatCode="0.0%">
                  <c:v>0.25689424686736695</c:v>
                </c:pt>
                <c:pt idx="18" formatCode="0.0%">
                  <c:v>0.25059241146143196</c:v>
                </c:pt>
                <c:pt idx="19" formatCode="0.0%">
                  <c:v>0.22727066380271974</c:v>
                </c:pt>
                <c:pt idx="20" formatCode="0.0%">
                  <c:v>0.23035916795359912</c:v>
                </c:pt>
                <c:pt idx="21" formatCode="0.0%">
                  <c:v>0.23932016325920102</c:v>
                </c:pt>
                <c:pt idx="22" formatCode="0.0%">
                  <c:v>0.29238804623155396</c:v>
                </c:pt>
                <c:pt idx="23" formatCode="0.0%">
                  <c:v>0.39112435546559043</c:v>
                </c:pt>
                <c:pt idx="24" formatCode="0.0%">
                  <c:v>0.38405639905802935</c:v>
                </c:pt>
                <c:pt idx="25" formatCode="0.0%">
                  <c:v>0.33477601253764128</c:v>
                </c:pt>
                <c:pt idx="26" formatCode="0.0%">
                  <c:v>0.2383803922804073</c:v>
                </c:pt>
                <c:pt idx="27" formatCode="0.0%">
                  <c:v>0.19436089469612094</c:v>
                </c:pt>
                <c:pt idx="28" formatCode="0.0%">
                  <c:v>0.18935169487278328</c:v>
                </c:pt>
                <c:pt idx="29" formatCode="0.0%">
                  <c:v>0.12875179733064174</c:v>
                </c:pt>
                <c:pt idx="30" formatCode="0.0%">
                  <c:v>9.1060598619403826E-2</c:v>
                </c:pt>
                <c:pt idx="31" formatCode="0.0%">
                  <c:v>0.10449461630116554</c:v>
                </c:pt>
                <c:pt idx="32" formatCode="0.0%">
                  <c:v>0.12350814177338798</c:v>
                </c:pt>
                <c:pt idx="33" formatCode="0.0%">
                  <c:v>0.11599539496542488</c:v>
                </c:pt>
                <c:pt idx="34" formatCode="0.0%">
                  <c:v>0.11292181381626112</c:v>
                </c:pt>
                <c:pt idx="35" formatCode="0.0%">
                  <c:v>0.11126916297865651</c:v>
                </c:pt>
                <c:pt idx="36" formatCode="0.0%">
                  <c:v>0.10382282127491017</c:v>
                </c:pt>
                <c:pt idx="37" formatCode="0.0%">
                  <c:v>9.0078971501450708E-2</c:v>
                </c:pt>
                <c:pt idx="38" formatCode="0.0%">
                  <c:v>7.8667799878698819E-2</c:v>
                </c:pt>
                <c:pt idx="39" formatCode="0.0%">
                  <c:v>6.0352264237790026E-2</c:v>
                </c:pt>
                <c:pt idx="40" formatCode="0.0%">
                  <c:v>5.2816208988888905E-2</c:v>
                </c:pt>
                <c:pt idx="41" formatCode="0.0%">
                  <c:v>5.1840790090163916E-2</c:v>
                </c:pt>
                <c:pt idx="42" formatCode="0.0%">
                  <c:v>5.9397549078688529E-2</c:v>
                </c:pt>
                <c:pt idx="43" formatCode="0.0%">
                  <c:v>6.9973273950847459E-2</c:v>
                </c:pt>
                <c:pt idx="44" formatCode="0.0%">
                  <c:v>7.3963517370312495E-2</c:v>
                </c:pt>
                <c:pt idx="45" formatCode="0.0%">
                  <c:v>7.4472834601666676E-2</c:v>
                </c:pt>
                <c:pt idx="46" formatCode="0.0%">
                  <c:v>7.2903026429032278E-2</c:v>
                </c:pt>
                <c:pt idx="47" formatCode="0.0%">
                  <c:v>6.9318563578333353E-2</c:v>
                </c:pt>
                <c:pt idx="48" formatCode="0.0%">
                  <c:v>6.8882989326984126E-2</c:v>
                </c:pt>
                <c:pt idx="49" formatCode="0.0%">
                  <c:v>6.9105124740983612E-2</c:v>
                </c:pt>
                <c:pt idx="50" formatCode="0.0%">
                  <c:v>6.4050734566666656E-2</c:v>
                </c:pt>
                <c:pt idx="51" formatCode="0.0%">
                  <c:v>6.3719147733870968E-2</c:v>
                </c:pt>
                <c:pt idx="52" formatCode="0.0%">
                  <c:v>6.259545606825398E-2</c:v>
                </c:pt>
                <c:pt idx="53" formatCode="0.0%">
                  <c:v>5.7020260433333324E-2</c:v>
                </c:pt>
                <c:pt idx="54" formatCode="0.0%">
                  <c:v>5.9220548026984114E-2</c:v>
                </c:pt>
                <c:pt idx="55" formatCode="0.0%">
                  <c:v>6.1756751528813568E-2</c:v>
                </c:pt>
                <c:pt idx="56" formatCode="0.0%">
                  <c:v>6.6607508908196722E-2</c:v>
                </c:pt>
                <c:pt idx="57" formatCode="0.0%">
                  <c:v>7.208798367288137E-2</c:v>
                </c:pt>
                <c:pt idx="58" formatCode="0.0%">
                  <c:v>7.7639359920967724E-2</c:v>
                </c:pt>
                <c:pt idx="59" formatCode="0.0%">
                  <c:v>8.4566970369491512E-2</c:v>
                </c:pt>
                <c:pt idx="60" formatCode="0.0%">
                  <c:v>9.1761128231147529E-2</c:v>
                </c:pt>
                <c:pt idx="61" formatCode="0.0%">
                  <c:v>9.2672725260655744E-2</c:v>
                </c:pt>
                <c:pt idx="62" formatCode="0.0%">
                  <c:v>9.5094835303333333E-2</c:v>
                </c:pt>
                <c:pt idx="63" formatCode="0.0%">
                  <c:v>9.6636379194999969E-2</c:v>
                </c:pt>
                <c:pt idx="64" formatCode="0.0%">
                  <c:v>9.9402999535937495E-2</c:v>
                </c:pt>
                <c:pt idx="65" formatCode="0.0%">
                  <c:v>9.7752281748333322E-2</c:v>
                </c:pt>
                <c:pt idx="66" formatCode="0.0%">
                  <c:v>8.5575269181967201E-2</c:v>
                </c:pt>
                <c:pt idx="67" formatCode="0.0%">
                  <c:v>5.9955650712068952E-2</c:v>
                </c:pt>
                <c:pt idx="68" formatCode="0.0%">
                  <c:v>4.3468675699999994E-2</c:v>
                </c:pt>
                <c:pt idx="69" formatCode="0.0%">
                  <c:v>3.7020939005000003E-2</c:v>
                </c:pt>
                <c:pt idx="70" formatCode="0.0%">
                  <c:v>3.3491804378688525E-2</c:v>
                </c:pt>
                <c:pt idx="71" formatCode="0.0%">
                  <c:v>3.1813728894999997E-2</c:v>
                </c:pt>
                <c:pt idx="72" formatCode="0.0%">
                  <c:v>3.0369425639682538E-2</c:v>
                </c:pt>
                <c:pt idx="73" formatCode="0.0%">
                  <c:v>2.9281775640322579E-2</c:v>
                </c:pt>
                <c:pt idx="74" formatCode="0.0%">
                  <c:v>3.1521539856451612E-2</c:v>
                </c:pt>
                <c:pt idx="75" formatCode="0.0%">
                  <c:v>3.8405067113114755E-2</c:v>
                </c:pt>
                <c:pt idx="76" formatCode="0.0%">
                  <c:v>4.4905237047619048E-2</c:v>
                </c:pt>
                <c:pt idx="77" formatCode="0.0%">
                  <c:v>4.5175216922950824E-2</c:v>
                </c:pt>
                <c:pt idx="78" formatCode="0.0%">
                  <c:v>5.0223701415873012E-2</c:v>
                </c:pt>
                <c:pt idx="79" formatCode="0.0%">
                  <c:v>5.2724438194915249E-2</c:v>
                </c:pt>
                <c:pt idx="80" formatCode="0.0%">
                  <c:v>5.0872248950819661E-2</c:v>
                </c:pt>
                <c:pt idx="81" formatCode="0.0%">
                  <c:v>4.5095551919354847E-2</c:v>
                </c:pt>
                <c:pt idx="82" formatCode="0.0%">
                  <c:v>3.9617389040677985E-2</c:v>
                </c:pt>
                <c:pt idx="83" formatCode="0.0%">
                  <c:v>3.1716703475409828E-2</c:v>
                </c:pt>
                <c:pt idx="84" formatCode="0.0%">
                  <c:v>3.250552115396825E-2</c:v>
                </c:pt>
                <c:pt idx="85" formatCode="0.0%">
                  <c:v>3.1533309830645166E-2</c:v>
                </c:pt>
                <c:pt idx="86" formatCode="0.0%">
                  <c:v>3.2172666272131153E-2</c:v>
                </c:pt>
                <c:pt idx="87" formatCode="0.0%">
                  <c:v>3.4937378347457616E-2</c:v>
                </c:pt>
                <c:pt idx="88" formatCode="0.0%">
                  <c:v>4.1544997621875003E-2</c:v>
                </c:pt>
                <c:pt idx="89" formatCode="0.0%">
                  <c:v>4.3560311168852457E-2</c:v>
                </c:pt>
                <c:pt idx="90" formatCode="0.0%">
                  <c:v>4.5148703936065571E-2</c:v>
                </c:pt>
                <c:pt idx="91" formatCode="0.0%">
                  <c:v>4.5194675475862069E-2</c:v>
                </c:pt>
                <c:pt idx="92" formatCode="0.0%">
                  <c:v>4.5423539533333314E-2</c:v>
                </c:pt>
                <c:pt idx="93" formatCode="0.0%">
                  <c:v>5.0154077277049167E-2</c:v>
                </c:pt>
                <c:pt idx="94" formatCode="0.0%">
                  <c:v>6.0680642615000016E-2</c:v>
                </c:pt>
                <c:pt idx="95" formatCode="0.0%">
                  <c:v>6.9525643398387085E-2</c:v>
                </c:pt>
                <c:pt idx="96" formatCode="0.0%">
                  <c:v>7.6758787790476166E-2</c:v>
                </c:pt>
                <c:pt idx="97" formatCode="0.0%">
                  <c:v>7.468087873606559E-2</c:v>
                </c:pt>
                <c:pt idx="98" formatCode="0.0%">
                  <c:v>7.3886283136507941E-2</c:v>
                </c:pt>
                <c:pt idx="99" formatCode="0.0%">
                  <c:v>6.5633613584745773E-2</c:v>
                </c:pt>
                <c:pt idx="100" formatCode="0.0%">
                  <c:v>5.5001441340983628E-2</c:v>
                </c:pt>
                <c:pt idx="101" formatCode="0.0%">
                  <c:v>4.837786446833333E-2</c:v>
                </c:pt>
                <c:pt idx="102" formatCode="0.0%">
                  <c:v>4.5719102504999991E-2</c:v>
                </c:pt>
                <c:pt idx="103" formatCode="0.0%">
                  <c:v>4.310584252295082E-2</c:v>
                </c:pt>
                <c:pt idx="104" formatCode="0.0%">
                  <c:v>4.2557257895081968E-2</c:v>
                </c:pt>
                <c:pt idx="105" formatCode="0.0%">
                  <c:v>4.1166565690322593E-2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F-4952-847F-F8E405C7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63807"/>
        <c:axId val="575429231"/>
      </c:lineChart>
      <c:dateAx>
        <c:axId val="1899736112"/>
        <c:scaling>
          <c:orientation val="minMax"/>
          <c:max val="43800"/>
          <c:min val="3722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8413296"/>
        <c:crosses val="autoZero"/>
        <c:auto val="1"/>
        <c:lblOffset val="100"/>
        <c:baseTimeUnit val="months"/>
      </c:dateAx>
      <c:valAx>
        <c:axId val="178841329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9736112"/>
        <c:crosses val="autoZero"/>
        <c:crossBetween val="between"/>
      </c:valAx>
      <c:valAx>
        <c:axId val="575429231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063807"/>
        <c:crosses val="max"/>
        <c:crossBetween val="between"/>
      </c:valAx>
      <c:dateAx>
        <c:axId val="50406380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75429231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2.5428331875182269E-2"/>
          <c:w val="0.88890507436570432"/>
          <c:h val="0.81213692038495189"/>
        </c:manualLayout>
      </c:layout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outputgap_cd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Data!$M$2:$M$107</c:f>
              <c:numCache>
                <c:formatCode>0</c:formatCode>
                <c:ptCount val="106"/>
                <c:pt idx="17" formatCode="0.0%">
                  <c:v>5.5550217078982556E-2</c:v>
                </c:pt>
                <c:pt idx="18" formatCode="0.0%">
                  <c:v>3.6293416457061412E-2</c:v>
                </c:pt>
                <c:pt idx="19" formatCode="0.0%">
                  <c:v>2.3767574223025889E-3</c:v>
                </c:pt>
                <c:pt idx="20" formatCode="0.0%">
                  <c:v>-1.0899089332328082E-2</c:v>
                </c:pt>
                <c:pt idx="21" formatCode="0.0%">
                  <c:v>-2.9170516115401446E-2</c:v>
                </c:pt>
                <c:pt idx="22" formatCode="0.0%">
                  <c:v>-4.5492832199653055E-2</c:v>
                </c:pt>
                <c:pt idx="23" formatCode="0.0%">
                  <c:v>-5.2489894275909665E-2</c:v>
                </c:pt>
                <c:pt idx="24" formatCode="0.0%">
                  <c:v>-6.003358718031071E-2</c:v>
                </c:pt>
                <c:pt idx="25" formatCode="0.0%">
                  <c:v>-4.548814815114377E-2</c:v>
                </c:pt>
                <c:pt idx="26" formatCode="0.0%">
                  <c:v>-3.4683940579028127E-2</c:v>
                </c:pt>
                <c:pt idx="27" formatCode="0.0%">
                  <c:v>-3.068985534197799E-2</c:v>
                </c:pt>
                <c:pt idx="28" formatCode="0.0%">
                  <c:v>-2.7456171032128163E-2</c:v>
                </c:pt>
                <c:pt idx="29" formatCode="0.0%">
                  <c:v>-1.2942304852892383E-2</c:v>
                </c:pt>
                <c:pt idx="30" formatCode="0.0%">
                  <c:v>9.6644166169324031E-4</c:v>
                </c:pt>
                <c:pt idx="31" formatCode="0.0%">
                  <c:v>-7.5691292471624649E-4</c:v>
                </c:pt>
                <c:pt idx="32" formatCode="0.0%">
                  <c:v>-3.4124380501173723E-3</c:v>
                </c:pt>
                <c:pt idx="33" formatCode="0.0%">
                  <c:v>-9.002192015594046E-3</c:v>
                </c:pt>
                <c:pt idx="34" formatCode="0.0%">
                  <c:v>-1.4857915118856924E-2</c:v>
                </c:pt>
                <c:pt idx="35" formatCode="0.0%">
                  <c:v>-1.810170642097797E-2</c:v>
                </c:pt>
                <c:pt idx="36" formatCode="0.0%">
                  <c:v>-2.1479569710263324E-2</c:v>
                </c:pt>
                <c:pt idx="37" formatCode="0.0%">
                  <c:v>-2.4430152298558938E-2</c:v>
                </c:pt>
                <c:pt idx="38" formatCode="0.0%">
                  <c:v>-2.5875254149578253E-2</c:v>
                </c:pt>
                <c:pt idx="39" formatCode="0.0%">
                  <c:v>-2.643151316599468E-2</c:v>
                </c:pt>
                <c:pt idx="40" formatCode="0.0%">
                  <c:v>-2.7341615807325081E-2</c:v>
                </c:pt>
                <c:pt idx="41" formatCode="0.0%">
                  <c:v>-2.66917641915283E-2</c:v>
                </c:pt>
                <c:pt idx="42" formatCode="0.0%">
                  <c:v>-2.4080340683971135E-2</c:v>
                </c:pt>
                <c:pt idx="43" formatCode="0.0%">
                  <c:v>-2.1951134170950737E-2</c:v>
                </c:pt>
                <c:pt idx="44" formatCode="0.0%">
                  <c:v>-1.9958066867575397E-2</c:v>
                </c:pt>
                <c:pt idx="45" formatCode="0.0%">
                  <c:v>-1.6813052827436392E-2</c:v>
                </c:pt>
                <c:pt idx="46" formatCode="0.0%">
                  <c:v>-1.35441268528943E-2</c:v>
                </c:pt>
                <c:pt idx="47" formatCode="0.0%">
                  <c:v>-9.3146508468583411E-3</c:v>
                </c:pt>
                <c:pt idx="48" formatCode="0.0%">
                  <c:v>-2.9048369151540854E-3</c:v>
                </c:pt>
                <c:pt idx="49" formatCode="0.0%">
                  <c:v>5.1571306505437953E-3</c:v>
                </c:pt>
                <c:pt idx="50" formatCode="0.0%">
                  <c:v>1.2504032300711732E-2</c:v>
                </c:pt>
                <c:pt idx="51" formatCode="0.0%">
                  <c:v>1.9314097050553425E-2</c:v>
                </c:pt>
                <c:pt idx="52" formatCode="0.0%">
                  <c:v>2.6790996755051033E-2</c:v>
                </c:pt>
                <c:pt idx="53" formatCode="0.0%">
                  <c:v>3.0886495191863261E-2</c:v>
                </c:pt>
                <c:pt idx="54" formatCode="0.0%">
                  <c:v>3.2642553975583466E-2</c:v>
                </c:pt>
                <c:pt idx="55" formatCode="0.0%">
                  <c:v>3.2001075345407637E-2</c:v>
                </c:pt>
                <c:pt idx="56" formatCode="0.0%">
                  <c:v>3.1858814490213661E-2</c:v>
                </c:pt>
                <c:pt idx="57" formatCode="0.0%">
                  <c:v>1.8157052277023578E-2</c:v>
                </c:pt>
                <c:pt idx="58" formatCode="0.0%">
                  <c:v>5.7420262956495716E-3</c:v>
                </c:pt>
                <c:pt idx="59" formatCode="0.0%">
                  <c:v>-6.9809249219391356E-3</c:v>
                </c:pt>
                <c:pt idx="60" formatCode="0.0%">
                  <c:v>-1.4131050118525557E-2</c:v>
                </c:pt>
                <c:pt idx="61" formatCode="0.0%">
                  <c:v>-2.1146521060652845E-2</c:v>
                </c:pt>
                <c:pt idx="62" formatCode="0.0%">
                  <c:v>-2.9505131644771199E-2</c:v>
                </c:pt>
                <c:pt idx="63" formatCode="0.0%">
                  <c:v>-2.9695661746512503E-2</c:v>
                </c:pt>
                <c:pt idx="64" formatCode="0.0%">
                  <c:v>-2.9958440270041908E-2</c:v>
                </c:pt>
                <c:pt idx="65" formatCode="0.0%">
                  <c:v>-2.714395019972049E-2</c:v>
                </c:pt>
                <c:pt idx="66" formatCode="0.0%">
                  <c:v>-2.7719767412794583E-2</c:v>
                </c:pt>
                <c:pt idx="67" formatCode="0.0%">
                  <c:v>-2.3119128965036206E-2</c:v>
                </c:pt>
                <c:pt idx="68" formatCode="0.0%">
                  <c:v>-1.9133174971604272E-2</c:v>
                </c:pt>
                <c:pt idx="69" formatCode="0.0%">
                  <c:v>-1.5258183972684525E-2</c:v>
                </c:pt>
                <c:pt idx="70" formatCode="0.0%">
                  <c:v>-1.3372104347765923E-2</c:v>
                </c:pt>
                <c:pt idx="71" formatCode="0.0%">
                  <c:v>-1.0977995554232622E-2</c:v>
                </c:pt>
                <c:pt idx="72" formatCode="0.0%">
                  <c:v>-6.6961888356156241E-3</c:v>
                </c:pt>
                <c:pt idx="73" formatCode="0.0%">
                  <c:v>-1.0356310998949514E-2</c:v>
                </c:pt>
                <c:pt idx="74" formatCode="0.0%">
                  <c:v>-1.3991544655539867E-2</c:v>
                </c:pt>
                <c:pt idx="75" formatCode="0.0%">
                  <c:v>-1.601847908980103E-2</c:v>
                </c:pt>
                <c:pt idx="76" formatCode="0.0%">
                  <c:v>-9.241345021154368E-3</c:v>
                </c:pt>
                <c:pt idx="77" formatCode="0.0%">
                  <c:v>-2.371948635449983E-3</c:v>
                </c:pt>
                <c:pt idx="78" formatCode="0.0%">
                  <c:v>4.3615560079190985E-3</c:v>
                </c:pt>
                <c:pt idx="79" formatCode="0.0%">
                  <c:v>6.6464295403361184E-3</c:v>
                </c:pt>
                <c:pt idx="80" formatCode="0.0%">
                  <c:v>8.3666545371716694E-3</c:v>
                </c:pt>
                <c:pt idx="81" formatCode="0.0%">
                  <c:v>1.0893888805285634E-2</c:v>
                </c:pt>
                <c:pt idx="82" formatCode="0.0%">
                  <c:v>9.3219047637402852E-3</c:v>
                </c:pt>
                <c:pt idx="83" formatCode="0.0%">
                  <c:v>8.4722001277346415E-3</c:v>
                </c:pt>
                <c:pt idx="84" formatCode="0.0%">
                  <c:v>7.4090013995329329E-3</c:v>
                </c:pt>
                <c:pt idx="85" formatCode="0.0%">
                  <c:v>7.1096601904476753E-3</c:v>
                </c:pt>
                <c:pt idx="86" formatCode="0.0%">
                  <c:v>4.1082756365389272E-3</c:v>
                </c:pt>
                <c:pt idx="87" formatCode="0.0%">
                  <c:v>1.5489297044235517E-3</c:v>
                </c:pt>
                <c:pt idx="88" formatCode="0.0%">
                  <c:v>-2.1164816519869678E-4</c:v>
                </c:pt>
                <c:pt idx="89" formatCode="0.0%">
                  <c:v>-4.0690007039287934E-3</c:v>
                </c:pt>
                <c:pt idx="90" formatCode="0.0%">
                  <c:v>-7.6542878815101245E-3</c:v>
                </c:pt>
                <c:pt idx="91" formatCode="0.0%">
                  <c:v>-1.0871528999241931E-2</c:v>
                </c:pt>
                <c:pt idx="92" formatCode="0.0%">
                  <c:v>-1.3532285323431426E-2</c:v>
                </c:pt>
                <c:pt idx="93" formatCode="0.0%">
                  <c:v>-1.6675378857876288E-2</c:v>
                </c:pt>
                <c:pt idx="94" formatCode="0.0%">
                  <c:v>-1.7837492809932298E-2</c:v>
                </c:pt>
                <c:pt idx="95" formatCode="0.0%">
                  <c:v>-1.9058647646657656E-2</c:v>
                </c:pt>
                <c:pt idx="96" formatCode="0.0%">
                  <c:v>-1.7831291971597052E-2</c:v>
                </c:pt>
                <c:pt idx="97" formatCode="0.0%">
                  <c:v>-1.6270383137835354E-2</c:v>
                </c:pt>
                <c:pt idx="98" formatCode="0.0%">
                  <c:v>-1.4347984391734347E-2</c:v>
                </c:pt>
                <c:pt idx="99" formatCode="0.0%">
                  <c:v>-1.3197446868231988E-2</c:v>
                </c:pt>
                <c:pt idx="100" formatCode="0.0%">
                  <c:v>-1.1920246029230253E-2</c:v>
                </c:pt>
                <c:pt idx="101" formatCode="0.0%">
                  <c:v>-7.5916958180249905E-3</c:v>
                </c:pt>
                <c:pt idx="102" formatCode="0.0%">
                  <c:v>-2.9336433551753194E-3</c:v>
                </c:pt>
                <c:pt idx="103" formatCode="0.0%">
                  <c:v>2.4482905660916376E-3</c:v>
                </c:pt>
                <c:pt idx="104" formatCode="0.0%">
                  <c:v>7.6369239275315692E-3</c:v>
                </c:pt>
                <c:pt idx="105" formatCode="0.0%">
                  <c:v>1.1894751350013832E-2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0-42AD-B806-4B6541B7FA5D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outputgap_hp_1600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Data!$O$2:$O$107</c:f>
              <c:numCache>
                <c:formatCode>0.0%</c:formatCode>
                <c:ptCount val="106"/>
                <c:pt idx="0">
                  <c:v>-5.4589876748014632E-3</c:v>
                </c:pt>
                <c:pt idx="1">
                  <c:v>-4.7202769467986627E-3</c:v>
                </c:pt>
                <c:pt idx="2">
                  <c:v>-3.5058022106007058E-3</c:v>
                </c:pt>
                <c:pt idx="3">
                  <c:v>4.8741449460010244E-4</c:v>
                </c:pt>
                <c:pt idx="4">
                  <c:v>3.6412531724998587E-3</c:v>
                </c:pt>
                <c:pt idx="5">
                  <c:v>9.2934011899998836E-3</c:v>
                </c:pt>
                <c:pt idx="6">
                  <c:v>5.761827819698695E-3</c:v>
                </c:pt>
                <c:pt idx="7">
                  <c:v>7.028423781100912E-3</c:v>
                </c:pt>
                <c:pt idx="8">
                  <c:v>7.1670923055009439E-3</c:v>
                </c:pt>
                <c:pt idx="9">
                  <c:v>9.138086332399098E-3</c:v>
                </c:pt>
                <c:pt idx="10">
                  <c:v>7.4837537086001049E-3</c:v>
                </c:pt>
                <c:pt idx="11">
                  <c:v>6.3638431367998294E-3</c:v>
                </c:pt>
                <c:pt idx="12">
                  <c:v>1.5767290176398774E-2</c:v>
                </c:pt>
                <c:pt idx="13">
                  <c:v>2.3503151489000729E-2</c:v>
                </c:pt>
                <c:pt idx="14">
                  <c:v>3.2545313870599557E-2</c:v>
                </c:pt>
                <c:pt idx="15">
                  <c:v>4.292557124090024E-2</c:v>
                </c:pt>
                <c:pt idx="16">
                  <c:v>3.0256818700300059E-2</c:v>
                </c:pt>
                <c:pt idx="17">
                  <c:v>2.1529869412299618E-2</c:v>
                </c:pt>
                <c:pt idx="18">
                  <c:v>1.3908582966299932E-2</c:v>
                </c:pt>
                <c:pt idx="19">
                  <c:v>-9.0869012152996476E-3</c:v>
                </c:pt>
                <c:pt idx="20">
                  <c:v>-1.1875364862699911E-2</c:v>
                </c:pt>
                <c:pt idx="21">
                  <c:v>-1.9411378118201483E-2</c:v>
                </c:pt>
                <c:pt idx="22">
                  <c:v>-2.4794233894100515E-2</c:v>
                </c:pt>
                <c:pt idx="23">
                  <c:v>-1.9659379252900067E-2</c:v>
                </c:pt>
                <c:pt idx="24">
                  <c:v>-1.4856345404201221E-2</c:v>
                </c:pt>
                <c:pt idx="25">
                  <c:v>-1.0441432383601068E-2</c:v>
                </c:pt>
                <c:pt idx="26">
                  <c:v>-1.0241292467600971E-2</c:v>
                </c:pt>
                <c:pt idx="27">
                  <c:v>-1.0605418412900747E-2</c:v>
                </c:pt>
                <c:pt idx="28">
                  <c:v>-1.1666668920598866E-2</c:v>
                </c:pt>
                <c:pt idx="29">
                  <c:v>-9.1685982989009318E-3</c:v>
                </c:pt>
                <c:pt idx="30">
                  <c:v>-8.1961705667001894E-3</c:v>
                </c:pt>
                <c:pt idx="31">
                  <c:v>-7.3113697988009818E-3</c:v>
                </c:pt>
                <c:pt idx="32">
                  <c:v>-7.6726238701994021E-3</c:v>
                </c:pt>
                <c:pt idx="33">
                  <c:v>-8.6197166671002634E-3</c:v>
                </c:pt>
                <c:pt idx="34">
                  <c:v>-1.0152598275100289E-2</c:v>
                </c:pt>
                <c:pt idx="35">
                  <c:v>-9.1661027067004852E-3</c:v>
                </c:pt>
                <c:pt idx="36">
                  <c:v>-8.4777340564006209E-3</c:v>
                </c:pt>
                <c:pt idx="37">
                  <c:v>-8.8813070303004338E-3</c:v>
                </c:pt>
                <c:pt idx="38">
                  <c:v>-7.4724290177012875E-3</c:v>
                </c:pt>
                <c:pt idx="39">
                  <c:v>-7.5096148222009163E-3</c:v>
                </c:pt>
                <c:pt idx="40">
                  <c:v>-7.7950154537997918E-3</c:v>
                </c:pt>
                <c:pt idx="41">
                  <c:v>-8.6188674776987995E-3</c:v>
                </c:pt>
                <c:pt idx="42">
                  <c:v>-7.357231836198963E-3</c:v>
                </c:pt>
                <c:pt idx="43">
                  <c:v>-6.4341474282993971E-3</c:v>
                </c:pt>
                <c:pt idx="44">
                  <c:v>-5.7970327037999425E-3</c:v>
                </c:pt>
                <c:pt idx="45">
                  <c:v>-3.43068897160137E-3</c:v>
                </c:pt>
                <c:pt idx="46">
                  <c:v>-1.2334859919995722E-3</c:v>
                </c:pt>
                <c:pt idx="47">
                  <c:v>8.5694645349931875E-4</c:v>
                </c:pt>
                <c:pt idx="48">
                  <c:v>5.069736120200119E-3</c:v>
                </c:pt>
                <c:pt idx="49">
                  <c:v>9.30150195609869E-3</c:v>
                </c:pt>
                <c:pt idx="50">
                  <c:v>1.3175285027198669E-2</c:v>
                </c:pt>
                <c:pt idx="51">
                  <c:v>1.6874739219598922E-2</c:v>
                </c:pt>
                <c:pt idx="52">
                  <c:v>2.1364350163899815E-2</c:v>
                </c:pt>
                <c:pt idx="53">
                  <c:v>2.3414609557098842E-2</c:v>
                </c:pt>
                <c:pt idx="54">
                  <c:v>2.3120512046300945E-2</c:v>
                </c:pt>
                <c:pt idx="55">
                  <c:v>2.366277310309961E-2</c:v>
                </c:pt>
                <c:pt idx="56">
                  <c:v>2.4140179297200248E-2</c:v>
                </c:pt>
                <c:pt idx="57">
                  <c:v>1.4099991582300575E-2</c:v>
                </c:pt>
                <c:pt idx="58">
                  <c:v>4.2329659628013161E-3</c:v>
                </c:pt>
                <c:pt idx="59">
                  <c:v>-5.5071818044005738E-3</c:v>
                </c:pt>
                <c:pt idx="60">
                  <c:v>-1.0370201800599332E-2</c:v>
                </c:pt>
                <c:pt idx="61">
                  <c:v>-1.4341236273599733E-2</c:v>
                </c:pt>
                <c:pt idx="62">
                  <c:v>-2.0037867831899092E-2</c:v>
                </c:pt>
                <c:pt idx="63">
                  <c:v>-1.8331824905398975E-2</c:v>
                </c:pt>
                <c:pt idx="64">
                  <c:v>-1.6679891064100616E-2</c:v>
                </c:pt>
                <c:pt idx="65">
                  <c:v>-1.3805504044199779E-2</c:v>
                </c:pt>
                <c:pt idx="66">
                  <c:v>-1.4239944268100047E-2</c:v>
                </c:pt>
                <c:pt idx="67">
                  <c:v>-9.4174906581994122E-3</c:v>
                </c:pt>
                <c:pt idx="68">
                  <c:v>-4.9817690635993728E-3</c:v>
                </c:pt>
                <c:pt idx="69">
                  <c:v>-6.1411421959967072E-4</c:v>
                </c:pt>
                <c:pt idx="70">
                  <c:v>1.9057709746004292E-3</c:v>
                </c:pt>
                <c:pt idx="71">
                  <c:v>3.8862959897993932E-3</c:v>
                </c:pt>
                <c:pt idx="72">
                  <c:v>7.8512435456001839E-3</c:v>
                </c:pt>
                <c:pt idx="73">
                  <c:v>2.8371163800997579E-3</c:v>
                </c:pt>
                <c:pt idx="74">
                  <c:v>-2.1160187097990502E-3</c:v>
                </c:pt>
                <c:pt idx="75">
                  <c:v>-6.9400725530996965E-3</c:v>
                </c:pt>
                <c:pt idx="76">
                  <c:v>-2.7364865595007615E-3</c:v>
                </c:pt>
                <c:pt idx="77">
                  <c:v>1.6865065872000429E-3</c:v>
                </c:pt>
                <c:pt idx="78">
                  <c:v>6.357251525800578E-3</c:v>
                </c:pt>
                <c:pt idx="79">
                  <c:v>7.9269373774000229E-3</c:v>
                </c:pt>
                <c:pt idx="80">
                  <c:v>9.3249560995989356E-3</c:v>
                </c:pt>
                <c:pt idx="81">
                  <c:v>1.1979750996900407E-2</c:v>
                </c:pt>
                <c:pt idx="82">
                  <c:v>1.0895682227801018E-2</c:v>
                </c:pt>
                <c:pt idx="83">
                  <c:v>1.0951087884299326E-2</c:v>
                </c:pt>
                <c:pt idx="84">
                  <c:v>1.1152979229100524E-2</c:v>
                </c:pt>
                <c:pt idx="85">
                  <c:v>1.1771835042798884E-2</c:v>
                </c:pt>
                <c:pt idx="86">
                  <c:v>9.9921008736991723E-3</c:v>
                </c:pt>
                <c:pt idx="87">
                  <c:v>8.2571152900996481E-3</c:v>
                </c:pt>
                <c:pt idx="88">
                  <c:v>7.3178023014985882E-3</c:v>
                </c:pt>
                <c:pt idx="89">
                  <c:v>4.2167902871987906E-3</c:v>
                </c:pt>
                <c:pt idx="90">
                  <c:v>1.2413792374008636E-3</c:v>
                </c:pt>
                <c:pt idx="91">
                  <c:v>-1.7443759205999498E-3</c:v>
                </c:pt>
                <c:pt idx="92">
                  <c:v>-4.3527075740996679E-3</c:v>
                </c:pt>
                <c:pt idx="93">
                  <c:v>-7.2362960131009402E-3</c:v>
                </c:pt>
                <c:pt idx="94">
                  <c:v>-8.1632304647012432E-3</c:v>
                </c:pt>
                <c:pt idx="95">
                  <c:v>-9.2300821990001225E-3</c:v>
                </c:pt>
                <c:pt idx="96">
                  <c:v>-7.8251026962998793E-3</c:v>
                </c:pt>
                <c:pt idx="97">
                  <c:v>-6.9341478184004046E-3</c:v>
                </c:pt>
                <c:pt idx="98">
                  <c:v>-5.8297872446999577E-3</c:v>
                </c:pt>
                <c:pt idx="99">
                  <c:v>-6.2502614631991804E-3</c:v>
                </c:pt>
                <c:pt idx="100">
                  <c:v>-6.7797552535004968E-3</c:v>
                </c:pt>
                <c:pt idx="101">
                  <c:v>-5.190428631300037E-3</c:v>
                </c:pt>
                <c:pt idx="102">
                  <c:v>-3.7166147776996894E-3</c:v>
                </c:pt>
                <c:pt idx="103">
                  <c:v>-2.2376861920001545E-3</c:v>
                </c:pt>
                <c:pt idx="104">
                  <c:v>-1.5698087659998805E-3</c:v>
                </c:pt>
                <c:pt idx="105">
                  <c:v>-1.1871993588012941E-3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0-42AD-B806-4B6541B7FA5D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outputgap_nhp_promedio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Data!$Q$2:$Q$107</c:f>
              <c:numCache>
                <c:formatCode>0.00%</c:formatCode>
                <c:ptCount val="106"/>
                <c:pt idx="1">
                  <c:v>-9.0438726310999584E-3</c:v>
                </c:pt>
                <c:pt idx="2">
                  <c:v>-7.5241399346008819E-3</c:v>
                </c:pt>
                <c:pt idx="3">
                  <c:v>-3.4401494217011219E-3</c:v>
                </c:pt>
                <c:pt idx="4">
                  <c:v>-4.347080475000098E-4</c:v>
                </c:pt>
                <c:pt idx="5">
                  <c:v>4.8117572058004043E-3</c:v>
                </c:pt>
                <c:pt idx="6">
                  <c:v>6.0706409859889732E-4</c:v>
                </c:pt>
                <c:pt idx="7">
                  <c:v>9.3350243660061949E-4</c:v>
                </c:pt>
                <c:pt idx="8">
                  <c:v>-1.2747129589918416E-4</c:v>
                </c:pt>
                <c:pt idx="9">
                  <c:v>3.9838763689914458E-4</c:v>
                </c:pt>
                <c:pt idx="10">
                  <c:v>-2.9270717641995958E-3</c:v>
                </c:pt>
                <c:pt idx="11">
                  <c:v>-5.9186436347005156E-3</c:v>
                </c:pt>
                <c:pt idx="12">
                  <c:v>1.4418452158988515E-3</c:v>
                </c:pt>
                <c:pt idx="13">
                  <c:v>6.994678768899476E-3</c:v>
                </c:pt>
                <c:pt idx="14">
                  <c:v>1.3751867382998384E-2</c:v>
                </c:pt>
                <c:pt idx="15">
                  <c:v>2.1794295712499689E-2</c:v>
                </c:pt>
                <c:pt idx="16">
                  <c:v>6.7988297626992988E-3</c:v>
                </c:pt>
                <c:pt idx="17">
                  <c:v>-4.160763136399126E-3</c:v>
                </c:pt>
                <c:pt idx="18">
                  <c:v>-1.3829206845899833E-2</c:v>
                </c:pt>
                <c:pt idx="19">
                  <c:v>-3.8595176794299135E-2</c:v>
                </c:pt>
                <c:pt idx="20">
                  <c:v>-4.279206379719902E-2</c:v>
                </c:pt>
                <c:pt idx="21">
                  <c:v>-5.1308191880799825E-2</c:v>
                </c:pt>
                <c:pt idx="22">
                  <c:v>-5.7196467885800573E-2</c:v>
                </c:pt>
                <c:pt idx="23">
                  <c:v>-5.2068506144300031E-2</c:v>
                </c:pt>
                <c:pt idx="24">
                  <c:v>-4.6773720752501191E-2</c:v>
                </c:pt>
                <c:pt idx="25">
                  <c:v>-4.1387417584701325E-2</c:v>
                </c:pt>
                <c:pt idx="26">
                  <c:v>-3.9768529585600731E-2</c:v>
                </c:pt>
                <c:pt idx="27">
                  <c:v>-3.830820913990074E-2</c:v>
                </c:pt>
                <c:pt idx="28">
                  <c:v>-3.7189900157599709E-2</c:v>
                </c:pt>
                <c:pt idx="29">
                  <c:v>-3.2213958908799967E-2</c:v>
                </c:pt>
                <c:pt idx="30">
                  <c:v>-2.8525723997399055E-2</c:v>
                </c:pt>
                <c:pt idx="31">
                  <c:v>-2.4745598867800922E-2</c:v>
                </c:pt>
                <c:pt idx="32">
                  <c:v>-2.2083141269300555E-2</c:v>
                </c:pt>
                <c:pt idx="33">
                  <c:v>-1.9921175893898635E-2</c:v>
                </c:pt>
                <c:pt idx="34">
                  <c:v>-1.829536648600083E-2</c:v>
                </c:pt>
                <c:pt idx="35">
                  <c:v>-1.4129950059400542E-2</c:v>
                </c:pt>
                <c:pt idx="36">
                  <c:v>-1.0270083173899991E-2</c:v>
                </c:pt>
                <c:pt idx="37">
                  <c:v>-7.5360642098996067E-3</c:v>
                </c:pt>
                <c:pt idx="38">
                  <c:v>-3.0494973356010036E-3</c:v>
                </c:pt>
                <c:pt idx="39">
                  <c:v>-9.6331384700221179E-5</c:v>
                </c:pt>
                <c:pt idx="40">
                  <c:v>2.4933938461000338E-3</c:v>
                </c:pt>
                <c:pt idx="41">
                  <c:v>4.4018184296010787E-3</c:v>
                </c:pt>
                <c:pt idx="42">
                  <c:v>8.2257788079012073E-3</c:v>
                </c:pt>
                <c:pt idx="43">
                  <c:v>1.151397020790057E-2</c:v>
                </c:pt>
                <c:pt idx="44">
                  <c:v>1.4292103632500996E-2</c:v>
                </c:pt>
                <c:pt idx="45">
                  <c:v>1.8549244324399083E-2</c:v>
                </c:pt>
                <c:pt idx="46">
                  <c:v>2.2362243074599775E-2</c:v>
                </c:pt>
                <c:pt idx="47">
                  <c:v>2.5771593632399004E-2</c:v>
                </c:pt>
                <c:pt idx="48">
                  <c:v>3.0988773777199441E-2</c:v>
                </c:pt>
                <c:pt idx="49">
                  <c:v>3.5897828787499364E-2</c:v>
                </c:pt>
                <c:pt idx="50">
                  <c:v>4.0116115978099387E-2</c:v>
                </c:pt>
                <c:pt idx="51">
                  <c:v>4.3830158393198815E-2</c:v>
                </c:pt>
                <c:pt idx="52">
                  <c:v>4.801735268129903E-2</c:v>
                </c:pt>
                <c:pt idx="53">
                  <c:v>4.9472240309500037E-2</c:v>
                </c:pt>
                <c:pt idx="54">
                  <c:v>4.832626494940051E-2</c:v>
                </c:pt>
                <c:pt idx="55">
                  <c:v>4.7808777715598438E-2</c:v>
                </c:pt>
                <c:pt idx="56">
                  <c:v>4.7077303513100688E-2</c:v>
                </c:pt>
                <c:pt idx="57">
                  <c:v>3.5746240229100223E-2</c:v>
                </c:pt>
                <c:pt idx="58">
                  <c:v>2.4580312654400416E-2</c:v>
                </c:pt>
                <c:pt idx="59">
                  <c:v>1.3606225205599287E-2</c:v>
                </c:pt>
                <c:pt idx="60">
                  <c:v>7.6385340429006021E-3</c:v>
                </c:pt>
                <c:pt idx="61">
                  <c:v>2.7411708398989987E-3</c:v>
                </c:pt>
                <c:pt idx="62">
                  <c:v>-3.6717369062984062E-3</c:v>
                </c:pt>
                <c:pt idx="63">
                  <c:v>-2.4586866995992551E-3</c:v>
                </c:pt>
                <c:pt idx="64">
                  <c:v>-1.0836127291007358E-3</c:v>
                </c:pt>
                <c:pt idx="65">
                  <c:v>1.7056563641997258E-3</c:v>
                </c:pt>
                <c:pt idx="66">
                  <c:v>1.3399182300002366E-3</c:v>
                </c:pt>
                <c:pt idx="67">
                  <c:v>6.3377039660004186E-3</c:v>
                </c:pt>
                <c:pt idx="68">
                  <c:v>1.1000891116299982E-2</c:v>
                </c:pt>
                <c:pt idx="69">
                  <c:v>1.5591918153599948E-2</c:v>
                </c:pt>
                <c:pt idx="70">
                  <c:v>1.8278273393999456E-2</c:v>
                </c:pt>
                <c:pt idx="71">
                  <c:v>2.0323233169198929E-2</c:v>
                </c:pt>
                <c:pt idx="72">
                  <c:v>2.4215919341900261E-2</c:v>
                </c:pt>
                <c:pt idx="73">
                  <c:v>1.8970863416699402E-2</c:v>
                </c:pt>
                <c:pt idx="74">
                  <c:v>1.3620076115101298E-2</c:v>
                </c:pt>
                <c:pt idx="75">
                  <c:v>8.2322751008003792E-3</c:v>
                </c:pt>
                <c:pt idx="76">
                  <c:v>1.1709663914299284E-2</c:v>
                </c:pt>
                <c:pt idx="77">
                  <c:v>1.5246179377800928E-2</c:v>
                </c:pt>
                <c:pt idx="78">
                  <c:v>1.887273938949896E-2</c:v>
                </c:pt>
                <c:pt idx="79">
                  <c:v>1.9245087495900037E-2</c:v>
                </c:pt>
                <c:pt idx="80">
                  <c:v>1.9301363722100007E-2</c:v>
                </c:pt>
                <c:pt idx="81">
                  <c:v>2.0482939671801148E-2</c:v>
                </c:pt>
                <c:pt idx="82">
                  <c:v>1.7811016757599774E-2</c:v>
                </c:pt>
                <c:pt idx="83">
                  <c:v>1.6184861874599221E-2</c:v>
                </c:pt>
                <c:pt idx="84">
                  <c:v>1.4635416515099919E-2</c:v>
                </c:pt>
                <c:pt idx="85">
                  <c:v>1.3459987356998937E-2</c:v>
                </c:pt>
                <c:pt idx="86">
                  <c:v>9.8730136908997679E-3</c:v>
                </c:pt>
                <c:pt idx="87">
                  <c:v>6.3514233864996328E-3</c:v>
                </c:pt>
                <c:pt idx="88">
                  <c:v>3.6820717520988921E-3</c:v>
                </c:pt>
                <c:pt idx="89">
                  <c:v>-1.0550238626017006E-3</c:v>
                </c:pt>
                <c:pt idx="90">
                  <c:v>-5.5353482099995688E-3</c:v>
                </c:pt>
                <c:pt idx="91">
                  <c:v>-9.861227960699992E-3</c:v>
                </c:pt>
                <c:pt idx="92">
                  <c:v>-1.3618083711198992E-2</c:v>
                </c:pt>
                <c:pt idx="93">
                  <c:v>-1.7439992369300938E-2</c:v>
                </c:pt>
                <c:pt idx="94">
                  <c:v>-1.908499812740061E-2</c:v>
                </c:pt>
                <c:pt idx="95">
                  <c:v>-2.0648563889800187E-2</c:v>
                </c:pt>
                <c:pt idx="96">
                  <c:v>-1.9526135834299296E-2</c:v>
                </c:pt>
                <c:pt idx="97">
                  <c:v>-1.8718376126999559E-2</c:v>
                </c:pt>
                <c:pt idx="98">
                  <c:v>-1.7517782300799922E-2</c:v>
                </c:pt>
                <c:pt idx="99">
                  <c:v>-1.7686019170300327E-2</c:v>
                </c:pt>
                <c:pt idx="100">
                  <c:v>-1.7832556883700335E-2</c:v>
                </c:pt>
                <c:pt idx="101">
                  <c:v>-1.5756036081800318E-2</c:v>
                </c:pt>
                <c:pt idx="102">
                  <c:v>-1.3717814529398353E-2</c:v>
                </c:pt>
                <c:pt idx="103">
                  <c:v>-1.1623226253000496E-2</c:v>
                </c:pt>
                <c:pt idx="104">
                  <c:v>-1.0311843164901191E-2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0-42AD-B806-4B6541B7FA5D}"/>
            </c:ext>
          </c:extLst>
        </c:ser>
        <c:ser>
          <c:idx val="3"/>
          <c:order val="3"/>
          <c:tx>
            <c:strRef>
              <c:f>Data!$R$1</c:f>
              <c:strCache>
                <c:ptCount val="1"/>
                <c:pt idx="0">
                  <c:v>output_gap_bc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Data!$R$2:$R$107</c:f>
              <c:numCache>
                <c:formatCode>General</c:formatCode>
                <c:ptCount val="106"/>
                <c:pt idx="42" formatCode="0.0%">
                  <c:v>-1.1682445659501495E-2</c:v>
                </c:pt>
                <c:pt idx="43" formatCode="0.0%">
                  <c:v>-1.6300000035978979E-2</c:v>
                </c:pt>
                <c:pt idx="44" formatCode="0.0%">
                  <c:v>-1.4986566665502132E-2</c:v>
                </c:pt>
                <c:pt idx="45" formatCode="0.0%">
                  <c:v>-1.4849999960436122E-2</c:v>
                </c:pt>
                <c:pt idx="46" formatCode="0.0%">
                  <c:v>-1.6999999965623958E-2</c:v>
                </c:pt>
                <c:pt idx="47" formatCode="0.0%">
                  <c:v>-1.3499999980795763E-2</c:v>
                </c:pt>
                <c:pt idx="48" formatCode="0.0%">
                  <c:v>-4.000000002451376E-3</c:v>
                </c:pt>
                <c:pt idx="49" formatCode="0.0%">
                  <c:v>-9.9999999642008675E-4</c:v>
                </c:pt>
                <c:pt idx="50" formatCode="0.0%">
                  <c:v>0</c:v>
                </c:pt>
                <c:pt idx="51" formatCode="0.0%">
                  <c:v>6.0000000000000001E-3</c:v>
                </c:pt>
                <c:pt idx="52" formatCode="0.0%">
                  <c:v>9.0000000000000011E-3</c:v>
                </c:pt>
                <c:pt idx="53" formatCode="0.0%">
                  <c:v>1.2E-2</c:v>
                </c:pt>
                <c:pt idx="54" formatCode="0.0%">
                  <c:v>0.02</c:v>
                </c:pt>
                <c:pt idx="55" formatCode="0.0%">
                  <c:v>2.4E-2</c:v>
                </c:pt>
                <c:pt idx="56" formatCode="0.0%">
                  <c:v>2.4E-2</c:v>
                </c:pt>
                <c:pt idx="57" formatCode="0.0%">
                  <c:v>1.965702097085309E-2</c:v>
                </c:pt>
                <c:pt idx="58" formatCode="0.0%">
                  <c:v>1.7999999971159086E-2</c:v>
                </c:pt>
                <c:pt idx="59" formatCode="0.0%">
                  <c:v>1.4000000031442639E-2</c:v>
                </c:pt>
                <c:pt idx="60" formatCode="0.0%">
                  <c:v>0</c:v>
                </c:pt>
                <c:pt idx="61" formatCode="0.0%">
                  <c:v>-9.5999999982119277E-3</c:v>
                </c:pt>
                <c:pt idx="62" formatCode="0.0%">
                  <c:v>-2.6500000029319182E-2</c:v>
                </c:pt>
                <c:pt idx="63" formatCode="0.0%">
                  <c:v>-2.6300000002505763E-2</c:v>
                </c:pt>
                <c:pt idx="64" formatCode="0.0%">
                  <c:v>-2.720000002895584E-2</c:v>
                </c:pt>
                <c:pt idx="65" formatCode="0.0%">
                  <c:v>-2.8592000031021803E-2</c:v>
                </c:pt>
                <c:pt idx="66" formatCode="0.0%">
                  <c:v>-2.0599999986366746E-2</c:v>
                </c:pt>
                <c:pt idx="67" formatCode="0.0%">
                  <c:v>-9.8999999963682583E-3</c:v>
                </c:pt>
                <c:pt idx="68" formatCode="0.0%">
                  <c:v>-8.3999999989076146E-3</c:v>
                </c:pt>
                <c:pt idx="69" formatCode="0.0%">
                  <c:v>-4.1999999959623224E-3</c:v>
                </c:pt>
                <c:pt idx="70" formatCode="0.0%">
                  <c:v>8.000000004360075E-4</c:v>
                </c:pt>
                <c:pt idx="71" formatCode="0.0%">
                  <c:v>4.0000000004642988E-3</c:v>
                </c:pt>
                <c:pt idx="72" formatCode="0.0%">
                  <c:v>6.3000000028674563E-3</c:v>
                </c:pt>
                <c:pt idx="73" formatCode="0.0%">
                  <c:v>7.6000000037099724E-3</c:v>
                </c:pt>
                <c:pt idx="74" formatCode="0.0%">
                  <c:v>8.5999999995078902E-3</c:v>
                </c:pt>
                <c:pt idx="75" formatCode="0.0%">
                  <c:v>2.6000000027410763E-3</c:v>
                </c:pt>
                <c:pt idx="76" formatCode="0.0%">
                  <c:v>2.5119999982361474E-3</c:v>
                </c:pt>
                <c:pt idx="77" formatCode="0.0%">
                  <c:v>-3.3000000012692876E-3</c:v>
                </c:pt>
                <c:pt idx="78" formatCode="0.0%">
                  <c:v>1.9999999973216998E-3</c:v>
                </c:pt>
                <c:pt idx="79" formatCode="0.0%">
                  <c:v>-3.9999999966044975E-4</c:v>
                </c:pt>
                <c:pt idx="80" formatCode="0.0%">
                  <c:v>-1.2999999969558473E-3</c:v>
                </c:pt>
                <c:pt idx="81" formatCode="0.0%">
                  <c:v>-8.0000000023072726E-4</c:v>
                </c:pt>
                <c:pt idx="82" formatCode="0.0%">
                  <c:v>-4.7000000037999978E-4</c:v>
                </c:pt>
                <c:pt idx="83" formatCode="0.0%">
                  <c:v>4.7000000038865952E-3</c:v>
                </c:pt>
                <c:pt idx="84" formatCode="0.0%">
                  <c:v>2.3000000013195798E-3</c:v>
                </c:pt>
                <c:pt idx="85" formatCode="0.0%">
                  <c:v>-1.4000000043656868E-3</c:v>
                </c:pt>
                <c:pt idx="86" formatCode="0.0%">
                  <c:v>4.0109375046629495E-4</c:v>
                </c:pt>
                <c:pt idx="87" formatCode="0.0%">
                  <c:v>5.0123046923213803E-4</c:v>
                </c:pt>
                <c:pt idx="88" formatCode="0.0%">
                  <c:v>3.0000000000000001E-3</c:v>
                </c:pt>
                <c:pt idx="89" formatCode="0.0%">
                  <c:v>2E-3</c:v>
                </c:pt>
                <c:pt idx="90" formatCode="0.0%">
                  <c:v>-1E-3</c:v>
                </c:pt>
                <c:pt idx="91" formatCode="0.0%">
                  <c:v>-2E-3</c:v>
                </c:pt>
                <c:pt idx="92" formatCode="0.0%">
                  <c:v>-5.0000000000000001E-3</c:v>
                </c:pt>
                <c:pt idx="93" formatCode="0.0%">
                  <c:v>-6.9999999999999993E-3</c:v>
                </c:pt>
                <c:pt idx="94" formatCode="0.0%">
                  <c:v>-0.01</c:v>
                </c:pt>
                <c:pt idx="95" formatCode="0.0%">
                  <c:v>-1.3000000000000001E-2</c:v>
                </c:pt>
                <c:pt idx="96" formatCode="0.0%">
                  <c:v>-1.3000000000000001E-2</c:v>
                </c:pt>
                <c:pt idx="97" formatCode="0.0%">
                  <c:v>-1.3999999999999999E-2</c:v>
                </c:pt>
                <c:pt idx="98" formatCode="0.0%">
                  <c:v>-1.3000000000000001E-2</c:v>
                </c:pt>
                <c:pt idx="99" formatCode="0.0%">
                  <c:v>-1.3000000000000001E-2</c:v>
                </c:pt>
                <c:pt idx="100" formatCode="0.0%">
                  <c:v>-1.2E-2</c:v>
                </c:pt>
                <c:pt idx="101" formatCode="0.0%">
                  <c:v>-0.01</c:v>
                </c:pt>
                <c:pt idx="102" formatCode="0.0%">
                  <c:v>-8.0000000000000002E-3</c:v>
                </c:pt>
                <c:pt idx="103" formatCode="0.0%">
                  <c:v>-6.0000000000000001E-3</c:v>
                </c:pt>
                <c:pt idx="104" formatCode="0.0%">
                  <c:v>-9.0000000000000011E-3</c:v>
                </c:pt>
                <c:pt idx="105" formatCode="0.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0-42AD-B806-4B6541B7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86320"/>
        <c:axId val="1355251456"/>
      </c:lineChart>
      <c:dateAx>
        <c:axId val="1351686320"/>
        <c:scaling>
          <c:orientation val="minMax"/>
          <c:max val="43800"/>
          <c:min val="37956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251456"/>
        <c:crosses val="autoZero"/>
        <c:auto val="1"/>
        <c:lblOffset val="100"/>
        <c:baseTimeUnit val="months"/>
        <c:majorUnit val="12"/>
        <c:majorTimeUnit val="months"/>
      </c:dateAx>
      <c:valAx>
        <c:axId val="135525145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16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72703412073492E-2"/>
          <c:y val="0.12378076923076924"/>
          <c:w val="0.87157174103237101"/>
          <c:h val="0.70541709401709407"/>
        </c:manualLayout>
      </c:layout>
      <c:lineChart>
        <c:grouping val="standard"/>
        <c:varyColors val="0"/>
        <c:ser>
          <c:idx val="0"/>
          <c:order val="0"/>
          <c:tx>
            <c:v>Capacidad instalada  tendencia.-ciclo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Data!$AR$2:$AR$107</c:f>
              <c:numCache>
                <c:formatCode>0.0%</c:formatCode>
                <c:ptCount val="106"/>
                <c:pt idx="0">
                  <c:v>0.78783819694878898</c:v>
                </c:pt>
                <c:pt idx="1">
                  <c:v>0.786632683336843</c:v>
                </c:pt>
                <c:pt idx="2">
                  <c:v>0.78542716972489801</c:v>
                </c:pt>
                <c:pt idx="3">
                  <c:v>0.78402851804818996</c:v>
                </c:pt>
                <c:pt idx="4">
                  <c:v>0.78262986637148202</c:v>
                </c:pt>
                <c:pt idx="5">
                  <c:v>0.78102523746329</c:v>
                </c:pt>
                <c:pt idx="6">
                  <c:v>0.77942060855509698</c:v>
                </c:pt>
                <c:pt idx="7">
                  <c:v>0.77745667233382798</c:v>
                </c:pt>
                <c:pt idx="8">
                  <c:v>0.77549273611255898</c:v>
                </c:pt>
                <c:pt idx="9">
                  <c:v>0.77390079876245899</c:v>
                </c:pt>
                <c:pt idx="10">
                  <c:v>0.77230886141235899</c:v>
                </c:pt>
                <c:pt idx="11">
                  <c:v>0.77128476432192605</c:v>
                </c:pt>
                <c:pt idx="12">
                  <c:v>0.770260667231493</c:v>
                </c:pt>
                <c:pt idx="13">
                  <c:v>0.76870986636225402</c:v>
                </c:pt>
                <c:pt idx="14">
                  <c:v>0.76715906549301505</c:v>
                </c:pt>
                <c:pt idx="15">
                  <c:v>0.76159256944699805</c:v>
                </c:pt>
                <c:pt idx="16">
                  <c:v>0.75602607340098005</c:v>
                </c:pt>
                <c:pt idx="17">
                  <c:v>0.74626225935481505</c:v>
                </c:pt>
                <c:pt idx="18">
                  <c:v>0.73649844530865005</c:v>
                </c:pt>
                <c:pt idx="19">
                  <c:v>0.734929871825027</c:v>
                </c:pt>
                <c:pt idx="20">
                  <c:v>0.73336129834140396</c:v>
                </c:pt>
                <c:pt idx="21">
                  <c:v>0.73143836840841403</c:v>
                </c:pt>
                <c:pt idx="22">
                  <c:v>0.72951543847542399</c:v>
                </c:pt>
                <c:pt idx="23">
                  <c:v>0.73031177963840599</c:v>
                </c:pt>
                <c:pt idx="24">
                  <c:v>0.73110812080138798</c:v>
                </c:pt>
                <c:pt idx="25">
                  <c:v>0.72946205995105395</c:v>
                </c:pt>
                <c:pt idx="26">
                  <c:v>0.72781599910072103</c:v>
                </c:pt>
                <c:pt idx="27">
                  <c:v>0.725178243366426</c:v>
                </c:pt>
                <c:pt idx="28">
                  <c:v>0.72254048763213097</c:v>
                </c:pt>
                <c:pt idx="29">
                  <c:v>0.72087004411360001</c:v>
                </c:pt>
                <c:pt idx="30">
                  <c:v>0.71919960059507004</c:v>
                </c:pt>
                <c:pt idx="31">
                  <c:v>0.72022745715136904</c:v>
                </c:pt>
                <c:pt idx="32">
                  <c:v>0.72125531370766804</c:v>
                </c:pt>
                <c:pt idx="33">
                  <c:v>0.72433832162540801</c:v>
                </c:pt>
                <c:pt idx="34">
                  <c:v>0.72742132954314898</c:v>
                </c:pt>
                <c:pt idx="35">
                  <c:v>0.73194554510390097</c:v>
                </c:pt>
                <c:pt idx="36">
                  <c:v>0.73646976066465297</c:v>
                </c:pt>
                <c:pt idx="37">
                  <c:v>0.74048118077594105</c:v>
                </c:pt>
                <c:pt idx="38">
                  <c:v>0.74449260088723002</c:v>
                </c:pt>
                <c:pt idx="39">
                  <c:v>0.74859557729867698</c:v>
                </c:pt>
                <c:pt idx="40">
                  <c:v>0.75269855371012395</c:v>
                </c:pt>
                <c:pt idx="41">
                  <c:v>0.75858365935751204</c:v>
                </c:pt>
                <c:pt idx="42">
                  <c:v>0.76446876500489902</c:v>
                </c:pt>
                <c:pt idx="43">
                  <c:v>0.77145885442879703</c:v>
                </c:pt>
                <c:pt idx="44">
                  <c:v>0.77844894385269603</c:v>
                </c:pt>
                <c:pt idx="45">
                  <c:v>0.78613696737852601</c:v>
                </c:pt>
                <c:pt idx="46">
                  <c:v>0.79382499090435699</c:v>
                </c:pt>
                <c:pt idx="47">
                  <c:v>0.80038335378807401</c:v>
                </c:pt>
                <c:pt idx="48">
                  <c:v>0.80694171667179004</c:v>
                </c:pt>
                <c:pt idx="49">
                  <c:v>0.81147881738549998</c:v>
                </c:pt>
                <c:pt idx="50">
                  <c:v>0.81601591809921004</c:v>
                </c:pt>
                <c:pt idx="51">
                  <c:v>0.81693261849255605</c:v>
                </c:pt>
                <c:pt idx="52">
                  <c:v>0.81784931888590195</c:v>
                </c:pt>
                <c:pt idx="53">
                  <c:v>0.81428220735281898</c:v>
                </c:pt>
                <c:pt idx="54">
                  <c:v>0.810715095819735</c:v>
                </c:pt>
                <c:pt idx="55">
                  <c:v>0.80292298195159295</c:v>
                </c:pt>
                <c:pt idx="56">
                  <c:v>0.79513086808345101</c:v>
                </c:pt>
                <c:pt idx="57">
                  <c:v>0.78427349822832404</c:v>
                </c:pt>
                <c:pt idx="58">
                  <c:v>0.77341612837319695</c:v>
                </c:pt>
                <c:pt idx="59">
                  <c:v>0.76793828734539504</c:v>
                </c:pt>
                <c:pt idx="60">
                  <c:v>0.76246044631759202</c:v>
                </c:pt>
                <c:pt idx="61">
                  <c:v>0.76024349734182095</c:v>
                </c:pt>
                <c:pt idx="62">
                  <c:v>0.75802654836604999</c:v>
                </c:pt>
                <c:pt idx="63">
                  <c:v>0.758142617882264</c:v>
                </c:pt>
                <c:pt idx="64">
                  <c:v>0.75825868739847802</c:v>
                </c:pt>
                <c:pt idx="65">
                  <c:v>0.76131442864621401</c:v>
                </c:pt>
                <c:pt idx="66">
                  <c:v>0.76437016989394901</c:v>
                </c:pt>
                <c:pt idx="67">
                  <c:v>0.76607699889243897</c:v>
                </c:pt>
                <c:pt idx="68">
                  <c:v>0.76778382789092903</c:v>
                </c:pt>
                <c:pt idx="69">
                  <c:v>0.76831510016698701</c:v>
                </c:pt>
                <c:pt idx="70">
                  <c:v>0.76884637244304499</c:v>
                </c:pt>
                <c:pt idx="71">
                  <c:v>0.76878258979909098</c:v>
                </c:pt>
                <c:pt idx="72">
                  <c:v>0.76871880715513796</c:v>
                </c:pt>
                <c:pt idx="73">
                  <c:v>0.76756869120922899</c:v>
                </c:pt>
                <c:pt idx="74">
                  <c:v>0.76641857526332102</c:v>
                </c:pt>
                <c:pt idx="75">
                  <c:v>0.76622005866282505</c:v>
                </c:pt>
                <c:pt idx="76">
                  <c:v>0.76602154206232997</c:v>
                </c:pt>
                <c:pt idx="77">
                  <c:v>0.76632307692567103</c:v>
                </c:pt>
                <c:pt idx="78">
                  <c:v>0.76662461178901298</c:v>
                </c:pt>
                <c:pt idx="79">
                  <c:v>0.76697895906480096</c:v>
                </c:pt>
                <c:pt idx="80">
                  <c:v>0.76733330634058905</c:v>
                </c:pt>
                <c:pt idx="81">
                  <c:v>0.76670901306479999</c:v>
                </c:pt>
                <c:pt idx="82">
                  <c:v>0.76608471978901205</c:v>
                </c:pt>
                <c:pt idx="83">
                  <c:v>0.76122993506616299</c:v>
                </c:pt>
                <c:pt idx="84">
                  <c:v>0.75637515034331404</c:v>
                </c:pt>
                <c:pt idx="85">
                  <c:v>0.75426621572865005</c:v>
                </c:pt>
                <c:pt idx="86">
                  <c:v>0.75215728111398705</c:v>
                </c:pt>
                <c:pt idx="87">
                  <c:v>0.74877405989750501</c:v>
                </c:pt>
                <c:pt idx="88">
                  <c:v>0.74539083868102396</c:v>
                </c:pt>
                <c:pt idx="89">
                  <c:v>0.74928904623790704</c:v>
                </c:pt>
                <c:pt idx="90">
                  <c:v>0.75318725379479101</c:v>
                </c:pt>
                <c:pt idx="91">
                  <c:v>0.75713454130671298</c:v>
                </c:pt>
                <c:pt idx="92">
                  <c:v>0.76108182881863495</c:v>
                </c:pt>
                <c:pt idx="93">
                  <c:v>0.76617900029357799</c:v>
                </c:pt>
                <c:pt idx="94">
                  <c:v>0.77127617176852103</c:v>
                </c:pt>
                <c:pt idx="95">
                  <c:v>0.77715536729728296</c:v>
                </c:pt>
                <c:pt idx="96">
                  <c:v>0.783034562826045</c:v>
                </c:pt>
                <c:pt idx="97">
                  <c:v>0.78905725469922094</c:v>
                </c:pt>
                <c:pt idx="98">
                  <c:v>0.795079946572397</c:v>
                </c:pt>
                <c:pt idx="99">
                  <c:v>0.79846308915216901</c:v>
                </c:pt>
                <c:pt idx="100">
                  <c:v>0.80184623173194003</c:v>
                </c:pt>
                <c:pt idx="101">
                  <c:v>0.80369541362812003</c:v>
                </c:pt>
                <c:pt idx="102">
                  <c:v>0.80554459552429902</c:v>
                </c:pt>
                <c:pt idx="103">
                  <c:v>0.80701478048740705</c:v>
                </c:pt>
                <c:pt idx="104">
                  <c:v>0.80848496545051496</c:v>
                </c:pt>
                <c:pt idx="105">
                  <c:v>0.80971775507721999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6-4B25-B182-261D6F688802}"/>
            </c:ext>
          </c:extLst>
        </c:ser>
        <c:ser>
          <c:idx val="4"/>
          <c:order val="4"/>
          <c:tx>
            <c:v>NAICU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Data!$AV$2:$AV$107</c:f>
              <c:numCache>
                <c:formatCode>0.0%</c:formatCode>
                <c:ptCount val="106"/>
                <c:pt idx="6">
                  <c:v>0.78010907757056458</c:v>
                </c:pt>
                <c:pt idx="7">
                  <c:v>0.77807046036016769</c:v>
                </c:pt>
                <c:pt idx="8">
                  <c:v>0.77594474473755704</c:v>
                </c:pt>
                <c:pt idx="9">
                  <c:v>0.77391708044343199</c:v>
                </c:pt>
                <c:pt idx="10">
                  <c:v>0.77211057225591528</c:v>
                </c:pt>
                <c:pt idx="11">
                  <c:v>0.77054299823333705</c:v>
                </c:pt>
                <c:pt idx="12">
                  <c:v>0.76904193400725607</c:v>
                </c:pt>
                <c:pt idx="13">
                  <c:v>0.76745002581270205</c:v>
                </c:pt>
                <c:pt idx="14">
                  <c:v>0.76552846526792806</c:v>
                </c:pt>
                <c:pt idx="15">
                  <c:v>0.76317775607646698</c:v>
                </c:pt>
                <c:pt idx="16">
                  <c:v>0.76037514883629387</c:v>
                </c:pt>
                <c:pt idx="17">
                  <c:v>0.7570464644489886</c:v>
                </c:pt>
                <c:pt idx="18">
                  <c:v>0.75336234986373729</c:v>
                </c:pt>
                <c:pt idx="19">
                  <c:v>0.74974675975455807</c:v>
                </c:pt>
                <c:pt idx="20">
                  <c:v>0.74665127275412368</c:v>
                </c:pt>
                <c:pt idx="21">
                  <c:v>0.74461089463144692</c:v>
                </c:pt>
                <c:pt idx="22">
                  <c:v>0.74379834832570302</c:v>
                </c:pt>
                <c:pt idx="23">
                  <c:v>0.7439448863455661</c:v>
                </c:pt>
                <c:pt idx="24">
                  <c:v>0.74455163571281335</c:v>
                </c:pt>
                <c:pt idx="25">
                  <c:v>0.74503079136188399</c:v>
                </c:pt>
                <c:pt idx="26">
                  <c:v>0.74521417171098836</c:v>
                </c:pt>
                <c:pt idx="27">
                  <c:v>0.74501652238053273</c:v>
                </c:pt>
                <c:pt idx="28">
                  <c:v>0.74470912245195009</c:v>
                </c:pt>
                <c:pt idx="29">
                  <c:v>0.74456251789643735</c:v>
                </c:pt>
                <c:pt idx="30">
                  <c:v>0.74456449764334531</c:v>
                </c:pt>
                <c:pt idx="31">
                  <c:v>0.74488325585182213</c:v>
                </c:pt>
                <c:pt idx="32">
                  <c:v>0.74564905118883262</c:v>
                </c:pt>
                <c:pt idx="33">
                  <c:v>0.74685683366867972</c:v>
                </c:pt>
                <c:pt idx="34">
                  <c:v>0.74836447375265003</c:v>
                </c:pt>
                <c:pt idx="35">
                  <c:v>0.75007552832760493</c:v>
                </c:pt>
                <c:pt idx="36">
                  <c:v>0.75181840402286026</c:v>
                </c:pt>
                <c:pt idx="37">
                  <c:v>0.75359995372833166</c:v>
                </c:pt>
                <c:pt idx="38">
                  <c:v>0.7554603727154513</c:v>
                </c:pt>
                <c:pt idx="39">
                  <c:v>0.75739834401231132</c:v>
                </c:pt>
                <c:pt idx="40">
                  <c:v>0.75940399622070132</c:v>
                </c:pt>
                <c:pt idx="41">
                  <c:v>0.76156860501884827</c:v>
                </c:pt>
                <c:pt idx="42">
                  <c:v>0.76395751631516928</c:v>
                </c:pt>
                <c:pt idx="43">
                  <c:v>0.76652972311970513</c:v>
                </c:pt>
                <c:pt idx="44">
                  <c:v>0.76918989143685346</c:v>
                </c:pt>
                <c:pt idx="45">
                  <c:v>0.77182308198695859</c:v>
                </c:pt>
                <c:pt idx="46">
                  <c:v>0.77428674963100497</c:v>
                </c:pt>
                <c:pt idx="47">
                  <c:v>0.77652884307770031</c:v>
                </c:pt>
                <c:pt idx="48">
                  <c:v>0.77854252514789135</c:v>
                </c:pt>
                <c:pt idx="49">
                  <c:v>0.78021021716172367</c:v>
                </c:pt>
                <c:pt idx="50">
                  <c:v>0.78153034207093208</c:v>
                </c:pt>
                <c:pt idx="51">
                  <c:v>0.78244002739328267</c:v>
                </c:pt>
                <c:pt idx="52">
                  <c:v>0.7828363656978562</c:v>
                </c:pt>
                <c:pt idx="53">
                  <c:v>0.78263617199163937</c:v>
                </c:pt>
                <c:pt idx="54">
                  <c:v>0.78177505564916527</c:v>
                </c:pt>
                <c:pt idx="55">
                  <c:v>0.780321621560359</c:v>
                </c:pt>
                <c:pt idx="56">
                  <c:v>0.77839750347093306</c:v>
                </c:pt>
                <c:pt idx="57">
                  <c:v>0.77619589222276542</c:v>
                </c:pt>
                <c:pt idx="58">
                  <c:v>0.7738758431283399</c:v>
                </c:pt>
                <c:pt idx="59">
                  <c:v>0.77166233729892497</c:v>
                </c:pt>
                <c:pt idx="60">
                  <c:v>0.76980929912890905</c:v>
                </c:pt>
                <c:pt idx="61">
                  <c:v>0.76850170096259995</c:v>
                </c:pt>
                <c:pt idx="62">
                  <c:v>0.76789050962876171</c:v>
                </c:pt>
                <c:pt idx="63">
                  <c:v>0.76793270580448603</c:v>
                </c:pt>
                <c:pt idx="64">
                  <c:v>0.76832534894914295</c:v>
                </c:pt>
                <c:pt idx="65">
                  <c:v>0.76876502220390297</c:v>
                </c:pt>
                <c:pt idx="66">
                  <c:v>0.76909844931753091</c:v>
                </c:pt>
                <c:pt idx="67">
                  <c:v>0.76934567872034909</c:v>
                </c:pt>
                <c:pt idx="68">
                  <c:v>0.76950741801191336</c:v>
                </c:pt>
                <c:pt idx="69">
                  <c:v>0.76948969313187698</c:v>
                </c:pt>
                <c:pt idx="70">
                  <c:v>0.76931290637012728</c:v>
                </c:pt>
                <c:pt idx="71">
                  <c:v>0.76907192536057412</c:v>
                </c:pt>
                <c:pt idx="72">
                  <c:v>0.76883535390280333</c:v>
                </c:pt>
                <c:pt idx="73">
                  <c:v>0.76856476872334534</c:v>
                </c:pt>
                <c:pt idx="74">
                  <c:v>0.76834975131715477</c:v>
                </c:pt>
                <c:pt idx="75">
                  <c:v>0.76813263123655895</c:v>
                </c:pt>
                <c:pt idx="76">
                  <c:v>0.76794217746098792</c:v>
                </c:pt>
                <c:pt idx="77">
                  <c:v>0.76786997509786781</c:v>
                </c:pt>
                <c:pt idx="78">
                  <c:v>0.76791862404146338</c:v>
                </c:pt>
                <c:pt idx="79">
                  <c:v>0.76792337503839858</c:v>
                </c:pt>
                <c:pt idx="80">
                  <c:v>0.767711973122152</c:v>
                </c:pt>
                <c:pt idx="81">
                  <c:v>0.76715216427797162</c:v>
                </c:pt>
                <c:pt idx="82">
                  <c:v>0.76619007723094124</c:v>
                </c:pt>
                <c:pt idx="83">
                  <c:v>0.76491978268299599</c:v>
                </c:pt>
                <c:pt idx="84">
                  <c:v>0.7636713706986461</c:v>
                </c:pt>
                <c:pt idx="85">
                  <c:v>0.76298023664715897</c:v>
                </c:pt>
                <c:pt idx="86">
                  <c:v>0.76304005672230468</c:v>
                </c:pt>
                <c:pt idx="87">
                  <c:v>0.76379545092836532</c:v>
                </c:pt>
                <c:pt idx="88">
                  <c:v>0.76504930455523368</c:v>
                </c:pt>
                <c:pt idx="89">
                  <c:v>0.76652552061744428</c:v>
                </c:pt>
                <c:pt idx="90">
                  <c:v>0.76801182836983728</c:v>
                </c:pt>
                <c:pt idx="91">
                  <c:v>0.76942278223708271</c:v>
                </c:pt>
                <c:pt idx="92">
                  <c:v>0.77080502320404698</c:v>
                </c:pt>
                <c:pt idx="93">
                  <c:v>0.77230210428983403</c:v>
                </c:pt>
                <c:pt idx="94">
                  <c:v>0.77408223182064528</c:v>
                </c:pt>
                <c:pt idx="95">
                  <c:v>0.77617748740424697</c:v>
                </c:pt>
                <c:pt idx="96">
                  <c:v>0.77849185743443028</c:v>
                </c:pt>
                <c:pt idx="97">
                  <c:v>0.7807963518405624</c:v>
                </c:pt>
                <c:pt idx="98">
                  <c:v>0.78286821027984532</c:v>
                </c:pt>
                <c:pt idx="99">
                  <c:v>0.78460503038217</c:v>
                </c:pt>
                <c:pt idx="100">
                  <c:v>0.78588722901113395</c:v>
                </c:pt>
                <c:pt idx="101">
                  <c:v>0.786493897336075</c:v>
                </c:pt>
                <c:pt idx="102">
                  <c:v>0.786272912165768</c:v>
                </c:pt>
                <c:pt idx="103">
                  <c:v>0.78496888925343999</c:v>
                </c:pt>
                <c:pt idx="104">
                  <c:v>0.78241153728733759</c:v>
                </c:pt>
                <c:pt idx="105">
                  <c:v>0.78334180944742204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6-4B25-B182-261D6F68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92623"/>
        <c:axId val="16740817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Data!$AT$1</c15:sqref>
                        </c15:formulaRef>
                      </c:ext>
                    </c:extLst>
                    <c:strCache>
                      <c:ptCount val="1"/>
                      <c:pt idx="0">
                        <c:v>naicu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Data!$AT$2:$AT$107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0.75755707128666405</c:v>
                      </c:pt>
                      <c:pt idx="1">
                        <c:v>0.76826317452995996</c:v>
                      </c:pt>
                      <c:pt idx="2">
                        <c:v>0.77456373202197304</c:v>
                      </c:pt>
                      <c:pt idx="3">
                        <c:v>0.77249206490344802</c:v>
                      </c:pt>
                      <c:pt idx="4">
                        <c:v>0.76901984269118595</c:v>
                      </c:pt>
                      <c:pt idx="5">
                        <c:v>0.76976991569676201</c:v>
                      </c:pt>
                      <c:pt idx="6">
                        <c:v>0.76814890219718002</c:v>
                      </c:pt>
                      <c:pt idx="7">
                        <c:v>0.76661819021752298</c:v>
                      </c:pt>
                      <c:pt idx="8">
                        <c:v>0.76530636550421205</c:v>
                      </c:pt>
                      <c:pt idx="9">
                        <c:v>0.76406591704953697</c:v>
                      </c:pt>
                      <c:pt idx="10">
                        <c:v>0.76289565604458798</c:v>
                      </c:pt>
                      <c:pt idx="11">
                        <c:v>0.76179440987959202</c:v>
                      </c:pt>
                      <c:pt idx="12">
                        <c:v>0.76076102148775304</c:v>
                      </c:pt>
                      <c:pt idx="13">
                        <c:v>0.75979434868239504</c:v>
                      </c:pt>
                      <c:pt idx="14">
                        <c:v>0.75889327069553603</c:v>
                      </c:pt>
                      <c:pt idx="15">
                        <c:v>0.75805669426354805</c:v>
                      </c:pt>
                      <c:pt idx="16">
                        <c:v>0.75728356232796901</c:v>
                      </c:pt>
                      <c:pt idx="17">
                        <c:v>0.756572861045269</c:v>
                      </c:pt>
                      <c:pt idx="18">
                        <c:v>0.75592360280755899</c:v>
                      </c:pt>
                      <c:pt idx="19">
                        <c:v>0.75533480760016403</c:v>
                      </c:pt>
                      <c:pt idx="20">
                        <c:v>0.75480547384893404</c:v>
                      </c:pt>
                      <c:pt idx="21">
                        <c:v>0.75433454989701598</c:v>
                      </c:pt>
                      <c:pt idx="22">
                        <c:v>0.75392093024435003</c:v>
                      </c:pt>
                      <c:pt idx="23">
                        <c:v>0.75356345375342804</c:v>
                      </c:pt>
                      <c:pt idx="24">
                        <c:v>0.75326091126740102</c:v>
                      </c:pt>
                      <c:pt idx="25">
                        <c:v>0.75301205433135598</c:v>
                      </c:pt>
                      <c:pt idx="26">
                        <c:v>0.75281560207240905</c:v>
                      </c:pt>
                      <c:pt idx="27">
                        <c:v>0.75267024794348703</c:v>
                      </c:pt>
                      <c:pt idx="28">
                        <c:v>0.752574658762034</c:v>
                      </c:pt>
                      <c:pt idx="29">
                        <c:v>0.75252747305463297</c:v>
                      </c:pt>
                      <c:pt idx="30">
                        <c:v>0.75252728920920897</c:v>
                      </c:pt>
                      <c:pt idx="31">
                        <c:v>0.75257265356400305</c:v>
                      </c:pt>
                      <c:pt idx="32">
                        <c:v>0.75266205208416603</c:v>
                      </c:pt>
                      <c:pt idx="33">
                        <c:v>0.75279390309025795</c:v>
                      </c:pt>
                      <c:pt idx="34">
                        <c:v>0.752966557819715</c:v>
                      </c:pt>
                      <c:pt idx="35">
                        <c:v>0.75317830248097795</c:v>
                      </c:pt>
                      <c:pt idx="36">
                        <c:v>0.75342736645970299</c:v>
                      </c:pt>
                      <c:pt idx="37">
                        <c:v>0.753711931646731</c:v>
                      </c:pt>
                      <c:pt idx="38">
                        <c:v>0.75403014265077495</c:v>
                      </c:pt>
                      <c:pt idx="39">
                        <c:v>0.75438011741607902</c:v>
                      </c:pt>
                      <c:pt idx="40">
                        <c:v>0.75475995165644005</c:v>
                      </c:pt>
                      <c:pt idx="41">
                        <c:v>0.75516772342178595</c:v>
                      </c:pt>
                      <c:pt idx="42">
                        <c:v>0.75560149486435602</c:v>
                      </c:pt>
                      <c:pt idx="43">
                        <c:v>0.75605931453990505</c:v>
                      </c:pt>
                      <c:pt idx="44">
                        <c:v>0.75653922488541003</c:v>
                      </c:pt>
                      <c:pt idx="45">
                        <c:v>0.75703927053854703</c:v>
                      </c:pt>
                      <c:pt idx="46">
                        <c:v>0.75755751165763296</c:v>
                      </c:pt>
                      <c:pt idx="47">
                        <c:v>0.75809203777808998</c:v>
                      </c:pt>
                      <c:pt idx="48">
                        <c:v>0.75864098398620206</c:v>
                      </c:pt>
                      <c:pt idx="49">
                        <c:v>0.75920254686737398</c:v>
                      </c:pt>
                      <c:pt idx="50">
                        <c:v>0.75977500009396504</c:v>
                      </c:pt>
                      <c:pt idx="51">
                        <c:v>0.760356708844242</c:v>
                      </c:pt>
                      <c:pt idx="52">
                        <c:v>0.76094614224347601</c:v>
                      </c:pt>
                      <c:pt idx="53">
                        <c:v>0.76154188369352704</c:v>
                      </c:pt>
                      <c:pt idx="54">
                        <c:v>0.76214263622034295</c:v>
                      </c:pt>
                      <c:pt idx="55">
                        <c:v>0.76274722497172098</c:v>
                      </c:pt>
                      <c:pt idx="56">
                        <c:v>0.76335459161303498</c:v>
                      </c:pt>
                      <c:pt idx="57">
                        <c:v>0.76396378566440903</c:v>
                      </c:pt>
                      <c:pt idx="58">
                        <c:v>0.76457393977515198</c:v>
                      </c:pt>
                      <c:pt idx="59">
                        <c:v>0.76518424305758803</c:v>
                      </c:pt>
                      <c:pt idx="60">
                        <c:v>0.76579390719830298</c:v>
                      </c:pt>
                      <c:pt idx="61">
                        <c:v>0.76640213312914196</c:v>
                      </c:pt>
                      <c:pt idx="62">
                        <c:v>0.76700809594095798</c:v>
                      </c:pt>
                      <c:pt idx="63">
                        <c:v>0.76761093214187803</c:v>
                      </c:pt>
                      <c:pt idx="64">
                        <c:v>0.76820973808472204</c:v>
                      </c:pt>
                      <c:pt idx="65">
                        <c:v>0.768803570727287</c:v>
                      </c:pt>
                      <c:pt idx="66">
                        <c:v>0.76939145123672303</c:v>
                      </c:pt>
                      <c:pt idx="67">
                        <c:v>0.769972370247893</c:v>
                      </c:pt>
                      <c:pt idx="68">
                        <c:v>0.77054529926740001</c:v>
                      </c:pt>
                      <c:pt idx="69">
                        <c:v>0.77110920263969995</c:v>
                      </c:pt>
                      <c:pt idx="70">
                        <c:v>0.77166304366788996</c:v>
                      </c:pt>
                      <c:pt idx="71">
                        <c:v>0.77220579026204905</c:v>
                      </c:pt>
                      <c:pt idx="72">
                        <c:v>0.77273641441879704</c:v>
                      </c:pt>
                      <c:pt idx="73">
                        <c:v>0.77325389099373198</c:v>
                      </c:pt>
                      <c:pt idx="74">
                        <c:v>0.77375719483987004</c:v>
                      </c:pt>
                      <c:pt idx="75">
                        <c:v>0.77424529746952397</c:v>
                      </c:pt>
                      <c:pt idx="76">
                        <c:v>0.77471716148708003</c:v>
                      </c:pt>
                      <c:pt idx="77">
                        <c:v>0.77517173499417902</c:v>
                      </c:pt>
                      <c:pt idx="78">
                        <c:v>0.77560794939872701</c:v>
                      </c:pt>
                      <c:pt idx="79">
                        <c:v>0.77602471755731794</c:v>
                      </c:pt>
                      <c:pt idx="80">
                        <c:v>0.77642093624527797</c:v>
                      </c:pt>
                      <c:pt idx="81">
                        <c:v>0.77679548880548899</c:v>
                      </c:pt>
                      <c:pt idx="82">
                        <c:v>0.77714725209676805</c:v>
                      </c:pt>
                      <c:pt idx="83">
                        <c:v>0.77747510286726196</c:v>
                      </c:pt>
                      <c:pt idx="84">
                        <c:v>0.77777791635628901</c:v>
                      </c:pt>
                      <c:pt idx="85">
                        <c:v>0.77805456373841797</c:v>
                      </c:pt>
                      <c:pt idx="86">
                        <c:v>0.77830389908621</c:v>
                      </c:pt>
                      <c:pt idx="87">
                        <c:v>0.77852474574816699</c:v>
                      </c:pt>
                      <c:pt idx="88">
                        <c:v>0.778715881724243</c:v>
                      </c:pt>
                      <c:pt idx="89">
                        <c:v>0.77887602577936699</c:v>
                      </c:pt>
                      <c:pt idx="90">
                        <c:v>0.77900382708208604</c:v>
                      </c:pt>
                      <c:pt idx="91">
                        <c:v>0.77909785682635502</c:v>
                      </c:pt>
                      <c:pt idx="92">
                        <c:v>0.77915661604191999</c:v>
                      </c:pt>
                      <c:pt idx="93">
                        <c:v>0.77917854549382803</c:v>
                      </c:pt>
                      <c:pt idx="94">
                        <c:v>0.779162037972429</c:v>
                      </c:pt>
                      <c:pt idx="95">
                        <c:v>0.77910545172259005</c:v>
                      </c:pt>
                      <c:pt idx="96">
                        <c:v>0.77900711794570299</c:v>
                      </c:pt>
                      <c:pt idx="97">
                        <c:v>0.77886534892051995</c:v>
                      </c:pt>
                      <c:pt idx="98">
                        <c:v>0.77867845203698605</c:v>
                      </c:pt>
                      <c:pt idx="99">
                        <c:v>0.77844474401453301</c:v>
                      </c:pt>
                      <c:pt idx="100">
                        <c:v>0.77816256575661202</c:v>
                      </c:pt>
                      <c:pt idx="101">
                        <c:v>0.777830296507946</c:v>
                      </c:pt>
                      <c:pt idx="102">
                        <c:v>0.77744635956481301</c:v>
                      </c:pt>
                      <c:pt idx="103">
                        <c:v>0.777009226873841</c:v>
                      </c:pt>
                      <c:pt idx="104">
                        <c:v>0.77651741876679503</c:v>
                      </c:pt>
                      <c:pt idx="105">
                        <c:v>0.77596967414740603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F6-4B25-B182-261D6F6888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Data!$AU$1</c15:sqref>
                        </c15:formulaRef>
                      </c:ext>
                    </c:extLst>
                    <c:strCache>
                      <c:ptCount val="1"/>
                      <c:pt idx="0">
                        <c:v>naicu_kf1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Data!$AU$2:$AU$107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6">
                        <c:v>0.79482880819595203</c:v>
                      </c:pt>
                      <c:pt idx="7">
                        <c:v>0.79289824056983005</c:v>
                      </c:pt>
                      <c:pt idx="8">
                        <c:v>0.79052941788380604</c:v>
                      </c:pt>
                      <c:pt idx="9">
                        <c:v>0.78842896918587402</c:v>
                      </c:pt>
                      <c:pt idx="10">
                        <c:v>0.78696888250919395</c:v>
                      </c:pt>
                      <c:pt idx="11">
                        <c:v>0.78620224675111705</c:v>
                      </c:pt>
                      <c:pt idx="12">
                        <c:v>0.78560787693370504</c:v>
                      </c:pt>
                      <c:pt idx="13">
                        <c:v>0.78470500224290496</c:v>
                      </c:pt>
                      <c:pt idx="14">
                        <c:v>0.78276252674337099</c:v>
                      </c:pt>
                      <c:pt idx="15">
                        <c:v>0.77946047628883497</c:v>
                      </c:pt>
                      <c:pt idx="16">
                        <c:v>0.77470143779423695</c:v>
                      </c:pt>
                      <c:pt idx="17">
                        <c:v>0.76822768057554003</c:v>
                      </c:pt>
                      <c:pt idx="18">
                        <c:v>0.76051162233900405</c:v>
                      </c:pt>
                      <c:pt idx="19">
                        <c:v>0.75278564424240002</c:v>
                      </c:pt>
                      <c:pt idx="20">
                        <c:v>0.74636949174089995</c:v>
                      </c:pt>
                      <c:pt idx="21">
                        <c:v>0.74283711050364698</c:v>
                      </c:pt>
                      <c:pt idx="22">
                        <c:v>0.74267903752493303</c:v>
                      </c:pt>
                      <c:pt idx="23">
                        <c:v>0.745064718304425</c:v>
                      </c:pt>
                      <c:pt idx="24">
                        <c:v>0.74847656967464804</c:v>
                      </c:pt>
                      <c:pt idx="25">
                        <c:v>0.75113206069626404</c:v>
                      </c:pt>
                      <c:pt idx="26">
                        <c:v>0.75250806911508905</c:v>
                      </c:pt>
                      <c:pt idx="27">
                        <c:v>0.75233120883216198</c:v>
                      </c:pt>
                      <c:pt idx="28">
                        <c:v>0.751399285045112</c:v>
                      </c:pt>
                      <c:pt idx="29">
                        <c:v>0.75051097557859503</c:v>
                      </c:pt>
                      <c:pt idx="30">
                        <c:v>0.74962148535533202</c:v>
                      </c:pt>
                      <c:pt idx="31">
                        <c:v>0.74923339895021202</c:v>
                      </c:pt>
                      <c:pt idx="32">
                        <c:v>0.74974327053327094</c:v>
                      </c:pt>
                      <c:pt idx="33">
                        <c:v>0.75114968112232905</c:v>
                      </c:pt>
                      <c:pt idx="34">
                        <c:v>0.75304834423255895</c:v>
                      </c:pt>
                      <c:pt idx="35">
                        <c:v>0.75517977805683201</c:v>
                      </c:pt>
                      <c:pt idx="36">
                        <c:v>0.75706639258170705</c:v>
                      </c:pt>
                      <c:pt idx="37">
                        <c:v>0.758772185919946</c:v>
                      </c:pt>
                      <c:pt idx="38">
                        <c:v>0.76046652791871505</c:v>
                      </c:pt>
                      <c:pt idx="39">
                        <c:v>0.76219917496140399</c:v>
                      </c:pt>
                      <c:pt idx="40">
                        <c:v>0.76399886228712599</c:v>
                      </c:pt>
                      <c:pt idx="41">
                        <c:v>0.76620217162964899</c:v>
                      </c:pt>
                      <c:pt idx="42">
                        <c:v>0.76907213294913002</c:v>
                      </c:pt>
                      <c:pt idx="43">
                        <c:v>0.77255570126998596</c:v>
                      </c:pt>
                      <c:pt idx="44">
                        <c:v>0.77643856306606496</c:v>
                      </c:pt>
                      <c:pt idx="45">
                        <c:v>0.78044728382030304</c:v>
                      </c:pt>
                      <c:pt idx="46">
                        <c:v>0.784223185255982</c:v>
                      </c:pt>
                      <c:pt idx="47">
                        <c:v>0.78767394484009001</c:v>
                      </c:pt>
                      <c:pt idx="48">
                        <c:v>0.79083487092584004</c:v>
                      </c:pt>
                      <c:pt idx="49">
                        <c:v>0.79339863411074096</c:v>
                      </c:pt>
                      <c:pt idx="50">
                        <c:v>0.795392839052523</c:v>
                      </c:pt>
                      <c:pt idx="51">
                        <c:v>0.79664645675930801</c:v>
                      </c:pt>
                      <c:pt idx="52">
                        <c:v>0.79685162898925799</c:v>
                      </c:pt>
                      <c:pt idx="53">
                        <c:v>0.79574291572396805</c:v>
                      </c:pt>
                      <c:pt idx="54">
                        <c:v>0.793094179177946</c:v>
                      </c:pt>
                      <c:pt idx="55">
                        <c:v>0.78906335943327399</c:v>
                      </c:pt>
                      <c:pt idx="56">
                        <c:v>0.78395447490665704</c:v>
                      </c:pt>
                      <c:pt idx="57">
                        <c:v>0.77827750200999302</c:v>
                      </c:pt>
                      <c:pt idx="58">
                        <c:v>0.77243539779769899</c:v>
                      </c:pt>
                      <c:pt idx="59">
                        <c:v>0.76703013581425605</c:v>
                      </c:pt>
                      <c:pt idx="60">
                        <c:v>0.76275749816889105</c:v>
                      </c:pt>
                      <c:pt idx="61">
                        <c:v>0.76011569304138504</c:v>
                      </c:pt>
                      <c:pt idx="62">
                        <c:v>0.75951244793443795</c:v>
                      </c:pt>
                      <c:pt idx="63">
                        <c:v>0.76078528534057299</c:v>
                      </c:pt>
                      <c:pt idx="64">
                        <c:v>0.76300395702735502</c:v>
                      </c:pt>
                      <c:pt idx="65">
                        <c:v>0.76524761225405402</c:v>
                      </c:pt>
                      <c:pt idx="66">
                        <c:v>0.76705554768358297</c:v>
                      </c:pt>
                      <c:pt idx="67">
                        <c:v>0.76849389546517699</c:v>
                      </c:pt>
                      <c:pt idx="68">
                        <c:v>0.76957483324599496</c:v>
                      </c:pt>
                      <c:pt idx="69">
                        <c:v>0.770028684462855</c:v>
                      </c:pt>
                      <c:pt idx="70">
                        <c:v>0.76992928907815805</c:v>
                      </c:pt>
                      <c:pt idx="71">
                        <c:v>0.76957326353696798</c:v>
                      </c:pt>
                      <c:pt idx="72">
                        <c:v>0.76917686620353998</c:v>
                      </c:pt>
                      <c:pt idx="73">
                        <c:v>0.76863318019678095</c:v>
                      </c:pt>
                      <c:pt idx="74">
                        <c:v>0.76821672417716502</c:v>
                      </c:pt>
                      <c:pt idx="75">
                        <c:v>0.76775791340784205</c:v>
                      </c:pt>
                      <c:pt idx="76">
                        <c:v>0.76734440081598898</c:v>
                      </c:pt>
                      <c:pt idx="77">
                        <c:v>0.76724991135562504</c:v>
                      </c:pt>
                      <c:pt idx="78">
                        <c:v>0.767478570677532</c:v>
                      </c:pt>
                      <c:pt idx="79">
                        <c:v>0.76752926629213802</c:v>
                      </c:pt>
                      <c:pt idx="80">
                        <c:v>0.76687466261436998</c:v>
                      </c:pt>
                      <c:pt idx="81">
                        <c:v>0.76510321358577904</c:v>
                      </c:pt>
                      <c:pt idx="82">
                        <c:v>0.76203384473534497</c:v>
                      </c:pt>
                      <c:pt idx="83">
                        <c:v>0.75792483811913203</c:v>
                      </c:pt>
                      <c:pt idx="84">
                        <c:v>0.75373835064917905</c:v>
                      </c:pt>
                      <c:pt idx="85">
                        <c:v>0.75105129013654104</c:v>
                      </c:pt>
                      <c:pt idx="86">
                        <c:v>0.75041737565200795</c:v>
                      </c:pt>
                      <c:pt idx="87">
                        <c:v>0.75164666882217601</c:v>
                      </c:pt>
                      <c:pt idx="88">
                        <c:v>0.75412922348796696</c:v>
                      </c:pt>
                      <c:pt idx="89">
                        <c:v>0.75702598144820299</c:v>
                      </c:pt>
                      <c:pt idx="90">
                        <c:v>0.75970000280011096</c:v>
                      </c:pt>
                      <c:pt idx="91">
                        <c:v>0.76190389206774201</c:v>
                      </c:pt>
                      <c:pt idx="92">
                        <c:v>0.76379417387084103</c:v>
                      </c:pt>
                      <c:pt idx="93">
                        <c:v>0.76582450173188199</c:v>
                      </c:pt>
                      <c:pt idx="94">
                        <c:v>0.76852777610113099</c:v>
                      </c:pt>
                      <c:pt idx="95">
                        <c:v>0.77203213548487404</c:v>
                      </c:pt>
                      <c:pt idx="96">
                        <c:v>0.77608351023445998</c:v>
                      </c:pt>
                      <c:pt idx="97">
                        <c:v>0.78002906992292198</c:v>
                      </c:pt>
                      <c:pt idx="98">
                        <c:v>0.78323302218391899</c:v>
                      </c:pt>
                      <c:pt idx="99">
                        <c:v>0.78541716260342098</c:v>
                      </c:pt>
                      <c:pt idx="100">
                        <c:v>0.786246478540783</c:v>
                      </c:pt>
                      <c:pt idx="101">
                        <c:v>0.78507662324091498</c:v>
                      </c:pt>
                      <c:pt idx="102">
                        <c:v>0.78146419182236304</c:v>
                      </c:pt>
                      <c:pt idx="103">
                        <c:v>0.77465149718582405</c:v>
                      </c:pt>
                      <c:pt idx="104">
                        <c:v>0.76413255989540596</c:v>
                      </c:pt>
                      <c:pt idx="105">
                        <c:v>0.76413255989540596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6-4B25-B182-261D6F6888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Data!$AS$1</c15:sqref>
                        </c15:formulaRef>
                      </c:ext>
                    </c:extLst>
                    <c:strCache>
                      <c:ptCount val="1"/>
                      <c:pt idx="0">
                        <c:v>capacity_u_tc_hp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Data!$AS$2:$AS$107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0.79275344597003605</c:v>
                      </c:pt>
                      <c:pt idx="1">
                        <c:v>0.790214293337552</c:v>
                      </c:pt>
                      <c:pt idx="2">
                        <c:v>0.78767206867442996</c:v>
                      </c:pt>
                      <c:pt idx="3">
                        <c:v>0.78512146144378003</c:v>
                      </c:pt>
                      <c:pt idx="4">
                        <c:v>0.78255575804687205</c:v>
                      </c:pt>
                      <c:pt idx="5">
                        <c:v>0.77996756179534898</c:v>
                      </c:pt>
                      <c:pt idx="6">
                        <c:v>0.77734952231856203</c:v>
                      </c:pt>
                      <c:pt idx="7">
                        <c:v>0.77469495029315005</c:v>
                      </c:pt>
                      <c:pt idx="8">
                        <c:v>0.77199845082465302</c:v>
                      </c:pt>
                      <c:pt idx="9">
                        <c:v>0.76925635509488499</c:v>
                      </c:pt>
                      <c:pt idx="10">
                        <c:v>0.76646717821396404</c:v>
                      </c:pt>
                      <c:pt idx="11">
                        <c:v>0.76363233806930197</c:v>
                      </c:pt>
                      <c:pt idx="12">
                        <c:v>0.76075690360031001</c:v>
                      </c:pt>
                      <c:pt idx="13">
                        <c:v>0.75785072651280605</c:v>
                      </c:pt>
                      <c:pt idx="14">
                        <c:v>0.75492959836487705</c:v>
                      </c:pt>
                      <c:pt idx="15">
                        <c:v>0.75201609767701805</c:v>
                      </c:pt>
                      <c:pt idx="16">
                        <c:v>0.74914044638667598</c:v>
                      </c:pt>
                      <c:pt idx="17">
                        <c:v>0.74633885172615699</c:v>
                      </c:pt>
                      <c:pt idx="18">
                        <c:v>0.74365182444464895</c:v>
                      </c:pt>
                      <c:pt idx="19">
                        <c:v>0.74111982742111004</c:v>
                      </c:pt>
                      <c:pt idx="20">
                        <c:v>0.73877885267253696</c:v>
                      </c:pt>
                      <c:pt idx="21">
                        <c:v>0.73666102349367801</c:v>
                      </c:pt>
                      <c:pt idx="22">
                        <c:v>0.734795077207826</c:v>
                      </c:pt>
                      <c:pt idx="23">
                        <c:v>0.73320648697884505</c:v>
                      </c:pt>
                      <c:pt idx="24">
                        <c:v>0.731917426196391</c:v>
                      </c:pt>
                      <c:pt idx="25">
                        <c:v>0.73094825905803196</c:v>
                      </c:pt>
                      <c:pt idx="26">
                        <c:v>0.73031884394546698</c:v>
                      </c:pt>
                      <c:pt idx="27">
                        <c:v>0.73004811036594897</c:v>
                      </c:pt>
                      <c:pt idx="28">
                        <c:v>0.73015342354870405</c:v>
                      </c:pt>
                      <c:pt idx="29">
                        <c:v>0.73064910505608405</c:v>
                      </c:pt>
                      <c:pt idx="30">
                        <c:v>0.73154471836549495</c:v>
                      </c:pt>
                      <c:pt idx="31">
                        <c:v>0.73284371504125101</c:v>
                      </c:pt>
                      <c:pt idx="32">
                        <c:v>0.734541830949061</c:v>
                      </c:pt>
                      <c:pt idx="33">
                        <c:v>0.73662691679345205</c:v>
                      </c:pt>
                      <c:pt idx="34">
                        <c:v>0.73907851920567602</c:v>
                      </c:pt>
                      <c:pt idx="35">
                        <c:v>0.74186850444500496</c:v>
                      </c:pt>
                      <c:pt idx="36">
                        <c:v>0.74496145302717098</c:v>
                      </c:pt>
                      <c:pt idx="37">
                        <c:v>0.74831574361831799</c:v>
                      </c:pt>
                      <c:pt idx="38">
                        <c:v>0.75188444757686401</c:v>
                      </c:pt>
                      <c:pt idx="39">
                        <c:v>0.75561573965945095</c:v>
                      </c:pt>
                      <c:pt idx="40">
                        <c:v>0.75945317471853802</c:v>
                      </c:pt>
                      <c:pt idx="41">
                        <c:v>0.76333592000510997</c:v>
                      </c:pt>
                      <c:pt idx="42">
                        <c:v>0.76719892113202204</c:v>
                      </c:pt>
                      <c:pt idx="43">
                        <c:v>0.77097415354922405</c:v>
                      </c:pt>
                      <c:pt idx="44">
                        <c:v>0.77459188635908505</c:v>
                      </c:pt>
                      <c:pt idx="45">
                        <c:v>0.77798269160202604</c:v>
                      </c:pt>
                      <c:pt idx="46">
                        <c:v>0.78107955197940004</c:v>
                      </c:pt>
                      <c:pt idx="47">
                        <c:v>0.78382054661492095</c:v>
                      </c:pt>
                      <c:pt idx="48">
                        <c:v>0.78615172053163196</c:v>
                      </c:pt>
                      <c:pt idx="49">
                        <c:v>0.78802947050705596</c:v>
                      </c:pt>
                      <c:pt idx="50">
                        <c:v>0.78942318706630799</c:v>
                      </c:pt>
                      <c:pt idx="51">
                        <c:v>0.79031691657629799</c:v>
                      </c:pt>
                      <c:pt idx="52">
                        <c:v>0.79071132586083503</c:v>
                      </c:pt>
                      <c:pt idx="53">
                        <c:v>0.79062371655742303</c:v>
                      </c:pt>
                      <c:pt idx="54">
                        <c:v>0.79008835154920698</c:v>
                      </c:pt>
                      <c:pt idx="55">
                        <c:v>0.78915428027608203</c:v>
                      </c:pt>
                      <c:pt idx="56">
                        <c:v>0.78788344389310705</c:v>
                      </c:pt>
                      <c:pt idx="57">
                        <c:v>0.78634638899389397</c:v>
                      </c:pt>
                      <c:pt idx="58">
                        <c:v>0.78461819181216896</c:v>
                      </c:pt>
                      <c:pt idx="59">
                        <c:v>0.78277263302493105</c:v>
                      </c:pt>
                      <c:pt idx="60">
                        <c:v>0.78087649201953302</c:v>
                      </c:pt>
                      <c:pt idx="61">
                        <c:v>0.77898727671727297</c:v>
                      </c:pt>
                      <c:pt idx="62">
                        <c:v>0.77715098501088897</c:v>
                      </c:pt>
                      <c:pt idx="63">
                        <c:v>0.77540189993100705</c:v>
                      </c:pt>
                      <c:pt idx="64">
                        <c:v>0.77376235173535202</c:v>
                      </c:pt>
                      <c:pt idx="65">
                        <c:v>0.772243883630368</c:v>
                      </c:pt>
                      <c:pt idx="66">
                        <c:v>0.77084834903228705</c:v>
                      </c:pt>
                      <c:pt idx="67">
                        <c:v>0.76957077044797695</c:v>
                      </c:pt>
                      <c:pt idx="68">
                        <c:v>0.76840212152234499</c:v>
                      </c:pt>
                      <c:pt idx="69">
                        <c:v>0.767331192293076</c:v>
                      </c:pt>
                      <c:pt idx="70">
                        <c:v>0.76634638636433405</c:v>
                      </c:pt>
                      <c:pt idx="71">
                        <c:v>0.76543672228270498</c:v>
                      </c:pt>
                      <c:pt idx="72">
                        <c:v>0.76459278108607298</c:v>
                      </c:pt>
                      <c:pt idx="73">
                        <c:v>0.76380723497952296</c:v>
                      </c:pt>
                      <c:pt idx="74">
                        <c:v>0.76307533493442903</c:v>
                      </c:pt>
                      <c:pt idx="75">
                        <c:v>0.76239468283231104</c:v>
                      </c:pt>
                      <c:pt idx="76">
                        <c:v>0.76176497007989497</c:v>
                      </c:pt>
                      <c:pt idx="77">
                        <c:v>0.76118827894379903</c:v>
                      </c:pt>
                      <c:pt idx="78">
                        <c:v>0.76066935204813102</c:v>
                      </c:pt>
                      <c:pt idx="79">
                        <c:v>0.76021614126574</c:v>
                      </c:pt>
                      <c:pt idx="80">
                        <c:v>0.75984032050680805</c:v>
                      </c:pt>
                      <c:pt idx="81">
                        <c:v>0.75955779044264704</c:v>
                      </c:pt>
                      <c:pt idx="82">
                        <c:v>0.75938913486071102</c:v>
                      </c:pt>
                      <c:pt idx="83">
                        <c:v>0.75935940706259397</c:v>
                      </c:pt>
                      <c:pt idx="84">
                        <c:v>0.75949784509047003</c:v>
                      </c:pt>
                      <c:pt idx="85">
                        <c:v>0.75983485606651802</c:v>
                      </c:pt>
                      <c:pt idx="86">
                        <c:v>0.76039889542869599</c:v>
                      </c:pt>
                      <c:pt idx="87">
                        <c:v>0.76121493821475295</c:v>
                      </c:pt>
                      <c:pt idx="88">
                        <c:v>0.76230280845349097</c:v>
                      </c:pt>
                      <c:pt idx="89">
                        <c:v>0.76367455462476297</c:v>
                      </c:pt>
                      <c:pt idx="90">
                        <c:v>0.76533165522731506</c:v>
                      </c:pt>
                      <c:pt idx="91">
                        <c:v>0.76726659781715101</c:v>
                      </c:pt>
                      <c:pt idx="92">
                        <c:v>0.76946427969938003</c:v>
                      </c:pt>
                      <c:pt idx="93">
                        <c:v>0.77190326564379197</c:v>
                      </c:pt>
                      <c:pt idx="94">
                        <c:v>0.77455688138837597</c:v>
                      </c:pt>
                      <c:pt idx="95">
                        <c:v>0.77739487500527704</c:v>
                      </c:pt>
                      <c:pt idx="96">
                        <c:v>0.78038494412312798</c:v>
                      </c:pt>
                      <c:pt idx="97">
                        <c:v>0.78349463667824504</c:v>
                      </c:pt>
                      <c:pt idx="98">
                        <c:v>0.78669315661863104</c:v>
                      </c:pt>
                      <c:pt idx="99">
                        <c:v>0.78995318452855601</c:v>
                      </c:pt>
                      <c:pt idx="100">
                        <c:v>0.79325264273600704</c:v>
                      </c:pt>
                      <c:pt idx="101">
                        <c:v>0.79657477225936402</c:v>
                      </c:pt>
                      <c:pt idx="102">
                        <c:v>0.79990818511012796</c:v>
                      </c:pt>
                      <c:pt idx="103">
                        <c:v>0.80324594370065505</c:v>
                      </c:pt>
                      <c:pt idx="104">
                        <c:v>0.806584633199812</c:v>
                      </c:pt>
                      <c:pt idx="105">
                        <c:v>0.80992319429945403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6-4B25-B182-261D6F6888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Data!$AV$1</c15:sqref>
                        </c15:formulaRef>
                      </c:ext>
                    </c:extLst>
                    <c:strCache>
                      <c:ptCount val="1"/>
                      <c:pt idx="0">
                        <c:v>naicu_promedio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Data!$AV$2:$AV$107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6">
                        <c:v>0.78010907757056458</c:v>
                      </c:pt>
                      <c:pt idx="7">
                        <c:v>0.77807046036016769</c:v>
                      </c:pt>
                      <c:pt idx="8">
                        <c:v>0.77594474473755704</c:v>
                      </c:pt>
                      <c:pt idx="9">
                        <c:v>0.77391708044343199</c:v>
                      </c:pt>
                      <c:pt idx="10">
                        <c:v>0.77211057225591528</c:v>
                      </c:pt>
                      <c:pt idx="11">
                        <c:v>0.77054299823333705</c:v>
                      </c:pt>
                      <c:pt idx="12">
                        <c:v>0.76904193400725607</c:v>
                      </c:pt>
                      <c:pt idx="13">
                        <c:v>0.76745002581270205</c:v>
                      </c:pt>
                      <c:pt idx="14">
                        <c:v>0.76552846526792806</c:v>
                      </c:pt>
                      <c:pt idx="15">
                        <c:v>0.76317775607646698</c:v>
                      </c:pt>
                      <c:pt idx="16">
                        <c:v>0.76037514883629387</c:v>
                      </c:pt>
                      <c:pt idx="17">
                        <c:v>0.7570464644489886</c:v>
                      </c:pt>
                      <c:pt idx="18">
                        <c:v>0.75336234986373729</c:v>
                      </c:pt>
                      <c:pt idx="19">
                        <c:v>0.74974675975455807</c:v>
                      </c:pt>
                      <c:pt idx="20">
                        <c:v>0.74665127275412368</c:v>
                      </c:pt>
                      <c:pt idx="21">
                        <c:v>0.74461089463144692</c:v>
                      </c:pt>
                      <c:pt idx="22">
                        <c:v>0.74379834832570302</c:v>
                      </c:pt>
                      <c:pt idx="23">
                        <c:v>0.7439448863455661</c:v>
                      </c:pt>
                      <c:pt idx="24">
                        <c:v>0.74455163571281335</c:v>
                      </c:pt>
                      <c:pt idx="25">
                        <c:v>0.74503079136188399</c:v>
                      </c:pt>
                      <c:pt idx="26">
                        <c:v>0.74521417171098836</c:v>
                      </c:pt>
                      <c:pt idx="27">
                        <c:v>0.74501652238053273</c:v>
                      </c:pt>
                      <c:pt idx="28">
                        <c:v>0.74470912245195009</c:v>
                      </c:pt>
                      <c:pt idx="29">
                        <c:v>0.74456251789643735</c:v>
                      </c:pt>
                      <c:pt idx="30">
                        <c:v>0.74456449764334531</c:v>
                      </c:pt>
                      <c:pt idx="31">
                        <c:v>0.74488325585182213</c:v>
                      </c:pt>
                      <c:pt idx="32">
                        <c:v>0.74564905118883262</c:v>
                      </c:pt>
                      <c:pt idx="33">
                        <c:v>0.74685683366867972</c:v>
                      </c:pt>
                      <c:pt idx="34">
                        <c:v>0.74836447375265003</c:v>
                      </c:pt>
                      <c:pt idx="35">
                        <c:v>0.75007552832760493</c:v>
                      </c:pt>
                      <c:pt idx="36">
                        <c:v>0.75181840402286026</c:v>
                      </c:pt>
                      <c:pt idx="37">
                        <c:v>0.75359995372833166</c:v>
                      </c:pt>
                      <c:pt idx="38">
                        <c:v>0.7554603727154513</c:v>
                      </c:pt>
                      <c:pt idx="39">
                        <c:v>0.75739834401231132</c:v>
                      </c:pt>
                      <c:pt idx="40">
                        <c:v>0.75940399622070132</c:v>
                      </c:pt>
                      <c:pt idx="41">
                        <c:v>0.76156860501884827</c:v>
                      </c:pt>
                      <c:pt idx="42">
                        <c:v>0.76395751631516928</c:v>
                      </c:pt>
                      <c:pt idx="43">
                        <c:v>0.76652972311970513</c:v>
                      </c:pt>
                      <c:pt idx="44">
                        <c:v>0.76918989143685346</c:v>
                      </c:pt>
                      <c:pt idx="45">
                        <c:v>0.77182308198695859</c:v>
                      </c:pt>
                      <c:pt idx="46">
                        <c:v>0.77428674963100497</c:v>
                      </c:pt>
                      <c:pt idx="47">
                        <c:v>0.77652884307770031</c:v>
                      </c:pt>
                      <c:pt idx="48">
                        <c:v>0.77854252514789135</c:v>
                      </c:pt>
                      <c:pt idx="49">
                        <c:v>0.78021021716172367</c:v>
                      </c:pt>
                      <c:pt idx="50">
                        <c:v>0.78153034207093208</c:v>
                      </c:pt>
                      <c:pt idx="51">
                        <c:v>0.78244002739328267</c:v>
                      </c:pt>
                      <c:pt idx="52">
                        <c:v>0.7828363656978562</c:v>
                      </c:pt>
                      <c:pt idx="53">
                        <c:v>0.78263617199163937</c:v>
                      </c:pt>
                      <c:pt idx="54">
                        <c:v>0.78177505564916527</c:v>
                      </c:pt>
                      <c:pt idx="55">
                        <c:v>0.780321621560359</c:v>
                      </c:pt>
                      <c:pt idx="56">
                        <c:v>0.77839750347093306</c:v>
                      </c:pt>
                      <c:pt idx="57">
                        <c:v>0.77619589222276542</c:v>
                      </c:pt>
                      <c:pt idx="58">
                        <c:v>0.7738758431283399</c:v>
                      </c:pt>
                      <c:pt idx="59">
                        <c:v>0.77166233729892497</c:v>
                      </c:pt>
                      <c:pt idx="60">
                        <c:v>0.76980929912890905</c:v>
                      </c:pt>
                      <c:pt idx="61">
                        <c:v>0.76850170096259995</c:v>
                      </c:pt>
                      <c:pt idx="62">
                        <c:v>0.76789050962876171</c:v>
                      </c:pt>
                      <c:pt idx="63">
                        <c:v>0.76793270580448603</c:v>
                      </c:pt>
                      <c:pt idx="64">
                        <c:v>0.76832534894914295</c:v>
                      </c:pt>
                      <c:pt idx="65">
                        <c:v>0.76876502220390297</c:v>
                      </c:pt>
                      <c:pt idx="66">
                        <c:v>0.76909844931753091</c:v>
                      </c:pt>
                      <c:pt idx="67">
                        <c:v>0.76934567872034909</c:v>
                      </c:pt>
                      <c:pt idx="68">
                        <c:v>0.76950741801191336</c:v>
                      </c:pt>
                      <c:pt idx="69">
                        <c:v>0.76948969313187698</c:v>
                      </c:pt>
                      <c:pt idx="70">
                        <c:v>0.76931290637012728</c:v>
                      </c:pt>
                      <c:pt idx="71">
                        <c:v>0.76907192536057412</c:v>
                      </c:pt>
                      <c:pt idx="72">
                        <c:v>0.76883535390280333</c:v>
                      </c:pt>
                      <c:pt idx="73">
                        <c:v>0.76856476872334534</c:v>
                      </c:pt>
                      <c:pt idx="74">
                        <c:v>0.76834975131715477</c:v>
                      </c:pt>
                      <c:pt idx="75">
                        <c:v>0.76813263123655895</c:v>
                      </c:pt>
                      <c:pt idx="76">
                        <c:v>0.76794217746098792</c:v>
                      </c:pt>
                      <c:pt idx="77">
                        <c:v>0.76786997509786781</c:v>
                      </c:pt>
                      <c:pt idx="78">
                        <c:v>0.76791862404146338</c:v>
                      </c:pt>
                      <c:pt idx="79">
                        <c:v>0.76792337503839858</c:v>
                      </c:pt>
                      <c:pt idx="80">
                        <c:v>0.767711973122152</c:v>
                      </c:pt>
                      <c:pt idx="81">
                        <c:v>0.76715216427797162</c:v>
                      </c:pt>
                      <c:pt idx="82">
                        <c:v>0.76619007723094124</c:v>
                      </c:pt>
                      <c:pt idx="83">
                        <c:v>0.76491978268299599</c:v>
                      </c:pt>
                      <c:pt idx="84">
                        <c:v>0.7636713706986461</c:v>
                      </c:pt>
                      <c:pt idx="85">
                        <c:v>0.76298023664715897</c:v>
                      </c:pt>
                      <c:pt idx="86">
                        <c:v>0.76304005672230468</c:v>
                      </c:pt>
                      <c:pt idx="87">
                        <c:v>0.76379545092836532</c:v>
                      </c:pt>
                      <c:pt idx="88">
                        <c:v>0.76504930455523368</c:v>
                      </c:pt>
                      <c:pt idx="89">
                        <c:v>0.76652552061744428</c:v>
                      </c:pt>
                      <c:pt idx="90">
                        <c:v>0.76801182836983728</c:v>
                      </c:pt>
                      <c:pt idx="91">
                        <c:v>0.76942278223708271</c:v>
                      </c:pt>
                      <c:pt idx="92">
                        <c:v>0.77080502320404698</c:v>
                      </c:pt>
                      <c:pt idx="93">
                        <c:v>0.77230210428983403</c:v>
                      </c:pt>
                      <c:pt idx="94">
                        <c:v>0.77408223182064528</c:v>
                      </c:pt>
                      <c:pt idx="95">
                        <c:v>0.77617748740424697</c:v>
                      </c:pt>
                      <c:pt idx="96">
                        <c:v>0.77849185743443028</c:v>
                      </c:pt>
                      <c:pt idx="97">
                        <c:v>0.7807963518405624</c:v>
                      </c:pt>
                      <c:pt idx="98">
                        <c:v>0.78286821027984532</c:v>
                      </c:pt>
                      <c:pt idx="99">
                        <c:v>0.78460503038217</c:v>
                      </c:pt>
                      <c:pt idx="100">
                        <c:v>0.78588722901113395</c:v>
                      </c:pt>
                      <c:pt idx="101">
                        <c:v>0.786493897336075</c:v>
                      </c:pt>
                      <c:pt idx="102">
                        <c:v>0.786272912165768</c:v>
                      </c:pt>
                      <c:pt idx="103">
                        <c:v>0.78496888925343999</c:v>
                      </c:pt>
                      <c:pt idx="104">
                        <c:v>0.78241153728733759</c:v>
                      </c:pt>
                      <c:pt idx="105">
                        <c:v>0.78334180944742204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F6-4B25-B182-261D6F688802}"/>
                  </c:ext>
                </c:extLst>
              </c15:ser>
            </c15:filteredLineSeries>
          </c:ext>
        </c:extLst>
      </c:lineChart>
      <c:dateAx>
        <c:axId val="1711992623"/>
        <c:scaling>
          <c:orientation val="minMax"/>
          <c:max val="43800"/>
          <c:min val="35765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74081727"/>
        <c:crosses val="autoZero"/>
        <c:auto val="1"/>
        <c:lblOffset val="100"/>
        <c:baseTimeUnit val="months"/>
        <c:majorUnit val="12"/>
        <c:majorTimeUnit val="months"/>
      </c:dateAx>
      <c:valAx>
        <c:axId val="1674081727"/>
        <c:scaling>
          <c:orientation val="minMax"/>
          <c:min val="0.70000000000000007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7119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069417580055869E-2"/>
          <c:y val="1.3888888888888888E-2"/>
          <c:w val="0.91816569954867833"/>
          <c:h val="9.158717948717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Data!$A$1:$A$107</c:f>
              <c:strCache>
                <c:ptCount val="107"/>
                <c:pt idx="0">
                  <c:v>Fecha</c:v>
                </c:pt>
                <c:pt idx="1">
                  <c:v>mar-94</c:v>
                </c:pt>
                <c:pt idx="2">
                  <c:v>jun-94</c:v>
                </c:pt>
                <c:pt idx="3">
                  <c:v>sep-94</c:v>
                </c:pt>
                <c:pt idx="4">
                  <c:v>dic-94</c:v>
                </c:pt>
                <c:pt idx="5">
                  <c:v>mar-95</c:v>
                </c:pt>
                <c:pt idx="6">
                  <c:v>jun-95</c:v>
                </c:pt>
                <c:pt idx="7">
                  <c:v>sep-95</c:v>
                </c:pt>
                <c:pt idx="8">
                  <c:v>dic-95</c:v>
                </c:pt>
                <c:pt idx="9">
                  <c:v>mar-96</c:v>
                </c:pt>
                <c:pt idx="10">
                  <c:v>jun-96</c:v>
                </c:pt>
                <c:pt idx="11">
                  <c:v>sep-96</c:v>
                </c:pt>
                <c:pt idx="12">
                  <c:v>dic-96</c:v>
                </c:pt>
                <c:pt idx="13">
                  <c:v>mar-97</c:v>
                </c:pt>
                <c:pt idx="14">
                  <c:v>jun-97</c:v>
                </c:pt>
                <c:pt idx="15">
                  <c:v>sep-97</c:v>
                </c:pt>
                <c:pt idx="16">
                  <c:v>dic-97</c:v>
                </c:pt>
                <c:pt idx="17">
                  <c:v>mar-98</c:v>
                </c:pt>
                <c:pt idx="18">
                  <c:v>jun-98</c:v>
                </c:pt>
                <c:pt idx="19">
                  <c:v>sep-98</c:v>
                </c:pt>
                <c:pt idx="20">
                  <c:v>dic-98</c:v>
                </c:pt>
                <c:pt idx="21">
                  <c:v>mar-99</c:v>
                </c:pt>
                <c:pt idx="22">
                  <c:v>jun-99</c:v>
                </c:pt>
                <c:pt idx="23">
                  <c:v>sep-99</c:v>
                </c:pt>
                <c:pt idx="24">
                  <c:v>dic-99</c:v>
                </c:pt>
                <c:pt idx="25">
                  <c:v>mar-00</c:v>
                </c:pt>
                <c:pt idx="26">
                  <c:v>jun-00</c:v>
                </c:pt>
                <c:pt idx="27">
                  <c:v>sep-00</c:v>
                </c:pt>
                <c:pt idx="28">
                  <c:v>dic-00</c:v>
                </c:pt>
                <c:pt idx="29">
                  <c:v>mar-01</c:v>
                </c:pt>
                <c:pt idx="30">
                  <c:v>jun-01</c:v>
                </c:pt>
                <c:pt idx="31">
                  <c:v>sep-01</c:v>
                </c:pt>
                <c:pt idx="32">
                  <c:v>dic-01</c:v>
                </c:pt>
                <c:pt idx="33">
                  <c:v>mar-02</c:v>
                </c:pt>
                <c:pt idx="34">
                  <c:v>jun-02</c:v>
                </c:pt>
                <c:pt idx="35">
                  <c:v>sep-02</c:v>
                </c:pt>
                <c:pt idx="36">
                  <c:v>dic-02</c:v>
                </c:pt>
                <c:pt idx="37">
                  <c:v>mar-03</c:v>
                </c:pt>
                <c:pt idx="38">
                  <c:v>jun-03</c:v>
                </c:pt>
                <c:pt idx="39">
                  <c:v>sep-03</c:v>
                </c:pt>
                <c:pt idx="40">
                  <c:v>dic-03</c:v>
                </c:pt>
                <c:pt idx="41">
                  <c:v>mar-04</c:v>
                </c:pt>
                <c:pt idx="42">
                  <c:v>jun-04</c:v>
                </c:pt>
                <c:pt idx="43">
                  <c:v>sep-04</c:v>
                </c:pt>
                <c:pt idx="44">
                  <c:v>dic-04</c:v>
                </c:pt>
                <c:pt idx="45">
                  <c:v>mar-05</c:v>
                </c:pt>
                <c:pt idx="46">
                  <c:v>jun-05</c:v>
                </c:pt>
                <c:pt idx="47">
                  <c:v>sep-05</c:v>
                </c:pt>
                <c:pt idx="48">
                  <c:v>dic-05</c:v>
                </c:pt>
                <c:pt idx="49">
                  <c:v>mar-06</c:v>
                </c:pt>
                <c:pt idx="50">
                  <c:v>jun-06</c:v>
                </c:pt>
                <c:pt idx="51">
                  <c:v>sep-06</c:v>
                </c:pt>
                <c:pt idx="52">
                  <c:v>dic-06</c:v>
                </c:pt>
                <c:pt idx="53">
                  <c:v>mar-07</c:v>
                </c:pt>
                <c:pt idx="54">
                  <c:v>jun-07</c:v>
                </c:pt>
                <c:pt idx="55">
                  <c:v>sep-07</c:v>
                </c:pt>
                <c:pt idx="56">
                  <c:v>dic-07</c:v>
                </c:pt>
                <c:pt idx="57">
                  <c:v>mar-08</c:v>
                </c:pt>
                <c:pt idx="58">
                  <c:v>jun-08</c:v>
                </c:pt>
                <c:pt idx="59">
                  <c:v>sep-08</c:v>
                </c:pt>
                <c:pt idx="60">
                  <c:v>dic-08</c:v>
                </c:pt>
                <c:pt idx="61">
                  <c:v>mar-09</c:v>
                </c:pt>
                <c:pt idx="62">
                  <c:v>jun-09</c:v>
                </c:pt>
                <c:pt idx="63">
                  <c:v>sep-09</c:v>
                </c:pt>
                <c:pt idx="64">
                  <c:v>dic-09</c:v>
                </c:pt>
                <c:pt idx="65">
                  <c:v>mar-10</c:v>
                </c:pt>
                <c:pt idx="66">
                  <c:v>jun-10</c:v>
                </c:pt>
                <c:pt idx="67">
                  <c:v>sep-10</c:v>
                </c:pt>
                <c:pt idx="68">
                  <c:v>dic-10</c:v>
                </c:pt>
                <c:pt idx="69">
                  <c:v>mar-11</c:v>
                </c:pt>
                <c:pt idx="70">
                  <c:v>jun-11</c:v>
                </c:pt>
                <c:pt idx="71">
                  <c:v>sep-11</c:v>
                </c:pt>
                <c:pt idx="72">
                  <c:v>dic-11</c:v>
                </c:pt>
                <c:pt idx="73">
                  <c:v>mar-12</c:v>
                </c:pt>
                <c:pt idx="74">
                  <c:v>jun-12</c:v>
                </c:pt>
                <c:pt idx="75">
                  <c:v>sep-12</c:v>
                </c:pt>
                <c:pt idx="76">
                  <c:v>dic-12</c:v>
                </c:pt>
                <c:pt idx="77">
                  <c:v>mar-13</c:v>
                </c:pt>
                <c:pt idx="78">
                  <c:v>jun-13</c:v>
                </c:pt>
                <c:pt idx="79">
                  <c:v>sep-13</c:v>
                </c:pt>
                <c:pt idx="80">
                  <c:v>dic-13</c:v>
                </c:pt>
                <c:pt idx="81">
                  <c:v>mar-14</c:v>
                </c:pt>
                <c:pt idx="82">
                  <c:v>jun-14</c:v>
                </c:pt>
                <c:pt idx="83">
                  <c:v>sep-14</c:v>
                </c:pt>
                <c:pt idx="84">
                  <c:v>dic-14</c:v>
                </c:pt>
                <c:pt idx="85">
                  <c:v>mar-15</c:v>
                </c:pt>
                <c:pt idx="86">
                  <c:v>jun-15</c:v>
                </c:pt>
                <c:pt idx="87">
                  <c:v>sep-15</c:v>
                </c:pt>
                <c:pt idx="88">
                  <c:v>dic-15</c:v>
                </c:pt>
                <c:pt idx="89">
                  <c:v>mar-16</c:v>
                </c:pt>
                <c:pt idx="90">
                  <c:v>jun-16</c:v>
                </c:pt>
                <c:pt idx="91">
                  <c:v>sep-16</c:v>
                </c:pt>
                <c:pt idx="92">
                  <c:v>dic-16</c:v>
                </c:pt>
                <c:pt idx="93">
                  <c:v>mar-17</c:v>
                </c:pt>
                <c:pt idx="94">
                  <c:v>jun-17</c:v>
                </c:pt>
                <c:pt idx="95">
                  <c:v>sep-17</c:v>
                </c:pt>
                <c:pt idx="96">
                  <c:v>dic-17</c:v>
                </c:pt>
                <c:pt idx="97">
                  <c:v>mar-18</c:v>
                </c:pt>
                <c:pt idx="98">
                  <c:v>jun-18</c:v>
                </c:pt>
                <c:pt idx="99">
                  <c:v>sep-18</c:v>
                </c:pt>
                <c:pt idx="100">
                  <c:v>dic-18</c:v>
                </c:pt>
                <c:pt idx="101">
                  <c:v>mar-19</c:v>
                </c:pt>
                <c:pt idx="102">
                  <c:v>jun-19</c:v>
                </c:pt>
                <c:pt idx="103">
                  <c:v>sep-19</c:v>
                </c:pt>
                <c:pt idx="104">
                  <c:v>dic-19</c:v>
                </c:pt>
                <c:pt idx="105">
                  <c:v>mar-20</c:v>
                </c:pt>
                <c:pt idx="106">
                  <c:v>jun-20</c:v>
                </c:pt>
              </c:strCache>
            </c:strRef>
          </c:cat>
          <c:val>
            <c:numRef>
              <c:f>Data!$U$1:$U$107</c:f>
              <c:numCache>
                <c:formatCode>General</c:formatCode>
                <c:ptCount val="107"/>
                <c:pt idx="0">
                  <c:v>0</c:v>
                </c:pt>
                <c:pt idx="18" formatCode="0.00">
                  <c:v>1.3168545674727901</c:v>
                </c:pt>
                <c:pt idx="19" formatCode="0.00">
                  <c:v>1.3098772951501301</c:v>
                </c:pt>
                <c:pt idx="20" formatCode="0.00">
                  <c:v>1.2857422856923899</c:v>
                </c:pt>
                <c:pt idx="21" formatCode="0.00">
                  <c:v>1.28186571617439</c:v>
                </c:pt>
                <c:pt idx="22" formatCode="0.00">
                  <c:v>1.27229931402393</c:v>
                </c:pt>
                <c:pt idx="23" formatCode="0.00">
                  <c:v>1.2650618576842101</c:v>
                </c:pt>
                <c:pt idx="24" formatCode="0.00">
                  <c:v>1.26383767706273</c:v>
                </c:pt>
                <c:pt idx="25" formatCode="0.00">
                  <c:v>1.2624481610502001</c:v>
                </c:pt>
                <c:pt idx="26" formatCode="0.00">
                  <c:v>1.2826555622120399</c:v>
                </c:pt>
                <c:pt idx="27" formatCode="0.00">
                  <c:v>1.29900000594189</c:v>
                </c:pt>
                <c:pt idx="28" formatCode="0.00">
                  <c:v>1.3093038422815899</c:v>
                </c:pt>
                <c:pt idx="29" formatCode="0.00">
                  <c:v>1.3189949544841</c:v>
                </c:pt>
                <c:pt idx="30" formatCode="0.00">
                  <c:v>1.3398154530024</c:v>
                </c:pt>
                <c:pt idx="31" formatCode="0.00">
                  <c:v>1.3599380325943</c:v>
                </c:pt>
                <c:pt idx="32" formatCode="0.00">
                  <c:v>1.3643164978015401</c:v>
                </c:pt>
                <c:pt idx="33" formatCode="0.00">
                  <c:v>1.36784447940998</c:v>
                </c:pt>
                <c:pt idx="34" formatCode="0.00">
                  <c:v>1.36534731071528</c:v>
                </c:pt>
                <c:pt idx="35" formatCode="0.00">
                  <c:v>1.3625643491366199</c:v>
                </c:pt>
                <c:pt idx="36" formatCode="0.00">
                  <c:v>1.3619625337317101</c:v>
                </c:pt>
                <c:pt idx="37" formatCode="0.00">
                  <c:v>1.36116295775633</c:v>
                </c:pt>
                <c:pt idx="38" formatCode="0.00">
                  <c:v>1.3602371264050099</c:v>
                </c:pt>
                <c:pt idx="39" formatCode="0.00">
                  <c:v>1.3608503337542199</c:v>
                </c:pt>
                <c:pt idx="40" formatCode="0.00">
                  <c:v>1.36240178129912</c:v>
                </c:pt>
                <c:pt idx="41" formatCode="0.00">
                  <c:v>1.3636086297976</c:v>
                </c:pt>
                <c:pt idx="42" formatCode="0.00">
                  <c:v>1.3653461159734599</c:v>
                </c:pt>
                <c:pt idx="43" formatCode="0.00">
                  <c:v>1.3691771270980999</c:v>
                </c:pt>
                <c:pt idx="44" formatCode="0.00">
                  <c:v>1.3713627298451201</c:v>
                </c:pt>
                <c:pt idx="45" formatCode="0.00">
                  <c:v>1.3734450476495701</c:v>
                </c:pt>
                <c:pt idx="46" formatCode="0.00">
                  <c:v>1.37698756657921</c:v>
                </c:pt>
                <c:pt idx="47" formatCode="0.00">
                  <c:v>1.3805736993598201</c:v>
                </c:pt>
                <c:pt idx="48" formatCode="0.00">
                  <c:v>1.3867036242898501</c:v>
                </c:pt>
                <c:pt idx="49" formatCode="0.00">
                  <c:v>1.3948276386835801</c:v>
                </c:pt>
                <c:pt idx="50" formatCode="0.00">
                  <c:v>1.40533614239794</c:v>
                </c:pt>
                <c:pt idx="51" formatCode="0.00">
                  <c:v>1.4147549965460799</c:v>
                </c:pt>
                <c:pt idx="52" formatCode="0.00">
                  <c:v>1.4245123064566501</c:v>
                </c:pt>
                <c:pt idx="53" formatCode="0.00">
                  <c:v>1.43440317578354</c:v>
                </c:pt>
                <c:pt idx="54" formatCode="0.00">
                  <c:v>1.44176533564391</c:v>
                </c:pt>
                <c:pt idx="55" formatCode="0.00">
                  <c:v>1.4462736040658399</c:v>
                </c:pt>
                <c:pt idx="56" formatCode="0.00">
                  <c:v>1.4492317504154499</c:v>
                </c:pt>
                <c:pt idx="57" formatCode="0.00">
                  <c:v>1.45216871265255</c:v>
                </c:pt>
                <c:pt idx="58" formatCode="0.00">
                  <c:v>1.44370810699131</c:v>
                </c:pt>
                <c:pt idx="59" formatCode="0.00">
                  <c:v>1.4360125297951101</c:v>
                </c:pt>
                <c:pt idx="60" formatCode="0.00">
                  <c:v>1.4263660762431101</c:v>
                </c:pt>
                <c:pt idx="61" formatCode="0.00">
                  <c:v>1.42211669903557</c:v>
                </c:pt>
                <c:pt idx="62" formatCode="0.00">
                  <c:v>1.4166020020516099</c:v>
                </c:pt>
                <c:pt idx="63" formatCode="0.00">
                  <c:v>1.4097775213994299</c:v>
                </c:pt>
                <c:pt idx="64" formatCode="0.00">
                  <c:v>1.4097804970338199</c:v>
                </c:pt>
                <c:pt idx="65" formatCode="0.00">
                  <c:v>1.4098614384072701</c:v>
                </c:pt>
                <c:pt idx="66" formatCode="0.00">
                  <c:v>1.41135278750454</c:v>
                </c:pt>
                <c:pt idx="67" formatCode="0.00">
                  <c:v>1.4094607834402599</c:v>
                </c:pt>
                <c:pt idx="68" formatCode="0.00">
                  <c:v>1.41265869943989</c:v>
                </c:pt>
                <c:pt idx="69" formatCode="0.00">
                  <c:v>1.41536787484224</c:v>
                </c:pt>
                <c:pt idx="70" formatCode="0.00">
                  <c:v>1.41853648475189</c:v>
                </c:pt>
                <c:pt idx="71" formatCode="0.00">
                  <c:v>1.4198138038336801</c:v>
                </c:pt>
                <c:pt idx="72" formatCode="0.00">
                  <c:v>1.42209509783889</c:v>
                </c:pt>
                <c:pt idx="73" formatCode="0.00">
                  <c:v>1.4264380680122599</c:v>
                </c:pt>
                <c:pt idx="74" formatCode="0.00">
                  <c:v>1.4233820205459</c:v>
                </c:pt>
                <c:pt idx="75" formatCode="0.00">
                  <c:v>1.4204888519227099</c:v>
                </c:pt>
                <c:pt idx="76" formatCode="0.00">
                  <c:v>1.4190115834560399</c:v>
                </c:pt>
                <c:pt idx="77" formatCode="0.00">
                  <c:v>1.4265569497475901</c:v>
                </c:pt>
                <c:pt idx="78" formatCode="0.00">
                  <c:v>1.43389173682576</c:v>
                </c:pt>
                <c:pt idx="79" formatCode="0.00">
                  <c:v>1.4411161384526101</c:v>
                </c:pt>
                <c:pt idx="80" formatCode="0.00">
                  <c:v>1.44393477958267</c:v>
                </c:pt>
                <c:pt idx="81" formatCode="0.00">
                  <c:v>1.4461031645614</c:v>
                </c:pt>
                <c:pt idx="82" formatCode="0.00">
                  <c:v>1.44966391601254</c:v>
                </c:pt>
                <c:pt idx="83" formatCode="0.00">
                  <c:v>1.4489794524489199</c:v>
                </c:pt>
                <c:pt idx="84" formatCode="0.00">
                  <c:v>1.45077865322216</c:v>
                </c:pt>
                <c:pt idx="85" formatCode="0.00">
                  <c:v>1.45229621626102</c:v>
                </c:pt>
                <c:pt idx="86" formatCode="0.00">
                  <c:v>1.4541673313972101</c:v>
                </c:pt>
                <c:pt idx="87" formatCode="0.00">
                  <c:v>1.45349607989975</c:v>
                </c:pt>
                <c:pt idx="88" formatCode="0.00">
                  <c:v>1.4540079127932199</c:v>
                </c:pt>
                <c:pt idx="89" formatCode="0.00">
                  <c:v>1.4553999744971899</c:v>
                </c:pt>
                <c:pt idx="90" formatCode="0.00">
                  <c:v>1.45244993881449</c:v>
                </c:pt>
                <c:pt idx="91" formatCode="0.00">
                  <c:v>1.4497374759905399</c:v>
                </c:pt>
                <c:pt idx="92" formatCode="0.00">
                  <c:v>1.4472982837534401</c:v>
                </c:pt>
                <c:pt idx="93" formatCode="0.00">
                  <c:v>1.44543140021742</c:v>
                </c:pt>
                <c:pt idx="94" formatCode="0.00">
                  <c:v>1.44289999928806</c:v>
                </c:pt>
                <c:pt idx="95" formatCode="0.00">
                  <c:v>1.44253772605682</c:v>
                </c:pt>
                <c:pt idx="96" formatCode="0.00">
                  <c:v>1.4425355467048699</c:v>
                </c:pt>
                <c:pt idx="97" formatCode="0.00">
                  <c:v>1.44519015012001</c:v>
                </c:pt>
                <c:pt idx="98" formatCode="0.00">
                  <c:v>1.4485869555078199</c:v>
                </c:pt>
                <c:pt idx="99" formatCode="0.00">
                  <c:v>1.45236540725758</c:v>
                </c:pt>
                <c:pt idx="100" formatCode="0.00">
                  <c:v>1.45633353064279</c:v>
                </c:pt>
                <c:pt idx="101" formatCode="0.00">
                  <c:v>1.46033465827624</c:v>
                </c:pt>
                <c:pt idx="102" formatCode="0.00">
                  <c:v>1.4678475777067701</c:v>
                </c:pt>
                <c:pt idx="103" formatCode="0.00">
                  <c:v>1.47540917215337</c:v>
                </c:pt>
                <c:pt idx="104" formatCode="0.00">
                  <c:v>1.4834090146998999</c:v>
                </c:pt>
                <c:pt idx="105" formatCode="0.00">
                  <c:v>1.4907333677136201</c:v>
                </c:pt>
                <c:pt idx="106" formatCode="0.00">
                  <c:v>1.49812137917759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8-4E49-B327-D9B96C2B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52511"/>
        <c:axId val="617256367"/>
      </c:lineChart>
      <c:catAx>
        <c:axId val="6448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256367"/>
        <c:crosses val="autoZero"/>
        <c:auto val="1"/>
        <c:lblAlgn val="ctr"/>
        <c:lblOffset val="100"/>
        <c:noMultiLvlLbl val="0"/>
      </c:catAx>
      <c:valAx>
        <c:axId val="61725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85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20496431234692E-2"/>
          <c:y val="0.20759743589743587"/>
          <c:w val="0.88297379354426342"/>
          <c:h val="0.60413675213675211"/>
        </c:manualLayout>
      </c:layout>
      <c:lineChart>
        <c:grouping val="standard"/>
        <c:varyColors val="0"/>
        <c:ser>
          <c:idx val="0"/>
          <c:order val="0"/>
          <c:tx>
            <c:v>Brecha productividad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Data!$W$2:$W$107</c:f>
              <c:numCache>
                <c:formatCode>General</c:formatCode>
                <c:ptCount val="106"/>
                <c:pt idx="17" formatCode="0.0%">
                  <c:v>4.1314912977040041E-2</c:v>
                </c:pt>
                <c:pt idx="18" formatCode="0.0%">
                  <c:v>3.0762506259840006E-2</c:v>
                </c:pt>
                <c:pt idx="19" formatCode="0.0%">
                  <c:v>3.0265405869598361E-3</c:v>
                </c:pt>
                <c:pt idx="20" formatCode="0.0%">
                  <c:v>-4.5218553538199924E-3</c:v>
                </c:pt>
                <c:pt idx="21" formatCode="0.0%">
                  <c:v>-1.787789410957985E-2</c:v>
                </c:pt>
                <c:pt idx="22" formatCode="0.0%">
                  <c:v>-2.9066911052419986E-2</c:v>
                </c:pt>
                <c:pt idx="23" formatCode="0.0%">
                  <c:v>-3.4437516406309987E-2</c:v>
                </c:pt>
                <c:pt idx="24" formatCode="0.0%">
                  <c:v>-4.0183094592609825E-2</c:v>
                </c:pt>
                <c:pt idx="25" formatCode="0.0%">
                  <c:v>-2.4534642910220006E-2</c:v>
                </c:pt>
                <c:pt idx="26" formatCode="0.0%">
                  <c:v>-1.2920171395679914E-2</c:v>
                </c:pt>
                <c:pt idx="27" formatCode="0.0%">
                  <c:v>-7.4701312855300905E-3</c:v>
                </c:pt>
                <c:pt idx="28" formatCode="0.0%">
                  <c:v>-2.7013654980700963E-3</c:v>
                </c:pt>
                <c:pt idx="29" formatCode="0.0%">
                  <c:v>1.318817908048997E-2</c:v>
                </c:pt>
                <c:pt idx="30" formatCode="0.0%">
                  <c:v>2.8432828222199946E-2</c:v>
                </c:pt>
                <c:pt idx="31" formatCode="0.0%">
                  <c:v>2.803977487111009E-2</c:v>
                </c:pt>
                <c:pt idx="32" formatCode="0.0%">
                  <c:v>2.6938267697740104E-2</c:v>
                </c:pt>
                <c:pt idx="33" formatCode="0.0%">
                  <c:v>1.997173302315014E-2</c:v>
                </c:pt>
                <c:pt idx="34" formatCode="0.0%">
                  <c:v>1.2880784874579998E-2</c:v>
                </c:pt>
                <c:pt idx="35" formatCode="0.0%">
                  <c:v>8.1211365846700634E-3</c:v>
                </c:pt>
                <c:pt idx="36" formatCode="0.0%">
                  <c:v>3.2946051935800469E-3</c:v>
                </c:pt>
                <c:pt idx="37" formatCode="0.0%">
                  <c:v>-1.5516560301500615E-3</c:v>
                </c:pt>
                <c:pt idx="38" formatCode="0.0%">
                  <c:v>-4.7787640642700246E-3</c:v>
                </c:pt>
                <c:pt idx="39" formatCode="0.0%">
                  <c:v>-7.0129586828400203E-3</c:v>
                </c:pt>
                <c:pt idx="40" formatCode="0.0%">
                  <c:v>-9.559533669619924E-3</c:v>
                </c:pt>
                <c:pt idx="41" formatCode="0.0%">
                  <c:v>-1.1561323743330076E-2</c:v>
                </c:pt>
                <c:pt idx="42" formatCode="0.0%">
                  <c:v>-1.1467538366510155E-2</c:v>
                </c:pt>
                <c:pt idx="43" formatCode="0.0%">
                  <c:v>-1.3021981772159963E-2</c:v>
                </c:pt>
                <c:pt idx="44" formatCode="0.0%">
                  <c:v>-1.4680234220370014E-2</c:v>
                </c:pt>
                <c:pt idx="45" formatCode="0.0%">
                  <c:v>-1.4868374599910084E-2</c:v>
                </c:pt>
                <c:pt idx="46" formatCode="0.0%">
                  <c:v>-1.4983379995129997E-2</c:v>
                </c:pt>
                <c:pt idx="47" formatCode="0.0%">
                  <c:v>-1.2496169183589867E-2</c:v>
                </c:pt>
                <c:pt idx="48" formatCode="0.0%">
                  <c:v>-7.9181773145200474E-3</c:v>
                </c:pt>
                <c:pt idx="49" formatCode="0.0%">
                  <c:v>-8.1292688877998565E-4</c:v>
                </c:pt>
                <c:pt idx="50" formatCode="0.0%">
                  <c:v>5.3964697098498604E-3</c:v>
                </c:pt>
                <c:pt idx="51" formatCode="0.0%">
                  <c:v>1.2189652392350148E-2</c:v>
                </c:pt>
                <c:pt idx="52" formatCode="0.0%">
                  <c:v>1.9409886601400084E-2</c:v>
                </c:pt>
                <c:pt idx="53" formatCode="0.0%">
                  <c:v>2.4435446710209918E-2</c:v>
                </c:pt>
                <c:pt idx="54" formatCode="0.0%">
                  <c:v>2.6969562823759841E-2</c:v>
                </c:pt>
                <c:pt idx="55" formatCode="0.0%">
                  <c:v>2.8329144230899939E-2</c:v>
                </c:pt>
                <c:pt idx="56" formatCode="0.0%">
                  <c:v>3.0039412837379986E-2</c:v>
                </c:pt>
                <c:pt idx="57" formatCode="0.0%">
                  <c:v>2.0702563088190074E-2</c:v>
                </c:pt>
                <c:pt idx="58" formatCode="0.0%">
                  <c:v>1.2440994944500128E-2</c:v>
                </c:pt>
                <c:pt idx="59" formatCode="0.0%">
                  <c:v>2.4856680813101217E-3</c:v>
                </c:pt>
                <c:pt idx="60" formatCode="0.0%">
                  <c:v>-1.8763759270898905E-3</c:v>
                </c:pt>
                <c:pt idx="61" formatCode="0.0%">
                  <c:v>-7.3699978701200486E-3</c:v>
                </c:pt>
                <c:pt idx="62" formatCode="0.0%">
                  <c:v>-1.4100953573149999E-2</c:v>
                </c:pt>
                <c:pt idx="63" formatCode="0.0%">
                  <c:v>-1.398868876632009E-2</c:v>
                </c:pt>
                <c:pt idx="64" formatCode="0.0%">
                  <c:v>-1.3830566586059856E-2</c:v>
                </c:pt>
                <c:pt idx="65" formatCode="0.0%">
                  <c:v>-1.2333274706050057E-2</c:v>
                </c:pt>
                <c:pt idx="66" formatCode="0.0%">
                  <c:v>-1.4321059566010153E-2</c:v>
                </c:pt>
                <c:pt idx="67" formatCode="0.0%">
                  <c:v>-1.1343425198109935E-2</c:v>
                </c:pt>
                <c:pt idx="68" formatCode="0.0%">
                  <c:v>-8.9928588589600622E-3</c:v>
                </c:pt>
                <c:pt idx="69" formatCode="0.0%">
                  <c:v>-6.3279223986401067E-3</c:v>
                </c:pt>
                <c:pt idx="70" formatCode="0.0%">
                  <c:v>-5.7004575701800064E-3</c:v>
                </c:pt>
                <c:pt idx="71" formatCode="0.0%">
                  <c:v>-4.2123600887000734E-3</c:v>
                </c:pt>
                <c:pt idx="72" formatCode="0.0%">
                  <c:v>-7.9952738983002369E-4</c:v>
                </c:pt>
                <c:pt idx="73" formatCode="0.0%">
                  <c:v>-4.9136192368299803E-3</c:v>
                </c:pt>
                <c:pt idx="74" formatCode="0.0%">
                  <c:v>-8.9832053975000825E-3</c:v>
                </c:pt>
                <c:pt idx="75" formatCode="0.0%">
                  <c:v>-1.1742659797190136E-2</c:v>
                </c:pt>
                <c:pt idx="76" formatCode="0.0%">
                  <c:v>-5.5670285695499366E-3</c:v>
                </c:pt>
                <c:pt idx="77" formatCode="0.0%">
                  <c:v>3.3603274089988311E-4</c:v>
                </c:pt>
                <c:pt idx="78" formatCode="0.0%">
                  <c:v>6.0957557160901121E-3</c:v>
                </c:pt>
                <c:pt idx="79" formatCode="0.0%">
                  <c:v>7.4455931100099182E-3</c:v>
                </c:pt>
                <c:pt idx="80" formatCode="0.0%">
                  <c:v>8.1660672202399365E-3</c:v>
                </c:pt>
                <c:pt idx="81" formatCode="0.0%">
                  <c:v>1.0320165126930014E-2</c:v>
                </c:pt>
                <c:pt idx="82" formatCode="0.0%">
                  <c:v>8.2855660073199999E-3</c:v>
                </c:pt>
                <c:pt idx="83" formatCode="0.0%">
                  <c:v>8.7999597742500768E-3</c:v>
                </c:pt>
                <c:pt idx="84" formatCode="0.0%">
                  <c:v>9.1016764389300064E-3</c:v>
                </c:pt>
                <c:pt idx="85" formatCode="0.0%">
                  <c:v>9.82403794065001E-3</c:v>
                </c:pt>
                <c:pt idx="86" formatCode="0.0%">
                  <c:v>8.0635691082600047E-3</c:v>
                </c:pt>
                <c:pt idx="87" formatCode="0.0%">
                  <c:v>7.532024502439949E-3</c:v>
                </c:pt>
                <c:pt idx="88" formatCode="0.0%">
                  <c:v>7.9078123481799434E-3</c:v>
                </c:pt>
                <c:pt idx="89" formatCode="0.0%">
                  <c:v>3.9451627383999543E-3</c:v>
                </c:pt>
                <c:pt idx="90" formatCode="0.0%">
                  <c:v>1.9535982590990209E-4</c:v>
                </c:pt>
                <c:pt idx="91" formatCode="0.0%">
                  <c:v>-3.3367504805299486E-3</c:v>
                </c:pt>
                <c:pt idx="92" formatCode="0.0%">
                  <c:v>-6.3831039858999183E-3</c:v>
                </c:pt>
                <c:pt idx="93" formatCode="0.0%">
                  <c:v>-1.0209415234800012E-2</c:v>
                </c:pt>
                <c:pt idx="94" formatCode="0.0%">
                  <c:v>-1.2006938145940005E-2</c:v>
                </c:pt>
                <c:pt idx="95" formatCode="0.0%">
                  <c:v>-1.3603224663820024E-2</c:v>
                </c:pt>
                <c:pt idx="96" formatCode="0.0%">
                  <c:v>-1.2712599689949977E-2</c:v>
                </c:pt>
                <c:pt idx="97" formatCode="0.0%">
                  <c:v>-1.1252155792650154E-2</c:v>
                </c:pt>
                <c:pt idx="98" formatCode="0.0%">
                  <c:v>-9.5770149817300254E-3</c:v>
                </c:pt>
                <c:pt idx="99" formatCode="0.0%">
                  <c:v>-7.8666857854399197E-3</c:v>
                </c:pt>
                <c:pt idx="100" formatCode="0.0%">
                  <c:v>-6.2593837583200251E-3</c:v>
                </c:pt>
                <c:pt idx="101" formatCode="0.0%">
                  <c:v>-1.2529528402998036E-3</c:v>
                </c:pt>
                <c:pt idx="102" formatCode="0.0%">
                  <c:v>3.7167708137200162E-3</c:v>
                </c:pt>
                <c:pt idx="103" formatCode="0.0%">
                  <c:v>9.0674240092398772E-3</c:v>
                </c:pt>
                <c:pt idx="104" formatCode="0.0%">
                  <c:v>1.3711009853370149E-2</c:v>
                </c:pt>
                <c:pt idx="105" formatCode="0.0%">
                  <c:v>1.8406749929050115E-2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D-4E6B-9141-E5B8C7BD5F28}"/>
            </c:ext>
          </c:extLst>
        </c:ser>
        <c:ser>
          <c:idx val="1"/>
          <c:order val="1"/>
          <c:tx>
            <c:v>Brecha Empleo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Data!$AA$2:$AA$107</c:f>
              <c:numCache>
                <c:formatCode>General</c:formatCode>
                <c:ptCount val="106"/>
                <c:pt idx="17" formatCode="0.0%">
                  <c:v>2.267540189793138E-2</c:v>
                </c:pt>
                <c:pt idx="18" formatCode="0.0%">
                  <c:v>1.4943517046388521E-2</c:v>
                </c:pt>
                <c:pt idx="19" formatCode="0.0%">
                  <c:v>6.897162229700271E-3</c:v>
                </c:pt>
                <c:pt idx="20" formatCode="0.0%">
                  <c:v>-1.2608714979123192E-3</c:v>
                </c:pt>
                <c:pt idx="21" formatCode="0.0%">
                  <c:v>-8.1970906980401992E-3</c:v>
                </c:pt>
                <c:pt idx="22" formatCode="0.0%">
                  <c:v>-1.5251793879784259E-2</c:v>
                </c:pt>
                <c:pt idx="23" formatCode="0.0%">
                  <c:v>-1.811701194389137E-2</c:v>
                </c:pt>
                <c:pt idx="24" formatCode="0.0%">
                  <c:v>-2.1132943276683136E-2</c:v>
                </c:pt>
                <c:pt idx="25" formatCode="0.0%">
                  <c:v>-2.0610036917332764E-2</c:v>
                </c:pt>
                <c:pt idx="26" formatCode="0.0%">
                  <c:v>-2.0292166044940885E-2</c:v>
                </c:pt>
                <c:pt idx="27" formatCode="0.0%">
                  <c:v>-2.0974550259719393E-2</c:v>
                </c:pt>
                <c:pt idx="28" formatCode="0.0%">
                  <c:v>-2.184925230370105E-2</c:v>
                </c:pt>
                <c:pt idx="29" formatCode="0.0%">
                  <c:v>-2.2583585262918149E-2</c:v>
                </c:pt>
                <c:pt idx="30" formatCode="0.0%">
                  <c:v>-2.3484117479680933E-2</c:v>
                </c:pt>
                <c:pt idx="31" formatCode="0.0%">
                  <c:v>-2.5513835780532901E-2</c:v>
                </c:pt>
                <c:pt idx="32" formatCode="0.0%">
                  <c:v>-2.7658751894286127E-2</c:v>
                </c:pt>
                <c:pt idx="33" formatCode="0.0%">
                  <c:v>-2.67060493808291E-2</c:v>
                </c:pt>
                <c:pt idx="34" formatCode="0.0%">
                  <c:v>-2.5856715664383856E-2</c:v>
                </c:pt>
                <c:pt idx="35" formatCode="0.0%">
                  <c:v>-2.513381120666125E-2</c:v>
                </c:pt>
                <c:pt idx="36" formatCode="0.0%">
                  <c:v>-2.4492081057926995E-2</c:v>
                </c:pt>
                <c:pt idx="37" formatCode="0.0%">
                  <c:v>-2.3031862475253462E-2</c:v>
                </c:pt>
                <c:pt idx="38" formatCode="0.0%">
                  <c:v>-2.1636419108787663E-2</c:v>
                </c:pt>
                <c:pt idx="39" formatCode="0.0%">
                  <c:v>-2.034523200593874E-2</c:v>
                </c:pt>
                <c:pt idx="40" formatCode="0.0%">
                  <c:v>-1.9085276515470539E-2</c:v>
                </c:pt>
                <c:pt idx="41" formatCode="0.0%">
                  <c:v>-1.7089035357875204E-2</c:v>
                </c:pt>
                <c:pt idx="42" formatCode="0.0%">
                  <c:v>-1.5095666104304684E-2</c:v>
                </c:pt>
                <c:pt idx="43" formatCode="0.0%">
                  <c:v>-1.1953903005457178E-2</c:v>
                </c:pt>
                <c:pt idx="44" formatCode="0.0%">
                  <c:v>-8.8071898746413524E-3</c:v>
                </c:pt>
                <c:pt idx="45" formatCode="0.0%">
                  <c:v>-6.3158375968956904E-3</c:v>
                </c:pt>
                <c:pt idx="46" formatCode="0.0%">
                  <c:v>-3.810600379642537E-3</c:v>
                </c:pt>
                <c:pt idx="47" formatCode="0.0%">
                  <c:v>-3.0806965323844082E-3</c:v>
                </c:pt>
                <c:pt idx="48" formatCode="0.0%">
                  <c:v>-2.3173361335402376E-3</c:v>
                </c:pt>
                <c:pt idx="49" formatCode="0.0%">
                  <c:v>-2.1177564116161562E-3</c:v>
                </c:pt>
                <c:pt idx="50" formatCode="0.0%">
                  <c:v>-1.8798844911618318E-3</c:v>
                </c:pt>
                <c:pt idx="51" formatCode="0.0%">
                  <c:v>-1.9654986226278481E-3</c:v>
                </c:pt>
                <c:pt idx="52" formatCode="0.0%">
                  <c:v>-2.0175356256135757E-3</c:v>
                </c:pt>
                <c:pt idx="53" formatCode="0.0%">
                  <c:v>-2.1097705073138684E-3</c:v>
                </c:pt>
                <c:pt idx="54" formatCode="0.0%">
                  <c:v>-2.1756722165306996E-3</c:v>
                </c:pt>
                <c:pt idx="55" formatCode="0.0%">
                  <c:v>-2.3724254679446943E-3</c:v>
                </c:pt>
                <c:pt idx="56" formatCode="0.0%">
                  <c:v>-2.553405549038601E-3</c:v>
                </c:pt>
                <c:pt idx="57" formatCode="0.0%">
                  <c:v>-4.479157123498112E-3</c:v>
                </c:pt>
                <c:pt idx="58" formatCode="0.0%">
                  <c:v>-6.3666387032501603E-3</c:v>
                </c:pt>
                <c:pt idx="59" formatCode="0.0%">
                  <c:v>-8.6899977429037989E-3</c:v>
                </c:pt>
                <c:pt idx="60" formatCode="0.0%">
                  <c:v>-1.0974677635683605E-2</c:v>
                </c:pt>
                <c:pt idx="61" formatCode="0.0%">
                  <c:v>-1.2751619986325125E-2</c:v>
                </c:pt>
                <c:pt idx="62" formatCode="0.0%">
                  <c:v>-1.4507862707366925E-2</c:v>
                </c:pt>
                <c:pt idx="63" formatCode="0.0%">
                  <c:v>-1.4935477694352883E-2</c:v>
                </c:pt>
                <c:pt idx="64" formatCode="0.0%">
                  <c:v>-1.538074588436622E-2</c:v>
                </c:pt>
                <c:pt idx="65" formatCode="0.0%">
                  <c:v>-1.4598011093035268E-2</c:v>
                </c:pt>
                <c:pt idx="66" formatCode="0.0%">
                  <c:v>-1.3857414824755665E-2</c:v>
                </c:pt>
                <c:pt idx="67" formatCode="0.0%">
                  <c:v>-1.2157763278651146E-2</c:v>
                </c:pt>
                <c:pt idx="68" formatCode="0.0%">
                  <c:v>-1.0518009506821357E-2</c:v>
                </c:pt>
                <c:pt idx="69" formatCode="0.0%">
                  <c:v>-9.0613634309342217E-3</c:v>
                </c:pt>
                <c:pt idx="70" formatCode="0.0%">
                  <c:v>-7.6567305051202794E-3</c:v>
                </c:pt>
                <c:pt idx="71" formatCode="0.0%">
                  <c:v>-6.4982181763912905E-3</c:v>
                </c:pt>
                <c:pt idx="72" formatCode="0.0%">
                  <c:v>-5.3753443667776679E-3</c:v>
                </c:pt>
                <c:pt idx="73" formatCode="0.0%">
                  <c:v>-4.4667782982088511E-3</c:v>
                </c:pt>
                <c:pt idx="74" formatCode="0.0%">
                  <c:v>-3.579134245228488E-3</c:v>
                </c:pt>
                <c:pt idx="75" formatCode="0.0%">
                  <c:v>-2.661487110547256E-3</c:v>
                </c:pt>
                <c:pt idx="76" formatCode="0.0%">
                  <c:v>-1.7512922979534551E-3</c:v>
                </c:pt>
                <c:pt idx="77" formatCode="0.0%">
                  <c:v>-5.7776956215249697E-4</c:v>
                </c:pt>
                <c:pt idx="78" formatCode="0.0%">
                  <c:v>5.9288951876190765E-4</c:v>
                </c:pt>
                <c:pt idx="79" formatCode="0.0%">
                  <c:v>1.6657250069602725E-3</c:v>
                </c:pt>
                <c:pt idx="80" formatCode="0.0%">
                  <c:v>2.7373971975315214E-3</c:v>
                </c:pt>
                <c:pt idx="81" formatCode="0.0%">
                  <c:v>3.2262378614529297E-3</c:v>
                </c:pt>
                <c:pt idx="82" formatCode="0.0%">
                  <c:v>3.7242712047991233E-3</c:v>
                </c:pt>
                <c:pt idx="83" formatCode="0.0%">
                  <c:v>3.3922945045912201E-3</c:v>
                </c:pt>
                <c:pt idx="84" formatCode="0.0%">
                  <c:v>3.0811274918729481E-3</c:v>
                </c:pt>
                <c:pt idx="85" formatCode="0.0%">
                  <c:v>2.334310056024691E-3</c:v>
                </c:pt>
                <c:pt idx="86" formatCode="0.0%">
                  <c:v>1.622768014943432E-3</c:v>
                </c:pt>
                <c:pt idx="87" formatCode="0.0%">
                  <c:v>6.7106009132622546E-4</c:v>
                </c:pt>
                <c:pt idx="88" formatCode="0.0%">
                  <c:v>-2.2630997255390639E-4</c:v>
                </c:pt>
                <c:pt idx="89" formatCode="0.0%">
                  <c:v>-1.0909573485555768E-3</c:v>
                </c:pt>
                <c:pt idx="90" formatCode="0.0%">
                  <c:v>-1.8848604885093323E-3</c:v>
                </c:pt>
                <c:pt idx="91" formatCode="0.0%">
                  <c:v>-2.5365608253924421E-3</c:v>
                </c:pt>
                <c:pt idx="92" formatCode="0.0%">
                  <c:v>-3.1045894177150757E-3</c:v>
                </c:pt>
                <c:pt idx="93" formatCode="0.0%">
                  <c:v>-3.7092379189278546E-3</c:v>
                </c:pt>
                <c:pt idx="94" formatCode="0.0%">
                  <c:v>-4.2166585290246417E-3</c:v>
                </c:pt>
                <c:pt idx="95" formatCode="0.0%">
                  <c:v>-5.2376453556579605E-3</c:v>
                </c:pt>
                <c:pt idx="96" formatCode="0.0%">
                  <c:v>-6.1479023476689321E-3</c:v>
                </c:pt>
                <c:pt idx="97" formatCode="0.0%">
                  <c:v>-7.4050832925713905E-3</c:v>
                </c:pt>
                <c:pt idx="98" formatCode="0.0%">
                  <c:v>-8.5428419001338796E-3</c:v>
                </c:pt>
                <c:pt idx="99" formatCode="0.0%">
                  <c:v>-9.8609455815008573E-3</c:v>
                </c:pt>
                <c:pt idx="100" formatCode="0.0%">
                  <c:v>-1.1051717526191496E-2</c:v>
                </c:pt>
                <c:pt idx="101" formatCode="0.0%">
                  <c:v>-1.2337934008279206E-2</c:v>
                </c:pt>
                <c:pt idx="102" formatCode="0.0%">
                  <c:v>-1.3489613188292893E-2</c:v>
                </c:pt>
                <c:pt idx="103" formatCode="0.0%">
                  <c:v>-1.4500419933947128E-2</c:v>
                </c:pt>
                <c:pt idx="104" formatCode="0.0%">
                  <c:v>-1.5364977423152126E-2</c:v>
                </c:pt>
                <c:pt idx="105" formatCode="0.0%">
                  <c:v>-1.6082466944988383E-2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D-4E6B-9141-E5B8C7BD5F28}"/>
            </c:ext>
          </c:extLst>
        </c:ser>
        <c:ser>
          <c:idx val="2"/>
          <c:order val="2"/>
          <c:tx>
            <c:v>Brecha Capital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Data!$AD$2:$AD$107</c:f>
              <c:numCache>
                <c:formatCode>General</c:formatCode>
                <c:ptCount val="106"/>
                <c:pt idx="17" formatCode="0.0%">
                  <c:v>-1.4347538757018441E-2</c:v>
                </c:pt>
                <c:pt idx="18" formatCode="0.0%">
                  <c:v>-2.2639195392549993E-2</c:v>
                </c:pt>
                <c:pt idx="19" formatCode="0.0%">
                  <c:v>-1.9960413674114719E-2</c:v>
                </c:pt>
                <c:pt idx="20" formatCode="0.0%">
                  <c:v>-1.795975506816383E-2</c:v>
                </c:pt>
                <c:pt idx="21" formatCode="0.0%">
                  <c:v>-1.7848829656882614E-2</c:v>
                </c:pt>
                <c:pt idx="22" formatCode="0.0%">
                  <c:v>-1.9389430068592617E-2</c:v>
                </c:pt>
                <c:pt idx="23" formatCode="0.0%">
                  <c:v>-1.8495416238465623E-2</c:v>
                </c:pt>
                <c:pt idx="24" formatCode="0.0%">
                  <c:v>-1.8220849062972277E-2</c:v>
                </c:pt>
                <c:pt idx="25" formatCode="0.0%">
                  <c:v>-2.1118189894107076E-2</c:v>
                </c:pt>
                <c:pt idx="26" formatCode="0.0%">
                  <c:v>-2.3623388109758281E-2</c:v>
                </c:pt>
                <c:pt idx="27" formatCode="0.0%">
                  <c:v>-2.6988918268621376E-2</c:v>
                </c:pt>
                <c:pt idx="28" formatCode="0.0%">
                  <c:v>-3.022024581466809E-2</c:v>
                </c:pt>
                <c:pt idx="29" formatCode="0.0%">
                  <c:v>-3.2337944504551075E-2</c:v>
                </c:pt>
                <c:pt idx="30" formatCode="0.0%">
                  <c:v>-3.4660552720881199E-2</c:v>
                </c:pt>
                <c:pt idx="31" formatCode="0.0%">
                  <c:v>-3.3660427715251018E-2</c:v>
                </c:pt>
                <c:pt idx="32" formatCode="0.0%">
                  <c:v>-3.3261863591992125E-2</c:v>
                </c:pt>
                <c:pt idx="33" formatCode="0.0%">
                  <c:v>-3.0614933402532074E-2</c:v>
                </c:pt>
                <c:pt idx="34" formatCode="0.0%">
                  <c:v>-2.8384268561655546E-2</c:v>
                </c:pt>
                <c:pt idx="35" formatCode="0.0%">
                  <c:v>-2.4467786637279332E-2</c:v>
                </c:pt>
                <c:pt idx="36" formatCode="0.0%">
                  <c:v>-2.0626633876640099E-2</c:v>
                </c:pt>
                <c:pt idx="37" formatCode="0.0%">
                  <c:v>-1.7561442688508677E-2</c:v>
                </c:pt>
                <c:pt idx="38" formatCode="0.0%">
                  <c:v>-1.4624414894159443E-2</c:v>
                </c:pt>
                <c:pt idx="39" formatCode="0.0%">
                  <c:v>-1.1690441564727649E-2</c:v>
                </c:pt>
                <c:pt idx="40" formatCode="0.0%">
                  <c:v>-8.8690895540395331E-3</c:v>
                </c:pt>
                <c:pt idx="41" formatCode="0.0%">
                  <c:v>-3.927171728262735E-3</c:v>
                </c:pt>
                <c:pt idx="42" formatCode="0.0%">
                  <c:v>6.6898706865359259E-4</c:v>
                </c:pt>
                <c:pt idx="43" formatCode="0.0%">
                  <c:v>6.4098631910560755E-3</c:v>
                </c:pt>
                <c:pt idx="44" formatCode="0.0%">
                  <c:v>1.1965534433173275E-2</c:v>
                </c:pt>
                <c:pt idx="45" formatCode="0.0%">
                  <c:v>1.8375680648212267E-2</c:v>
                </c:pt>
                <c:pt idx="46" formatCode="0.0%">
                  <c:v>2.4920739934854552E-2</c:v>
                </c:pt>
                <c:pt idx="47" formatCode="0.0%">
                  <c:v>3.0257018247262124E-2</c:v>
                </c:pt>
                <c:pt idx="48" formatCode="0.0%">
                  <c:v>3.5827829196307448E-2</c:v>
                </c:pt>
                <c:pt idx="49" formatCode="0.0%">
                  <c:v>3.9294891022727541E-2</c:v>
                </c:pt>
                <c:pt idx="50" formatCode="0.0%">
                  <c:v>4.3179887713860055E-2</c:v>
                </c:pt>
                <c:pt idx="51" formatCode="0.0%">
                  <c:v>4.3139339985259539E-2</c:v>
                </c:pt>
                <c:pt idx="52" formatCode="0.0%">
                  <c:v>4.3754422526070869E-2</c:v>
                </c:pt>
                <c:pt idx="53" formatCode="0.0%">
                  <c:v>3.9639069009517414E-2</c:v>
                </c:pt>
                <c:pt idx="54" formatCode="0.0%">
                  <c:v>3.6349645999994351E-2</c:v>
                </c:pt>
                <c:pt idx="55" formatCode="0.0%">
                  <c:v>2.8552626429066308E-2</c:v>
                </c:pt>
                <c:pt idx="56" formatCode="0.0%">
                  <c:v>2.1269391439020069E-2</c:v>
                </c:pt>
                <c:pt idx="57" formatCode="0.0%">
                  <c:v>1.0352882540097141E-2</c:v>
                </c:pt>
                <c:pt idx="58" formatCode="0.0%">
                  <c:v>-5.9421851484664501E-4</c:v>
                </c:pt>
                <c:pt idx="59" formatCode="0.0%">
                  <c:v>-4.8376925247080038E-3</c:v>
                </c:pt>
                <c:pt idx="60" formatCode="0.0%">
                  <c:v>-9.5921872508846207E-3</c:v>
                </c:pt>
                <c:pt idx="61" formatCode="0.0%">
                  <c:v>-1.0804003124965433E-2</c:v>
                </c:pt>
                <c:pt idx="62" formatCode="0.0%">
                  <c:v>-1.2928748138028467E-2</c:v>
                </c:pt>
                <c:pt idx="63" formatCode="0.0%">
                  <c:v>-1.2830588473386584E-2</c:v>
                </c:pt>
                <c:pt idx="64" formatCode="0.0%">
                  <c:v>-1.318867121323386E-2</c:v>
                </c:pt>
                <c:pt idx="65" formatCode="0.0%">
                  <c:v>-9.7389092336683802E-3</c:v>
                </c:pt>
                <c:pt idx="66" formatCode="0.0%">
                  <c:v>-6.1667964362559502E-3</c:v>
                </c:pt>
                <c:pt idx="67" formatCode="0.0%">
                  <c:v>-4.2577002586394741E-3</c:v>
                </c:pt>
                <c:pt idx="68" formatCode="0.0%">
                  <c:v>-2.2423738478920541E-3</c:v>
                </c:pt>
                <c:pt idx="69" formatCode="0.0%">
                  <c:v>-1.5276232697800651E-3</c:v>
                </c:pt>
                <c:pt idx="70" formatCode="0.0%">
                  <c:v>-6.0661330437561389E-4</c:v>
                </c:pt>
                <c:pt idx="71" formatCode="0.0%">
                  <c:v>-3.7628470319539531E-4</c:v>
                </c:pt>
                <c:pt idx="72" formatCode="0.0%">
                  <c:v>-1.5160018533499908E-4</c:v>
                </c:pt>
                <c:pt idx="73" formatCode="0.0%">
                  <c:v>-1.2968634297774173E-3</c:v>
                </c:pt>
                <c:pt idx="74" formatCode="0.0%">
                  <c:v>-2.5165714454580268E-3</c:v>
                </c:pt>
                <c:pt idx="75" formatCode="0.0%">
                  <c:v>-2.4930038274622035E-3</c:v>
                </c:pt>
                <c:pt idx="76" formatCode="0.0%">
                  <c:v>-2.5041484069898701E-3</c:v>
                </c:pt>
                <c:pt idx="77" formatCode="0.0%">
                  <c:v>-2.016563292821516E-3</c:v>
                </c:pt>
                <c:pt idx="78" formatCode="0.0%">
                  <c:v>-1.6865116980113726E-3</c:v>
                </c:pt>
                <c:pt idx="79" formatCode="0.0%">
                  <c:v>-1.2305878645104684E-3</c:v>
                </c:pt>
                <c:pt idx="80" formatCode="0.0%">
                  <c:v>-4.9336237088226653E-4</c:v>
                </c:pt>
                <c:pt idx="81" formatCode="0.0%">
                  <c:v>-5.7782442381082433E-4</c:v>
                </c:pt>
                <c:pt idx="82" formatCode="0.0%">
                  <c:v>-1.3751768586267588E-4</c:v>
                </c:pt>
                <c:pt idx="83" formatCode="0.0%">
                  <c:v>-4.8355082907374225E-3</c:v>
                </c:pt>
                <c:pt idx="84" formatCode="0.0%">
                  <c:v>-9.6000698531675255E-3</c:v>
                </c:pt>
                <c:pt idx="85" formatCode="0.0%">
                  <c:v>-1.1486751831627728E-2</c:v>
                </c:pt>
                <c:pt idx="86" formatCode="0.0%">
                  <c:v>-1.4365076388697773E-2</c:v>
                </c:pt>
                <c:pt idx="87" formatCode="0.0%">
                  <c:v>-1.9862736599884911E-2</c:v>
                </c:pt>
                <c:pt idx="88" formatCode="0.0%">
                  <c:v>-2.6031585652605216E-2</c:v>
                </c:pt>
                <c:pt idx="89" formatCode="0.0%">
                  <c:v>-2.2743174154326695E-2</c:v>
                </c:pt>
                <c:pt idx="90" formatCode="0.0%">
                  <c:v>-1.9491260649092013E-2</c:v>
                </c:pt>
                <c:pt idx="91" formatCode="0.0%">
                  <c:v>-1.6099633028964888E-2</c:v>
                </c:pt>
                <c:pt idx="92" formatCode="0.0%">
                  <c:v>-1.2694573294883327E-2</c:v>
                </c:pt>
                <c:pt idx="93" formatCode="0.0%">
                  <c:v>-7.9599759900723654E-3</c:v>
                </c:pt>
                <c:pt idx="94" formatCode="0.0%">
                  <c:v>-3.6316017431179404E-3</c:v>
                </c:pt>
                <c:pt idx="95" formatCode="0.0%">
                  <c:v>1.2590733779429542E-3</c:v>
                </c:pt>
                <c:pt idx="96" formatCode="0.0%">
                  <c:v>5.8183046381952153E-3</c:v>
                </c:pt>
                <c:pt idx="97" formatCode="0.0%">
                  <c:v>1.0524521619164062E-2</c:v>
                </c:pt>
                <c:pt idx="98" formatCode="0.0%">
                  <c:v>1.5478303319026665E-2</c:v>
                </c:pt>
                <c:pt idx="99" formatCode="0.0%">
                  <c:v>1.7508296202542795E-2</c:v>
                </c:pt>
                <c:pt idx="100" formatCode="0.0%">
                  <c:v>2.010355088101079E-2</c:v>
                </c:pt>
                <c:pt idx="101" formatCode="0.0%">
                  <c:v>2.1635395429752791E-2</c:v>
                </c:pt>
                <c:pt idx="102" formatCode="0.0%">
                  <c:v>2.4214616204504935E-2</c:v>
                </c:pt>
                <c:pt idx="103" formatCode="0.0%">
                  <c:v>2.7697897979393815E-2</c:v>
                </c:pt>
                <c:pt idx="104" formatCode="0.0%">
                  <c:v>3.278121860221006E-2</c:v>
                </c:pt>
                <c:pt idx="105" formatCode="0.0%">
                  <c:v>3.3116597438812789E-2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D-4E6B-9141-E5B8C7BD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164288"/>
        <c:axId val="1623334368"/>
      </c:lineChart>
      <c:dateAx>
        <c:axId val="1814164288"/>
        <c:scaling>
          <c:orientation val="minMax"/>
          <c:max val="43800"/>
          <c:min val="37956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334368"/>
        <c:crosses val="autoZero"/>
        <c:auto val="1"/>
        <c:lblOffset val="100"/>
        <c:baseTimeUnit val="months"/>
        <c:majorUnit val="12"/>
        <c:majorTimeUnit val="months"/>
      </c:dateAx>
      <c:valAx>
        <c:axId val="162333436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1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27036320653348E-2"/>
          <c:y val="0.1132965811965812"/>
          <c:w val="0.87854341285192339"/>
          <c:h val="0.69843760683760681"/>
        </c:manualLayout>
      </c:layout>
      <c:lineChart>
        <c:grouping val="standard"/>
        <c:varyColors val="0"/>
        <c:ser>
          <c:idx val="1"/>
          <c:order val="1"/>
          <c:tx>
            <c:v>H-P extendido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Data!$O$2:$O$107</c:f>
              <c:numCache>
                <c:formatCode>0.0%</c:formatCode>
                <c:ptCount val="106"/>
                <c:pt idx="0">
                  <c:v>-5.4589876748014632E-3</c:v>
                </c:pt>
                <c:pt idx="1">
                  <c:v>-4.7202769467986627E-3</c:v>
                </c:pt>
                <c:pt idx="2">
                  <c:v>-3.5058022106007058E-3</c:v>
                </c:pt>
                <c:pt idx="3">
                  <c:v>4.8741449460010244E-4</c:v>
                </c:pt>
                <c:pt idx="4">
                  <c:v>3.6412531724998587E-3</c:v>
                </c:pt>
                <c:pt idx="5">
                  <c:v>9.2934011899998836E-3</c:v>
                </c:pt>
                <c:pt idx="6">
                  <c:v>5.761827819698695E-3</c:v>
                </c:pt>
                <c:pt idx="7">
                  <c:v>7.028423781100912E-3</c:v>
                </c:pt>
                <c:pt idx="8">
                  <c:v>7.1670923055009439E-3</c:v>
                </c:pt>
                <c:pt idx="9">
                  <c:v>9.138086332399098E-3</c:v>
                </c:pt>
                <c:pt idx="10">
                  <c:v>7.4837537086001049E-3</c:v>
                </c:pt>
                <c:pt idx="11">
                  <c:v>6.3638431367998294E-3</c:v>
                </c:pt>
                <c:pt idx="12">
                  <c:v>1.5767290176398774E-2</c:v>
                </c:pt>
                <c:pt idx="13">
                  <c:v>2.3503151489000729E-2</c:v>
                </c:pt>
                <c:pt idx="14">
                  <c:v>3.2545313870599557E-2</c:v>
                </c:pt>
                <c:pt idx="15">
                  <c:v>4.292557124090024E-2</c:v>
                </c:pt>
                <c:pt idx="16">
                  <c:v>3.0256818700300059E-2</c:v>
                </c:pt>
                <c:pt idx="17">
                  <c:v>2.1529869412299618E-2</c:v>
                </c:pt>
                <c:pt idx="18">
                  <c:v>1.3908582966299932E-2</c:v>
                </c:pt>
                <c:pt idx="19">
                  <c:v>-9.0869012152996476E-3</c:v>
                </c:pt>
                <c:pt idx="20">
                  <c:v>-1.1875364862699911E-2</c:v>
                </c:pt>
                <c:pt idx="21">
                  <c:v>-1.9411378118201483E-2</c:v>
                </c:pt>
                <c:pt idx="22">
                  <c:v>-2.4794233894100515E-2</c:v>
                </c:pt>
                <c:pt idx="23">
                  <c:v>-1.9659379252900067E-2</c:v>
                </c:pt>
                <c:pt idx="24">
                  <c:v>-1.4856345404201221E-2</c:v>
                </c:pt>
                <c:pt idx="25">
                  <c:v>-1.0441432383601068E-2</c:v>
                </c:pt>
                <c:pt idx="26">
                  <c:v>-1.0241292467600971E-2</c:v>
                </c:pt>
                <c:pt idx="27">
                  <c:v>-1.0605418412900747E-2</c:v>
                </c:pt>
                <c:pt idx="28">
                  <c:v>-1.1666668920598866E-2</c:v>
                </c:pt>
                <c:pt idx="29">
                  <c:v>-9.1685982989009318E-3</c:v>
                </c:pt>
                <c:pt idx="30">
                  <c:v>-8.1961705667001894E-3</c:v>
                </c:pt>
                <c:pt idx="31">
                  <c:v>-7.3113697988009818E-3</c:v>
                </c:pt>
                <c:pt idx="32">
                  <c:v>-7.6726238701994021E-3</c:v>
                </c:pt>
                <c:pt idx="33">
                  <c:v>-8.6197166671002634E-3</c:v>
                </c:pt>
                <c:pt idx="34">
                  <c:v>-1.0152598275100289E-2</c:v>
                </c:pt>
                <c:pt idx="35">
                  <c:v>-9.1661027067004852E-3</c:v>
                </c:pt>
                <c:pt idx="36">
                  <c:v>-8.4777340564006209E-3</c:v>
                </c:pt>
                <c:pt idx="37">
                  <c:v>-8.8813070303004338E-3</c:v>
                </c:pt>
                <c:pt idx="38">
                  <c:v>-7.4724290177012875E-3</c:v>
                </c:pt>
                <c:pt idx="39">
                  <c:v>-7.5096148222009163E-3</c:v>
                </c:pt>
                <c:pt idx="40">
                  <c:v>-7.7950154537997918E-3</c:v>
                </c:pt>
                <c:pt idx="41">
                  <c:v>-8.6188674776987995E-3</c:v>
                </c:pt>
                <c:pt idx="42">
                  <c:v>-7.357231836198963E-3</c:v>
                </c:pt>
                <c:pt idx="43">
                  <c:v>-6.4341474282993971E-3</c:v>
                </c:pt>
                <c:pt idx="44">
                  <c:v>-5.7970327037999425E-3</c:v>
                </c:pt>
                <c:pt idx="45">
                  <c:v>-3.43068897160137E-3</c:v>
                </c:pt>
                <c:pt idx="46">
                  <c:v>-1.2334859919995722E-3</c:v>
                </c:pt>
                <c:pt idx="47">
                  <c:v>8.5694645349931875E-4</c:v>
                </c:pt>
                <c:pt idx="48">
                  <c:v>5.069736120200119E-3</c:v>
                </c:pt>
                <c:pt idx="49">
                  <c:v>9.30150195609869E-3</c:v>
                </c:pt>
                <c:pt idx="50">
                  <c:v>1.3175285027198669E-2</c:v>
                </c:pt>
                <c:pt idx="51">
                  <c:v>1.6874739219598922E-2</c:v>
                </c:pt>
                <c:pt idx="52">
                  <c:v>2.1364350163899815E-2</c:v>
                </c:pt>
                <c:pt idx="53">
                  <c:v>2.3414609557098842E-2</c:v>
                </c:pt>
                <c:pt idx="54">
                  <c:v>2.3120512046300945E-2</c:v>
                </c:pt>
                <c:pt idx="55">
                  <c:v>2.366277310309961E-2</c:v>
                </c:pt>
                <c:pt idx="56">
                  <c:v>2.4140179297200248E-2</c:v>
                </c:pt>
                <c:pt idx="57">
                  <c:v>1.4099991582300575E-2</c:v>
                </c:pt>
                <c:pt idx="58">
                  <c:v>4.2329659628013161E-3</c:v>
                </c:pt>
                <c:pt idx="59">
                  <c:v>-5.5071818044005738E-3</c:v>
                </c:pt>
                <c:pt idx="60">
                  <c:v>-1.0370201800599332E-2</c:v>
                </c:pt>
                <c:pt idx="61">
                  <c:v>-1.4341236273599733E-2</c:v>
                </c:pt>
                <c:pt idx="62">
                  <c:v>-2.0037867831899092E-2</c:v>
                </c:pt>
                <c:pt idx="63">
                  <c:v>-1.8331824905398975E-2</c:v>
                </c:pt>
                <c:pt idx="64">
                  <c:v>-1.6679891064100616E-2</c:v>
                </c:pt>
                <c:pt idx="65">
                  <c:v>-1.3805504044199779E-2</c:v>
                </c:pt>
                <c:pt idx="66">
                  <c:v>-1.4239944268100047E-2</c:v>
                </c:pt>
                <c:pt idx="67">
                  <c:v>-9.4174906581994122E-3</c:v>
                </c:pt>
                <c:pt idx="68">
                  <c:v>-4.9817690635993728E-3</c:v>
                </c:pt>
                <c:pt idx="69">
                  <c:v>-6.1411421959967072E-4</c:v>
                </c:pt>
                <c:pt idx="70">
                  <c:v>1.9057709746004292E-3</c:v>
                </c:pt>
                <c:pt idx="71">
                  <c:v>3.8862959897993932E-3</c:v>
                </c:pt>
                <c:pt idx="72">
                  <c:v>7.8512435456001839E-3</c:v>
                </c:pt>
                <c:pt idx="73">
                  <c:v>2.8371163800997579E-3</c:v>
                </c:pt>
                <c:pt idx="74">
                  <c:v>-2.1160187097990502E-3</c:v>
                </c:pt>
                <c:pt idx="75">
                  <c:v>-6.9400725530996965E-3</c:v>
                </c:pt>
                <c:pt idx="76">
                  <c:v>-2.7364865595007615E-3</c:v>
                </c:pt>
                <c:pt idx="77">
                  <c:v>1.6865065872000429E-3</c:v>
                </c:pt>
                <c:pt idx="78">
                  <c:v>6.357251525800578E-3</c:v>
                </c:pt>
                <c:pt idx="79">
                  <c:v>7.9269373774000229E-3</c:v>
                </c:pt>
                <c:pt idx="80">
                  <c:v>9.3249560995989356E-3</c:v>
                </c:pt>
                <c:pt idx="81">
                  <c:v>1.1979750996900407E-2</c:v>
                </c:pt>
                <c:pt idx="82">
                  <c:v>1.0895682227801018E-2</c:v>
                </c:pt>
                <c:pt idx="83">
                  <c:v>1.0951087884299326E-2</c:v>
                </c:pt>
                <c:pt idx="84">
                  <c:v>1.1152979229100524E-2</c:v>
                </c:pt>
                <c:pt idx="85">
                  <c:v>1.1771835042798884E-2</c:v>
                </c:pt>
                <c:pt idx="86">
                  <c:v>9.9921008736991723E-3</c:v>
                </c:pt>
                <c:pt idx="87">
                  <c:v>8.2571152900996481E-3</c:v>
                </c:pt>
                <c:pt idx="88">
                  <c:v>7.3178023014985882E-3</c:v>
                </c:pt>
                <c:pt idx="89">
                  <c:v>4.2167902871987906E-3</c:v>
                </c:pt>
                <c:pt idx="90">
                  <c:v>1.2413792374008636E-3</c:v>
                </c:pt>
                <c:pt idx="91">
                  <c:v>-1.7443759205999498E-3</c:v>
                </c:pt>
                <c:pt idx="92">
                  <c:v>-4.3527075740996679E-3</c:v>
                </c:pt>
                <c:pt idx="93">
                  <c:v>-7.2362960131009402E-3</c:v>
                </c:pt>
                <c:pt idx="94">
                  <c:v>-8.1632304647012432E-3</c:v>
                </c:pt>
                <c:pt idx="95">
                  <c:v>-9.2300821990001225E-3</c:v>
                </c:pt>
                <c:pt idx="96">
                  <c:v>-7.8251026962998793E-3</c:v>
                </c:pt>
                <c:pt idx="97">
                  <c:v>-6.9341478184004046E-3</c:v>
                </c:pt>
                <c:pt idx="98">
                  <c:v>-5.8297872446999577E-3</c:v>
                </c:pt>
                <c:pt idx="99">
                  <c:v>-6.2502614631991804E-3</c:v>
                </c:pt>
                <c:pt idx="100">
                  <c:v>-6.7797552535004968E-3</c:v>
                </c:pt>
                <c:pt idx="101">
                  <c:v>-5.190428631300037E-3</c:v>
                </c:pt>
                <c:pt idx="102">
                  <c:v>-3.7166147776996894E-3</c:v>
                </c:pt>
                <c:pt idx="103">
                  <c:v>-2.2376861920001545E-3</c:v>
                </c:pt>
                <c:pt idx="104">
                  <c:v>-1.5698087659998805E-3</c:v>
                </c:pt>
                <c:pt idx="105">
                  <c:v>-1.1871993588012941E-3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8-4633-B3BA-F16C403D1513}"/>
            </c:ext>
          </c:extLst>
        </c:ser>
        <c:ser>
          <c:idx val="2"/>
          <c:order val="2"/>
          <c:tx>
            <c:v>Hamilton (promedio)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Data!$Q$2:$Q$107</c:f>
              <c:numCache>
                <c:formatCode>0.00%</c:formatCode>
                <c:ptCount val="106"/>
                <c:pt idx="1">
                  <c:v>-9.0438726310999584E-3</c:v>
                </c:pt>
                <c:pt idx="2">
                  <c:v>-7.5241399346008819E-3</c:v>
                </c:pt>
                <c:pt idx="3">
                  <c:v>-3.4401494217011219E-3</c:v>
                </c:pt>
                <c:pt idx="4">
                  <c:v>-4.347080475000098E-4</c:v>
                </c:pt>
                <c:pt idx="5">
                  <c:v>4.8117572058004043E-3</c:v>
                </c:pt>
                <c:pt idx="6">
                  <c:v>6.0706409859889732E-4</c:v>
                </c:pt>
                <c:pt idx="7">
                  <c:v>9.3350243660061949E-4</c:v>
                </c:pt>
                <c:pt idx="8">
                  <c:v>-1.2747129589918416E-4</c:v>
                </c:pt>
                <c:pt idx="9">
                  <c:v>3.9838763689914458E-4</c:v>
                </c:pt>
                <c:pt idx="10">
                  <c:v>-2.9270717641995958E-3</c:v>
                </c:pt>
                <c:pt idx="11">
                  <c:v>-5.9186436347005156E-3</c:v>
                </c:pt>
                <c:pt idx="12">
                  <c:v>1.4418452158988515E-3</c:v>
                </c:pt>
                <c:pt idx="13">
                  <c:v>6.994678768899476E-3</c:v>
                </c:pt>
                <c:pt idx="14">
                  <c:v>1.3751867382998384E-2</c:v>
                </c:pt>
                <c:pt idx="15">
                  <c:v>2.1794295712499689E-2</c:v>
                </c:pt>
                <c:pt idx="16">
                  <c:v>6.7988297626992988E-3</c:v>
                </c:pt>
                <c:pt idx="17">
                  <c:v>-4.160763136399126E-3</c:v>
                </c:pt>
                <c:pt idx="18">
                  <c:v>-1.3829206845899833E-2</c:v>
                </c:pt>
                <c:pt idx="19">
                  <c:v>-3.8595176794299135E-2</c:v>
                </c:pt>
                <c:pt idx="20">
                  <c:v>-4.279206379719902E-2</c:v>
                </c:pt>
                <c:pt idx="21">
                  <c:v>-5.1308191880799825E-2</c:v>
                </c:pt>
                <c:pt idx="22">
                  <c:v>-5.7196467885800573E-2</c:v>
                </c:pt>
                <c:pt idx="23">
                  <c:v>-5.2068506144300031E-2</c:v>
                </c:pt>
                <c:pt idx="24">
                  <c:v>-4.6773720752501191E-2</c:v>
                </c:pt>
                <c:pt idx="25">
                  <c:v>-4.1387417584701325E-2</c:v>
                </c:pt>
                <c:pt idx="26">
                  <c:v>-3.9768529585600731E-2</c:v>
                </c:pt>
                <c:pt idx="27">
                  <c:v>-3.830820913990074E-2</c:v>
                </c:pt>
                <c:pt idx="28">
                  <c:v>-3.7189900157599709E-2</c:v>
                </c:pt>
                <c:pt idx="29">
                  <c:v>-3.2213958908799967E-2</c:v>
                </c:pt>
                <c:pt idx="30">
                  <c:v>-2.8525723997399055E-2</c:v>
                </c:pt>
                <c:pt idx="31">
                  <c:v>-2.4745598867800922E-2</c:v>
                </c:pt>
                <c:pt idx="32">
                  <c:v>-2.2083141269300555E-2</c:v>
                </c:pt>
                <c:pt idx="33">
                  <c:v>-1.9921175893898635E-2</c:v>
                </c:pt>
                <c:pt idx="34">
                  <c:v>-1.829536648600083E-2</c:v>
                </c:pt>
                <c:pt idx="35">
                  <c:v>-1.4129950059400542E-2</c:v>
                </c:pt>
                <c:pt idx="36">
                  <c:v>-1.0270083173899991E-2</c:v>
                </c:pt>
                <c:pt idx="37">
                  <c:v>-7.5360642098996067E-3</c:v>
                </c:pt>
                <c:pt idx="38">
                  <c:v>-3.0494973356010036E-3</c:v>
                </c:pt>
                <c:pt idx="39">
                  <c:v>-9.6331384700221179E-5</c:v>
                </c:pt>
                <c:pt idx="40">
                  <c:v>2.4933938461000338E-3</c:v>
                </c:pt>
                <c:pt idx="41">
                  <c:v>4.4018184296010787E-3</c:v>
                </c:pt>
                <c:pt idx="42">
                  <c:v>8.2257788079012073E-3</c:v>
                </c:pt>
                <c:pt idx="43">
                  <c:v>1.151397020790057E-2</c:v>
                </c:pt>
                <c:pt idx="44">
                  <c:v>1.4292103632500996E-2</c:v>
                </c:pt>
                <c:pt idx="45">
                  <c:v>1.8549244324399083E-2</c:v>
                </c:pt>
                <c:pt idx="46">
                  <c:v>2.2362243074599775E-2</c:v>
                </c:pt>
                <c:pt idx="47">
                  <c:v>2.5771593632399004E-2</c:v>
                </c:pt>
                <c:pt idx="48">
                  <c:v>3.0988773777199441E-2</c:v>
                </c:pt>
                <c:pt idx="49">
                  <c:v>3.5897828787499364E-2</c:v>
                </c:pt>
                <c:pt idx="50">
                  <c:v>4.0116115978099387E-2</c:v>
                </c:pt>
                <c:pt idx="51">
                  <c:v>4.3830158393198815E-2</c:v>
                </c:pt>
                <c:pt idx="52">
                  <c:v>4.801735268129903E-2</c:v>
                </c:pt>
                <c:pt idx="53">
                  <c:v>4.9472240309500037E-2</c:v>
                </c:pt>
                <c:pt idx="54">
                  <c:v>4.832626494940051E-2</c:v>
                </c:pt>
                <c:pt idx="55">
                  <c:v>4.7808777715598438E-2</c:v>
                </c:pt>
                <c:pt idx="56">
                  <c:v>4.7077303513100688E-2</c:v>
                </c:pt>
                <c:pt idx="57">
                  <c:v>3.5746240229100223E-2</c:v>
                </c:pt>
                <c:pt idx="58">
                  <c:v>2.4580312654400416E-2</c:v>
                </c:pt>
                <c:pt idx="59">
                  <c:v>1.3606225205599287E-2</c:v>
                </c:pt>
                <c:pt idx="60">
                  <c:v>7.6385340429006021E-3</c:v>
                </c:pt>
                <c:pt idx="61">
                  <c:v>2.7411708398989987E-3</c:v>
                </c:pt>
                <c:pt idx="62">
                  <c:v>-3.6717369062984062E-3</c:v>
                </c:pt>
                <c:pt idx="63">
                  <c:v>-2.4586866995992551E-3</c:v>
                </c:pt>
                <c:pt idx="64">
                  <c:v>-1.0836127291007358E-3</c:v>
                </c:pt>
                <c:pt idx="65">
                  <c:v>1.7056563641997258E-3</c:v>
                </c:pt>
                <c:pt idx="66">
                  <c:v>1.3399182300002366E-3</c:v>
                </c:pt>
                <c:pt idx="67">
                  <c:v>6.3377039660004186E-3</c:v>
                </c:pt>
                <c:pt idx="68">
                  <c:v>1.1000891116299982E-2</c:v>
                </c:pt>
                <c:pt idx="69">
                  <c:v>1.5591918153599948E-2</c:v>
                </c:pt>
                <c:pt idx="70">
                  <c:v>1.8278273393999456E-2</c:v>
                </c:pt>
                <c:pt idx="71">
                  <c:v>2.0323233169198929E-2</c:v>
                </c:pt>
                <c:pt idx="72">
                  <c:v>2.4215919341900261E-2</c:v>
                </c:pt>
                <c:pt idx="73">
                  <c:v>1.8970863416699402E-2</c:v>
                </c:pt>
                <c:pt idx="74">
                  <c:v>1.3620076115101298E-2</c:v>
                </c:pt>
                <c:pt idx="75">
                  <c:v>8.2322751008003792E-3</c:v>
                </c:pt>
                <c:pt idx="76">
                  <c:v>1.1709663914299284E-2</c:v>
                </c:pt>
                <c:pt idx="77">
                  <c:v>1.5246179377800928E-2</c:v>
                </c:pt>
                <c:pt idx="78">
                  <c:v>1.887273938949896E-2</c:v>
                </c:pt>
                <c:pt idx="79">
                  <c:v>1.9245087495900037E-2</c:v>
                </c:pt>
                <c:pt idx="80">
                  <c:v>1.9301363722100007E-2</c:v>
                </c:pt>
                <c:pt idx="81">
                  <c:v>2.0482939671801148E-2</c:v>
                </c:pt>
                <c:pt idx="82">
                  <c:v>1.7811016757599774E-2</c:v>
                </c:pt>
                <c:pt idx="83">
                  <c:v>1.6184861874599221E-2</c:v>
                </c:pt>
                <c:pt idx="84">
                  <c:v>1.4635416515099919E-2</c:v>
                </c:pt>
                <c:pt idx="85">
                  <c:v>1.3459987356998937E-2</c:v>
                </c:pt>
                <c:pt idx="86">
                  <c:v>9.8730136908997679E-3</c:v>
                </c:pt>
                <c:pt idx="87">
                  <c:v>6.3514233864996328E-3</c:v>
                </c:pt>
                <c:pt idx="88">
                  <c:v>3.6820717520988921E-3</c:v>
                </c:pt>
                <c:pt idx="89">
                  <c:v>-1.0550238626017006E-3</c:v>
                </c:pt>
                <c:pt idx="90">
                  <c:v>-5.5353482099995688E-3</c:v>
                </c:pt>
                <c:pt idx="91">
                  <c:v>-9.861227960699992E-3</c:v>
                </c:pt>
                <c:pt idx="92">
                  <c:v>-1.3618083711198992E-2</c:v>
                </c:pt>
                <c:pt idx="93">
                  <c:v>-1.7439992369300938E-2</c:v>
                </c:pt>
                <c:pt idx="94">
                  <c:v>-1.908499812740061E-2</c:v>
                </c:pt>
                <c:pt idx="95">
                  <c:v>-2.0648563889800187E-2</c:v>
                </c:pt>
                <c:pt idx="96">
                  <c:v>-1.9526135834299296E-2</c:v>
                </c:pt>
                <c:pt idx="97">
                  <c:v>-1.8718376126999559E-2</c:v>
                </c:pt>
                <c:pt idx="98">
                  <c:v>-1.7517782300799922E-2</c:v>
                </c:pt>
                <c:pt idx="99">
                  <c:v>-1.7686019170300327E-2</c:v>
                </c:pt>
                <c:pt idx="100">
                  <c:v>-1.7832556883700335E-2</c:v>
                </c:pt>
                <c:pt idx="101">
                  <c:v>-1.5756036081800318E-2</c:v>
                </c:pt>
                <c:pt idx="102">
                  <c:v>-1.3717814529398353E-2</c:v>
                </c:pt>
                <c:pt idx="103">
                  <c:v>-1.1623226253000496E-2</c:v>
                </c:pt>
                <c:pt idx="104">
                  <c:v>-1.0311843164901191E-2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D-4838-B0B0-660C4A59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458944"/>
        <c:axId val="184562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H-P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Data!$N$2:$N$107</c15:sqref>
                        </c15:formulaRef>
                      </c:ext>
                    </c:extLst>
                    <c:numCache>
                      <c:formatCode>0</c:formatCode>
                      <c:ptCount val="106"/>
                      <c:pt idx="17" formatCode="0.0%">
                        <c:v>4.2586633456021428E-2</c:v>
                      </c:pt>
                      <c:pt idx="18" formatCode="0.0%">
                        <c:v>1.0521403802344897E-2</c:v>
                      </c:pt>
                      <c:pt idx="19" formatCode="0.0%">
                        <c:v>-1.4322506668012158E-2</c:v>
                      </c:pt>
                      <c:pt idx="20" formatCode="0.0%">
                        <c:v>-2.3627650998437444E-2</c:v>
                      </c:pt>
                      <c:pt idx="21" formatCode="0.0%">
                        <c:v>-3.5856211414500128E-2</c:v>
                      </c:pt>
                      <c:pt idx="22" formatCode="0.0%">
                        <c:v>-2.6096977516445352E-2</c:v>
                      </c:pt>
                      <c:pt idx="23" formatCode="0.0%">
                        <c:v>-2.7611950120170037E-2</c:v>
                      </c:pt>
                      <c:pt idx="24" formatCode="0.0%">
                        <c:v>-7.8276588378396461E-3</c:v>
                      </c:pt>
                      <c:pt idx="25" formatCode="0.0%">
                        <c:v>-1.0795284129721194E-2</c:v>
                      </c:pt>
                      <c:pt idx="26" formatCode="0.0%">
                        <c:v>-8.3049949807701973E-3</c:v>
                      </c:pt>
                      <c:pt idx="27" formatCode="0.0%">
                        <c:v>-1.2480125294125344E-2</c:v>
                      </c:pt>
                      <c:pt idx="28" formatCode="0.0%">
                        <c:v>-9.4903036565682219E-3</c:v>
                      </c:pt>
                      <c:pt idx="29" formatCode="0.0%">
                        <c:v>-1.2379949136468449E-2</c:v>
                      </c:pt>
                      <c:pt idx="30" formatCode="0.0%">
                        <c:v>-9.597323003726288E-3</c:v>
                      </c:pt>
                      <c:pt idx="31" formatCode="0.0%">
                        <c:v>-8.940932211967012E-3</c:v>
                      </c:pt>
                      <c:pt idx="32" formatCode="0.0%">
                        <c:v>-2.433638060021015E-2</c:v>
                      </c:pt>
                      <c:pt idx="33" formatCode="0.0%">
                        <c:v>1.606026588282905E-3</c:v>
                      </c:pt>
                      <c:pt idx="34" formatCode="0.0%">
                        <c:v>-9.8353874292118615E-3</c:v>
                      </c:pt>
                      <c:pt idx="35" formatCode="0.0%">
                        <c:v>-1.539518088533931E-2</c:v>
                      </c:pt>
                      <c:pt idx="36" formatCode="0.0%">
                        <c:v>-1.6723699150571814E-2</c:v>
                      </c:pt>
                      <c:pt idx="37" formatCode="0.0%">
                        <c:v>-9.8545800009826046E-3</c:v>
                      </c:pt>
                      <c:pt idx="38" formatCode="0.0%">
                        <c:v>-8.1227683842811649E-3</c:v>
                      </c:pt>
                      <c:pt idx="39" formatCode="0.0%">
                        <c:v>-6.2406799811042246E-3</c:v>
                      </c:pt>
                      <c:pt idx="40" formatCode="0.0%">
                        <c:v>1.0092284030023269E-3</c:v>
                      </c:pt>
                      <c:pt idx="41" formatCode="0.0%">
                        <c:v>-1.0463049403173885E-2</c:v>
                      </c:pt>
                      <c:pt idx="42" formatCode="0.0%">
                        <c:v>-1.0271455177070621E-2</c:v>
                      </c:pt>
                      <c:pt idx="43" formatCode="0.0%">
                        <c:v>9.083364469633981E-3</c:v>
                      </c:pt>
                      <c:pt idx="44" formatCode="0.0%">
                        <c:v>-5.3406591276651261E-3</c:v>
                      </c:pt>
                      <c:pt idx="45" formatCode="0.0%">
                        <c:v>7.0730333429291914E-3</c:v>
                      </c:pt>
                      <c:pt idx="46" formatCode="0.0%">
                        <c:v>-8.2723412792434781E-3</c:v>
                      </c:pt>
                      <c:pt idx="47" formatCode="0.0%">
                        <c:v>-1.9266813088332224E-3</c:v>
                      </c:pt>
                      <c:pt idx="48" formatCode="0.0%">
                        <c:v>8.2394847833289209E-3</c:v>
                      </c:pt>
                      <c:pt idx="49" formatCode="0.0%">
                        <c:v>8.6512531227700418E-3</c:v>
                      </c:pt>
                      <c:pt idx="50" formatCode="0.0%">
                        <c:v>1.5227274192305407E-2</c:v>
                      </c:pt>
                      <c:pt idx="51" formatCode="0.0%">
                        <c:v>1.8253850037635688E-2</c:v>
                      </c:pt>
                      <c:pt idx="52" formatCode="0.0%">
                        <c:v>2.4457922563902779E-2</c:v>
                      </c:pt>
                      <c:pt idx="53" formatCode="0.0%">
                        <c:v>2.4692697864227009E-2</c:v>
                      </c:pt>
                      <c:pt idx="54" formatCode="0.0%">
                        <c:v>3.4398356116400741E-2</c:v>
                      </c:pt>
                      <c:pt idx="55" formatCode="0.0%">
                        <c:v>3.6354085000872116E-2</c:v>
                      </c:pt>
                      <c:pt idx="56" formatCode="0.0%">
                        <c:v>2.8948493171817358E-2</c:v>
                      </c:pt>
                      <c:pt idx="57" formatCode="0.0%">
                        <c:v>2.525522013902326E-2</c:v>
                      </c:pt>
                      <c:pt idx="58" formatCode="0.0%">
                        <c:v>2.2936246366479285E-2</c:v>
                      </c:pt>
                      <c:pt idx="59" formatCode="0.0%">
                        <c:v>-3.8402022314378836E-3</c:v>
                      </c:pt>
                      <c:pt idx="60" formatCode="0.0%">
                        <c:v>-1.0900676594901015E-2</c:v>
                      </c:pt>
                      <c:pt idx="61" formatCode="0.0%">
                        <c:v>-1.4477758249073935E-2</c:v>
                      </c:pt>
                      <c:pt idx="62" formatCode="0.0%">
                        <c:v>-1.5573017970152314E-2</c:v>
                      </c:pt>
                      <c:pt idx="63" formatCode="0.0%">
                        <c:v>-1.6081095375990562E-2</c:v>
                      </c:pt>
                      <c:pt idx="64" formatCode="0.0%">
                        <c:v>-1.982628030106981E-2</c:v>
                      </c:pt>
                      <c:pt idx="65" formatCode="0.0%">
                        <c:v>-1.4332433823794011E-2</c:v>
                      </c:pt>
                      <c:pt idx="66" formatCode="0.0%">
                        <c:v>-1.8189058861129315E-2</c:v>
                      </c:pt>
                      <c:pt idx="67" formatCode="0.0%">
                        <c:v>-8.1085691365706536E-3</c:v>
                      </c:pt>
                      <c:pt idx="68" formatCode="0.0%">
                        <c:v>-2.3946371513861031E-4</c:v>
                      </c:pt>
                      <c:pt idx="69" formatCode="0.0%">
                        <c:v>2.2034751489605764E-3</c:v>
                      </c:pt>
                      <c:pt idx="70" formatCode="0.0%">
                        <c:v>1.2561860782044798E-2</c:v>
                      </c:pt>
                      <c:pt idx="71" formatCode="0.0%">
                        <c:v>9.1976473236632383E-3</c:v>
                      </c:pt>
                      <c:pt idx="72" formatCode="0.0%">
                        <c:v>1.0700920259569147E-2</c:v>
                      </c:pt>
                      <c:pt idx="73" formatCode="0.0%">
                        <c:v>4.4022753003056803E-3</c:v>
                      </c:pt>
                      <c:pt idx="74" formatCode="0.0%">
                        <c:v>-8.6318632193358447E-3</c:v>
                      </c:pt>
                      <c:pt idx="75" formatCode="0.0%">
                        <c:v>-8.7345848130049308E-3</c:v>
                      </c:pt>
                      <c:pt idx="76" formatCode="0.0%">
                        <c:v>-8.0090435426226625E-3</c:v>
                      </c:pt>
                      <c:pt idx="77" formatCode="0.0%">
                        <c:v>1.4175653422779266E-2</c:v>
                      </c:pt>
                      <c:pt idx="78" formatCode="0.0%">
                        <c:v>6.1510022799149411E-3</c:v>
                      </c:pt>
                      <c:pt idx="79" formatCode="0.0%">
                        <c:v>1.1457180060897354E-2</c:v>
                      </c:pt>
                      <c:pt idx="80" formatCode="0.0%">
                        <c:v>1.5582818801596732E-2</c:v>
                      </c:pt>
                      <c:pt idx="81" formatCode="0.0%">
                        <c:v>1.159646874316933E-2</c:v>
                      </c:pt>
                      <c:pt idx="82" formatCode="0.0%">
                        <c:v>1.0538730711113109E-2</c:v>
                      </c:pt>
                      <c:pt idx="83" formatCode="0.0%">
                        <c:v>1.3041101822084844E-2</c:v>
                      </c:pt>
                      <c:pt idx="84" formatCode="0.0%">
                        <c:v>1.3609237256185347E-2</c:v>
                      </c:pt>
                      <c:pt idx="85" formatCode="0.0%">
                        <c:v>1.2594461851751282E-2</c:v>
                      </c:pt>
                      <c:pt idx="86" formatCode="0.0%">
                        <c:v>1.6265202367071296E-2</c:v>
                      </c:pt>
                      <c:pt idx="87" formatCode="0.0%">
                        <c:v>2.5964371341766768E-3</c:v>
                      </c:pt>
                      <c:pt idx="88" formatCode="0.0%">
                        <c:v>1.0269961198391853E-2</c:v>
                      </c:pt>
                      <c:pt idx="89" formatCode="0.0%">
                        <c:v>9.1732826912185317E-3</c:v>
                      </c:pt>
                      <c:pt idx="90" formatCode="0.0%">
                        <c:v>7.3395128969342416E-3</c:v>
                      </c:pt>
                      <c:pt idx="91" formatCode="0.0%">
                        <c:v>7.7384249158038987E-3</c:v>
                      </c:pt>
                      <c:pt idx="92" formatCode="0.0%">
                        <c:v>3.6799144125561067E-3</c:v>
                      </c:pt>
                      <c:pt idx="93" formatCode="0.0%">
                        <c:v>6.082319549859827E-3</c:v>
                      </c:pt>
                      <c:pt idx="94" formatCode="0.0%">
                        <c:v>8.6218734934666585E-3</c:v>
                      </c:pt>
                      <c:pt idx="95" formatCode="0.0%">
                        <c:v>7.2317347243426866E-3</c:v>
                      </c:pt>
                      <c:pt idx="96" formatCode="0.0%">
                        <c:v>1.1648737008448595E-2</c:v>
                      </c:pt>
                      <c:pt idx="97" formatCode="0.0%">
                        <c:v>2.4645250956814468E-2</c:v>
                      </c:pt>
                      <c:pt idx="98" formatCode="0.0%">
                        <c:v>2.765724316257745E-2</c:v>
                      </c:pt>
                      <c:pt idx="99" formatCode="0.0%">
                        <c:v>2.7096868088712922E-2</c:v>
                      </c:pt>
                      <c:pt idx="100" formatCode="0.0%">
                        <c:v>3.7713437368922964E-2</c:v>
                      </c:pt>
                      <c:pt idx="101" formatCode="0.0%">
                        <c:v>5.3284572648891526E-2</c:v>
                      </c:pt>
                      <c:pt idx="102" formatCode="0.0%">
                        <c:v>6.1247646754379215E-2</c:v>
                      </c:pt>
                      <c:pt idx="103" formatCode="0.0%">
                        <c:v>6.0684149115702635E-2</c:v>
                      </c:pt>
                      <c:pt idx="104" formatCode="0.0%">
                        <c:v>5.0328266166215441E-2</c:v>
                      </c:pt>
                      <c:pt idx="105" formatCode="0.0%">
                        <c:v>-0.11385624595732502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78-4633-B3BA-F16C403D1513}"/>
                  </c:ext>
                </c:extLst>
              </c15:ser>
            </c15:filteredLineSeries>
          </c:ext>
        </c:extLst>
      </c:lineChart>
      <c:dateAx>
        <c:axId val="1845458944"/>
        <c:scaling>
          <c:orientation val="minMax"/>
          <c:max val="43800"/>
          <c:min val="36495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845628384"/>
        <c:crosses val="autoZero"/>
        <c:auto val="1"/>
        <c:lblOffset val="100"/>
        <c:baseTimeUnit val="months"/>
        <c:majorUnit val="12"/>
        <c:majorTimeUnit val="months"/>
      </c:dateAx>
      <c:valAx>
        <c:axId val="1845628384"/>
        <c:scaling>
          <c:orientation val="minMax"/>
          <c:max val="5.000000000000001E-2"/>
          <c:min val="-5.000000000000001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845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0.11516258384368623"/>
          <c:w val="0.88389129483814521"/>
          <c:h val="0.7012109944590259"/>
        </c:manualLayout>
      </c:layout>
      <c:lineChart>
        <c:grouping val="standard"/>
        <c:varyColors val="0"/>
        <c:ser>
          <c:idx val="0"/>
          <c:order val="0"/>
          <c:tx>
            <c:v>Productividad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Data!$U$2:$U$107</c:f>
              <c:numCache>
                <c:formatCode>General</c:formatCode>
                <c:ptCount val="106"/>
                <c:pt idx="17" formatCode="0.00">
                  <c:v>1.3168545674727901</c:v>
                </c:pt>
                <c:pt idx="18" formatCode="0.00">
                  <c:v>1.3098772951501301</c:v>
                </c:pt>
                <c:pt idx="19" formatCode="0.00">
                  <c:v>1.2857422856923899</c:v>
                </c:pt>
                <c:pt idx="20" formatCode="0.00">
                  <c:v>1.28186571617439</c:v>
                </c:pt>
                <c:pt idx="21" formatCode="0.00">
                  <c:v>1.27229931402393</c:v>
                </c:pt>
                <c:pt idx="22" formatCode="0.00">
                  <c:v>1.2650618576842101</c:v>
                </c:pt>
                <c:pt idx="23" formatCode="0.00">
                  <c:v>1.26383767706273</c:v>
                </c:pt>
                <c:pt idx="24" formatCode="0.00">
                  <c:v>1.2624481610502001</c:v>
                </c:pt>
                <c:pt idx="25" formatCode="0.00">
                  <c:v>1.2826555622120399</c:v>
                </c:pt>
                <c:pt idx="26" formatCode="0.00">
                  <c:v>1.29900000594189</c:v>
                </c:pt>
                <c:pt idx="27" formatCode="0.00">
                  <c:v>1.3093038422815899</c:v>
                </c:pt>
                <c:pt idx="28" formatCode="0.00">
                  <c:v>1.3189949544841</c:v>
                </c:pt>
                <c:pt idx="29" formatCode="0.00">
                  <c:v>1.3398154530024</c:v>
                </c:pt>
                <c:pt idx="30" formatCode="0.00">
                  <c:v>1.3599380325943</c:v>
                </c:pt>
                <c:pt idx="31" formatCode="0.00">
                  <c:v>1.3643164978015401</c:v>
                </c:pt>
                <c:pt idx="32" formatCode="0.00">
                  <c:v>1.36784447940998</c:v>
                </c:pt>
                <c:pt idx="33" formatCode="0.00">
                  <c:v>1.36534731071528</c:v>
                </c:pt>
                <c:pt idx="34" formatCode="0.00">
                  <c:v>1.3625643491366199</c:v>
                </c:pt>
                <c:pt idx="35" formatCode="0.00">
                  <c:v>1.3619625337317101</c:v>
                </c:pt>
                <c:pt idx="36" formatCode="0.00">
                  <c:v>1.36116295775633</c:v>
                </c:pt>
                <c:pt idx="37" formatCode="0.00">
                  <c:v>1.3602371264050099</c:v>
                </c:pt>
                <c:pt idx="38" formatCode="0.00">
                  <c:v>1.3608503337542199</c:v>
                </c:pt>
                <c:pt idx="39" formatCode="0.00">
                  <c:v>1.36240178129912</c:v>
                </c:pt>
                <c:pt idx="40" formatCode="0.00">
                  <c:v>1.3636086297976</c:v>
                </c:pt>
                <c:pt idx="41" formatCode="0.00">
                  <c:v>1.3653461159734599</c:v>
                </c:pt>
                <c:pt idx="42" formatCode="0.00">
                  <c:v>1.3691771270980999</c:v>
                </c:pt>
                <c:pt idx="43" formatCode="0.00">
                  <c:v>1.3713627298451201</c:v>
                </c:pt>
                <c:pt idx="44" formatCode="0.00">
                  <c:v>1.3734450476495701</c:v>
                </c:pt>
                <c:pt idx="45" formatCode="0.00">
                  <c:v>1.37698756657921</c:v>
                </c:pt>
                <c:pt idx="46" formatCode="0.00">
                  <c:v>1.3805736993598201</c:v>
                </c:pt>
                <c:pt idx="47" formatCode="0.00">
                  <c:v>1.3867036242898501</c:v>
                </c:pt>
                <c:pt idx="48" formatCode="0.00">
                  <c:v>1.3948276386835801</c:v>
                </c:pt>
                <c:pt idx="49" formatCode="0.00">
                  <c:v>1.40533614239794</c:v>
                </c:pt>
                <c:pt idx="50" formatCode="0.00">
                  <c:v>1.4147549965460799</c:v>
                </c:pt>
                <c:pt idx="51" formatCode="0.00">
                  <c:v>1.4245123064566501</c:v>
                </c:pt>
                <c:pt idx="52" formatCode="0.00">
                  <c:v>1.43440317578354</c:v>
                </c:pt>
                <c:pt idx="53" formatCode="0.00">
                  <c:v>1.44176533564391</c:v>
                </c:pt>
                <c:pt idx="54" formatCode="0.00">
                  <c:v>1.4462736040658399</c:v>
                </c:pt>
                <c:pt idx="55" formatCode="0.00">
                  <c:v>1.4492317504154499</c:v>
                </c:pt>
                <c:pt idx="56" formatCode="0.00">
                  <c:v>1.45216871265255</c:v>
                </c:pt>
                <c:pt idx="57" formatCode="0.00">
                  <c:v>1.44370810699131</c:v>
                </c:pt>
                <c:pt idx="58" formatCode="0.00">
                  <c:v>1.4360125297951101</c:v>
                </c:pt>
                <c:pt idx="59" formatCode="0.00">
                  <c:v>1.4263660762431101</c:v>
                </c:pt>
                <c:pt idx="60" formatCode="0.00">
                  <c:v>1.42211669903557</c:v>
                </c:pt>
                <c:pt idx="61" formatCode="0.00">
                  <c:v>1.4166020020516099</c:v>
                </c:pt>
                <c:pt idx="62" formatCode="0.00">
                  <c:v>1.4097775213994299</c:v>
                </c:pt>
                <c:pt idx="63" formatCode="0.00">
                  <c:v>1.4097804970338199</c:v>
                </c:pt>
                <c:pt idx="64" formatCode="0.00">
                  <c:v>1.4098614384072701</c:v>
                </c:pt>
                <c:pt idx="65" formatCode="0.00">
                  <c:v>1.41135278750454</c:v>
                </c:pt>
                <c:pt idx="66" formatCode="0.00">
                  <c:v>1.4094607834402599</c:v>
                </c:pt>
                <c:pt idx="67" formatCode="0.00">
                  <c:v>1.41265869943989</c:v>
                </c:pt>
                <c:pt idx="68" formatCode="0.00">
                  <c:v>1.41536787484224</c:v>
                </c:pt>
                <c:pt idx="69" formatCode="0.00">
                  <c:v>1.41853648475189</c:v>
                </c:pt>
                <c:pt idx="70" formatCode="0.00">
                  <c:v>1.4198138038336801</c:v>
                </c:pt>
                <c:pt idx="71" formatCode="0.00">
                  <c:v>1.42209509783889</c:v>
                </c:pt>
                <c:pt idx="72" formatCode="0.00">
                  <c:v>1.4264380680122599</c:v>
                </c:pt>
                <c:pt idx="73" formatCode="0.00">
                  <c:v>1.4233820205459</c:v>
                </c:pt>
                <c:pt idx="74" formatCode="0.00">
                  <c:v>1.4204888519227099</c:v>
                </c:pt>
                <c:pt idx="75" formatCode="0.00">
                  <c:v>1.4190115834560399</c:v>
                </c:pt>
                <c:pt idx="76" formatCode="0.00">
                  <c:v>1.4265569497475901</c:v>
                </c:pt>
                <c:pt idx="77" formatCode="0.00">
                  <c:v>1.43389173682576</c:v>
                </c:pt>
                <c:pt idx="78" formatCode="0.00">
                  <c:v>1.4411161384526101</c:v>
                </c:pt>
                <c:pt idx="79" formatCode="0.00">
                  <c:v>1.44393477958267</c:v>
                </c:pt>
                <c:pt idx="80" formatCode="0.00">
                  <c:v>1.4461031645614</c:v>
                </c:pt>
                <c:pt idx="81" formatCode="0.00">
                  <c:v>1.44966391601254</c:v>
                </c:pt>
                <c:pt idx="82" formatCode="0.00">
                  <c:v>1.4489794524489199</c:v>
                </c:pt>
                <c:pt idx="83" formatCode="0.00">
                  <c:v>1.45077865322216</c:v>
                </c:pt>
                <c:pt idx="84" formatCode="0.00">
                  <c:v>1.45229621626102</c:v>
                </c:pt>
                <c:pt idx="85" formatCode="0.00">
                  <c:v>1.4541673313972101</c:v>
                </c:pt>
                <c:pt idx="86" formatCode="0.00">
                  <c:v>1.45349607989975</c:v>
                </c:pt>
                <c:pt idx="87" formatCode="0.00">
                  <c:v>1.4540079127932199</c:v>
                </c:pt>
                <c:pt idx="88" formatCode="0.00">
                  <c:v>1.4553999744971899</c:v>
                </c:pt>
                <c:pt idx="89" formatCode="0.00">
                  <c:v>1.45244993881449</c:v>
                </c:pt>
                <c:pt idx="90" formatCode="0.00">
                  <c:v>1.4497374759905399</c:v>
                </c:pt>
                <c:pt idx="91" formatCode="0.00">
                  <c:v>1.4472982837534401</c:v>
                </c:pt>
                <c:pt idx="92" formatCode="0.00">
                  <c:v>1.44543140021742</c:v>
                </c:pt>
                <c:pt idx="93" formatCode="0.00">
                  <c:v>1.44289999928806</c:v>
                </c:pt>
                <c:pt idx="94" formatCode="0.00">
                  <c:v>1.44253772605682</c:v>
                </c:pt>
                <c:pt idx="95" formatCode="0.00">
                  <c:v>1.4425355467048699</c:v>
                </c:pt>
                <c:pt idx="96" formatCode="0.00">
                  <c:v>1.44519015012001</c:v>
                </c:pt>
                <c:pt idx="97" formatCode="0.00">
                  <c:v>1.4485869555078199</c:v>
                </c:pt>
                <c:pt idx="98" formatCode="0.00">
                  <c:v>1.45236540725758</c:v>
                </c:pt>
                <c:pt idx="99" formatCode="0.00">
                  <c:v>1.45633353064279</c:v>
                </c:pt>
                <c:pt idx="100" formatCode="0.00">
                  <c:v>1.46033465827624</c:v>
                </c:pt>
                <c:pt idx="101" formatCode="0.00">
                  <c:v>1.4678475777067701</c:v>
                </c:pt>
                <c:pt idx="102" formatCode="0.00">
                  <c:v>1.47540917215337</c:v>
                </c:pt>
                <c:pt idx="103" formatCode="0.00">
                  <c:v>1.4834090146998999</c:v>
                </c:pt>
                <c:pt idx="104" formatCode="0.00">
                  <c:v>1.4907333677136201</c:v>
                </c:pt>
                <c:pt idx="105" formatCode="0.00">
                  <c:v>1.49812137917759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4724-A3AB-D2616AEF81DD}"/>
            </c:ext>
          </c:extLst>
        </c:ser>
        <c:ser>
          <c:idx val="1"/>
          <c:order val="1"/>
          <c:tx>
            <c:v>Productividad H-P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Data!$V$2:$V$107</c:f>
              <c:numCache>
                <c:formatCode>General</c:formatCode>
                <c:ptCount val="106"/>
                <c:pt idx="17" formatCode="0.00">
                  <c:v>1.27553965449575</c:v>
                </c:pt>
                <c:pt idx="18" formatCode="0.00">
                  <c:v>1.2791147888902901</c:v>
                </c:pt>
                <c:pt idx="19" formatCode="0.00">
                  <c:v>1.2827157451054301</c:v>
                </c:pt>
                <c:pt idx="20" formatCode="0.00">
                  <c:v>1.28638757152821</c:v>
                </c:pt>
                <c:pt idx="21" formatCode="0.00">
                  <c:v>1.2901772081335099</c:v>
                </c:pt>
                <c:pt idx="22" formatCode="0.00">
                  <c:v>1.2941287687366301</c:v>
                </c:pt>
                <c:pt idx="23" formatCode="0.00">
                  <c:v>1.29827519346904</c:v>
                </c:pt>
                <c:pt idx="24" formatCode="0.00">
                  <c:v>1.3026312556428099</c:v>
                </c:pt>
                <c:pt idx="25" formatCode="0.00">
                  <c:v>1.3071902051222599</c:v>
                </c:pt>
                <c:pt idx="26" formatCode="0.00">
                  <c:v>1.3119201773375699</c:v>
                </c:pt>
                <c:pt idx="27" formatCode="0.00">
                  <c:v>1.31677397356712</c:v>
                </c:pt>
                <c:pt idx="28" formatCode="0.00">
                  <c:v>1.3216963199821701</c:v>
                </c:pt>
                <c:pt idx="29" formatCode="0.00">
                  <c:v>1.32662727392191</c:v>
                </c:pt>
                <c:pt idx="30" formatCode="0.00">
                  <c:v>1.3315052043721001</c:v>
                </c:pt>
                <c:pt idx="31" formatCode="0.00">
                  <c:v>1.33627672293043</c:v>
                </c:pt>
                <c:pt idx="32" formatCode="0.00">
                  <c:v>1.3409062117122399</c:v>
                </c:pt>
                <c:pt idx="33" formatCode="0.00">
                  <c:v>1.3453755776921299</c:v>
                </c:pt>
                <c:pt idx="34" formatCode="0.00">
                  <c:v>1.3496835642620399</c:v>
                </c:pt>
                <c:pt idx="35" formatCode="0.00">
                  <c:v>1.35384139714704</c:v>
                </c:pt>
                <c:pt idx="36" formatCode="0.00">
                  <c:v>1.35786835256275</c:v>
                </c:pt>
                <c:pt idx="37" formatCode="0.00">
                  <c:v>1.36178878243516</c:v>
                </c:pt>
                <c:pt idx="38" formatCode="0.00">
                  <c:v>1.36562909781849</c:v>
                </c:pt>
                <c:pt idx="39" formatCode="0.00">
                  <c:v>1.3694147399819601</c:v>
                </c:pt>
                <c:pt idx="40" formatCode="0.00">
                  <c:v>1.3731681634672199</c:v>
                </c:pt>
                <c:pt idx="41" formatCode="0.00">
                  <c:v>1.37690743971679</c:v>
                </c:pt>
                <c:pt idx="42" formatCode="0.00">
                  <c:v>1.3806446654646101</c:v>
                </c:pt>
                <c:pt idx="43" formatCode="0.00">
                  <c:v>1.3843847116172801</c:v>
                </c:pt>
                <c:pt idx="44" formatCode="0.00">
                  <c:v>1.3881252818699401</c:v>
                </c:pt>
                <c:pt idx="45" formatCode="0.00">
                  <c:v>1.39185594117912</c:v>
                </c:pt>
                <c:pt idx="46" formatCode="0.00">
                  <c:v>1.3955570793549501</c:v>
                </c:pt>
                <c:pt idx="47" formatCode="0.00">
                  <c:v>1.3991997934734399</c:v>
                </c:pt>
                <c:pt idx="48" formatCode="0.00">
                  <c:v>1.4027458159981001</c:v>
                </c:pt>
                <c:pt idx="49" formatCode="0.00">
                  <c:v>1.40614906928672</c:v>
                </c:pt>
                <c:pt idx="50" formatCode="0.00">
                  <c:v>1.4093585268362301</c:v>
                </c:pt>
                <c:pt idx="51" formatCode="0.00">
                  <c:v>1.4123226540642999</c:v>
                </c:pt>
                <c:pt idx="52" formatCode="0.00">
                  <c:v>1.41499328918214</c:v>
                </c:pt>
                <c:pt idx="53" formatCode="0.00">
                  <c:v>1.4173298889337</c:v>
                </c:pt>
                <c:pt idx="54" formatCode="0.00">
                  <c:v>1.4193040412420801</c:v>
                </c:pt>
                <c:pt idx="55" formatCode="0.00">
                  <c:v>1.42090260618455</c:v>
                </c:pt>
                <c:pt idx="56" formatCode="0.00">
                  <c:v>1.42212929981517</c:v>
                </c:pt>
                <c:pt idx="57" formatCode="0.00">
                  <c:v>1.42300554390312</c:v>
                </c:pt>
                <c:pt idx="58" formatCode="0.00">
                  <c:v>1.4235715348506099</c:v>
                </c:pt>
                <c:pt idx="59" formatCode="0.00">
                  <c:v>1.4238804081617999</c:v>
                </c:pt>
                <c:pt idx="60" formatCode="0.00">
                  <c:v>1.4239930749626599</c:v>
                </c:pt>
                <c:pt idx="61" formatCode="0.00">
                  <c:v>1.42397199992173</c:v>
                </c:pt>
                <c:pt idx="62" formatCode="0.00">
                  <c:v>1.4238784749725799</c:v>
                </c:pt>
                <c:pt idx="63" formatCode="0.00">
                  <c:v>1.42376918580014</c:v>
                </c:pt>
                <c:pt idx="64" formatCode="0.00">
                  <c:v>1.4236920049933299</c:v>
                </c:pt>
                <c:pt idx="65" formatCode="0.00">
                  <c:v>1.42368606221059</c:v>
                </c:pt>
                <c:pt idx="66" formatCode="0.00">
                  <c:v>1.4237818430062701</c:v>
                </c:pt>
                <c:pt idx="67" formatCode="0.00">
                  <c:v>1.4240021246379999</c:v>
                </c:pt>
                <c:pt idx="68" formatCode="0.00">
                  <c:v>1.4243607337012001</c:v>
                </c:pt>
                <c:pt idx="69" formatCode="0.00">
                  <c:v>1.4248644071505301</c:v>
                </c:pt>
                <c:pt idx="70" formatCode="0.00">
                  <c:v>1.4255142614038601</c:v>
                </c:pt>
                <c:pt idx="71" formatCode="0.00">
                  <c:v>1.4263074579275901</c:v>
                </c:pt>
                <c:pt idx="72" formatCode="0.00">
                  <c:v>1.4272375954020899</c:v>
                </c:pt>
                <c:pt idx="73" formatCode="0.00">
                  <c:v>1.42829563978273</c:v>
                </c:pt>
                <c:pt idx="74" formatCode="0.00">
                  <c:v>1.42947205732021</c:v>
                </c:pt>
                <c:pt idx="75" formatCode="0.00">
                  <c:v>1.4307542432532301</c:v>
                </c:pt>
                <c:pt idx="76" formatCode="0.00">
                  <c:v>1.43212397831714</c:v>
                </c:pt>
                <c:pt idx="77" formatCode="0.00">
                  <c:v>1.4335557040848601</c:v>
                </c:pt>
                <c:pt idx="78" formatCode="0.00">
                  <c:v>1.43502038273652</c:v>
                </c:pt>
                <c:pt idx="79" formatCode="0.00">
                  <c:v>1.4364891864726601</c:v>
                </c:pt>
                <c:pt idx="80" formatCode="0.00">
                  <c:v>1.43793709734116</c:v>
                </c:pt>
                <c:pt idx="81" formatCode="0.00">
                  <c:v>1.43934375088561</c:v>
                </c:pt>
                <c:pt idx="82" formatCode="0.00">
                  <c:v>1.4406938864415999</c:v>
                </c:pt>
                <c:pt idx="83" formatCode="0.00">
                  <c:v>1.44197869344791</c:v>
                </c:pt>
                <c:pt idx="84" formatCode="0.00">
                  <c:v>1.44319453982209</c:v>
                </c:pt>
                <c:pt idx="85" formatCode="0.00">
                  <c:v>1.4443432934565601</c:v>
                </c:pt>
                <c:pt idx="86" formatCode="0.00">
                  <c:v>1.44543251079149</c:v>
                </c:pt>
                <c:pt idx="87" formatCode="0.00">
                  <c:v>1.44647588829078</c:v>
                </c:pt>
                <c:pt idx="88" formatCode="0.00">
                  <c:v>1.44749216214901</c:v>
                </c:pt>
                <c:pt idx="89" formatCode="0.00">
                  <c:v>1.4485047760760901</c:v>
                </c:pt>
                <c:pt idx="90" formatCode="0.00">
                  <c:v>1.44954211616463</c:v>
                </c:pt>
                <c:pt idx="91" formatCode="0.00">
                  <c:v>1.45063503423397</c:v>
                </c:pt>
                <c:pt idx="92" formatCode="0.00">
                  <c:v>1.4518145042033199</c:v>
                </c:pt>
                <c:pt idx="93" formatCode="0.00">
                  <c:v>1.45310941452286</c:v>
                </c:pt>
                <c:pt idx="94" formatCode="0.00">
                  <c:v>1.45454466420276</c:v>
                </c:pt>
                <c:pt idx="95" formatCode="0.00">
                  <c:v>1.45613877136869</c:v>
                </c:pt>
                <c:pt idx="96" formatCode="0.00">
                  <c:v>1.4579027498099599</c:v>
                </c:pt>
                <c:pt idx="97" formatCode="0.00">
                  <c:v>1.4598391113004701</c:v>
                </c:pt>
                <c:pt idx="98" formatCode="0.00">
                  <c:v>1.46194242223931</c:v>
                </c:pt>
                <c:pt idx="99" formatCode="0.00">
                  <c:v>1.46420021642823</c:v>
                </c:pt>
                <c:pt idx="100" formatCode="0.00">
                  <c:v>1.46659404203456</c:v>
                </c:pt>
                <c:pt idx="101" formatCode="0.00">
                  <c:v>1.4691005305470699</c:v>
                </c:pt>
                <c:pt idx="102" formatCode="0.00">
                  <c:v>1.47169240133965</c:v>
                </c:pt>
                <c:pt idx="103" formatCode="0.00">
                  <c:v>1.4743415906906601</c:v>
                </c:pt>
                <c:pt idx="104" formatCode="0.00">
                  <c:v>1.4770223578602499</c:v>
                </c:pt>
                <c:pt idx="105" formatCode="0.00">
                  <c:v>1.4797146292485399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4724-A3AB-D2616AEF8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078720"/>
        <c:axId val="1622330160"/>
      </c:lineChart>
      <c:dateAx>
        <c:axId val="1766078720"/>
        <c:scaling>
          <c:orientation val="minMax"/>
          <c:max val="43800"/>
          <c:min val="35765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22330160"/>
        <c:crosses val="autoZero"/>
        <c:auto val="1"/>
        <c:lblOffset val="100"/>
        <c:baseTimeUnit val="months"/>
        <c:majorUnit val="12"/>
        <c:majorTimeUnit val="months"/>
      </c:dateAx>
      <c:valAx>
        <c:axId val="1622330160"/>
        <c:scaling>
          <c:orientation val="minMax"/>
          <c:min val="1.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7660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Data!$AZ$1</c:f>
              <c:strCache>
                <c:ptCount val="1"/>
                <c:pt idx="0">
                  <c:v>repo_real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Data!$AZ$2:$AZ$107</c:f>
              <c:numCache>
                <c:formatCode>0.0%</c:formatCode>
                <c:ptCount val="106"/>
                <c:pt idx="20">
                  <c:v>5.7142857142857162E-2</c:v>
                </c:pt>
                <c:pt idx="21">
                  <c:v>8.3009533625354015E-2</c:v>
                </c:pt>
                <c:pt idx="22">
                  <c:v>6.0993630573248137E-2</c:v>
                </c:pt>
                <c:pt idx="23">
                  <c:v>2.5141995476250401E-2</c:v>
                </c:pt>
                <c:pt idx="24">
                  <c:v>2.0901502504173664E-2</c:v>
                </c:pt>
                <c:pt idx="25">
                  <c:v>2.1315789473684399E-2</c:v>
                </c:pt>
                <c:pt idx="26">
                  <c:v>2.5664955669622236E-2</c:v>
                </c:pt>
                <c:pt idx="27">
                  <c:v>2.9923734689161208E-2</c:v>
                </c:pt>
                <c:pt idx="28">
                  <c:v>3.4106392391063833E-2</c:v>
                </c:pt>
                <c:pt idx="29">
                  <c:v>3.29647366129735E-2</c:v>
                </c:pt>
                <c:pt idx="30">
                  <c:v>1.4081676750216099E-2</c:v>
                </c:pt>
                <c:pt idx="31">
                  <c:v>7.8993130098756748E-3</c:v>
                </c:pt>
                <c:pt idx="32">
                  <c:v>1.2904219761855185E-2</c:v>
                </c:pt>
                <c:pt idx="33">
                  <c:v>-9.3863962302807025E-3</c:v>
                </c:pt>
                <c:pt idx="34">
                  <c:v>-6.7353181076671431E-3</c:v>
                </c:pt>
                <c:pt idx="35">
                  <c:v>-1.6145896046558361E-2</c:v>
                </c:pt>
                <c:pt idx="36">
                  <c:v>-1.2582508250825075E-2</c:v>
                </c:pt>
                <c:pt idx="37">
                  <c:v>3.5782533919381798E-4</c:v>
                </c:pt>
                <c:pt idx="38">
                  <c:v>1.2450028555111015E-3</c:v>
                </c:pt>
                <c:pt idx="39">
                  <c:v>7.0223289994346683E-3</c:v>
                </c:pt>
                <c:pt idx="40">
                  <c:v>5.0616889051358083E-3</c:v>
                </c:pt>
                <c:pt idx="41">
                  <c:v>6.3461538461537792E-3</c:v>
                </c:pt>
                <c:pt idx="42">
                  <c:v>7.2889347943236871E-3</c:v>
                </c:pt>
                <c:pt idx="43">
                  <c:v>9.4579389176638884E-3</c:v>
                </c:pt>
                <c:pt idx="44">
                  <c:v>1.4029759832927313E-2</c:v>
                </c:pt>
                <c:pt idx="45">
                  <c:v>1.6124957029907128E-2</c:v>
                </c:pt>
                <c:pt idx="46">
                  <c:v>9.4115634621962929E-3</c:v>
                </c:pt>
                <c:pt idx="47">
                  <c:v>1.1063032367972792E-2</c:v>
                </c:pt>
                <c:pt idx="48">
                  <c:v>1.8011031255223298E-2</c:v>
                </c:pt>
                <c:pt idx="49">
                  <c:v>2.4499007936507944E-2</c:v>
                </c:pt>
                <c:pt idx="50">
                  <c:v>2.0707392868825503E-2</c:v>
                </c:pt>
                <c:pt idx="51">
                  <c:v>2.890102722974075E-2</c:v>
                </c:pt>
                <c:pt idx="52">
                  <c:v>2.3320824774845983E-2</c:v>
                </c:pt>
                <c:pt idx="53">
                  <c:v>2.8122270742358069E-2</c:v>
                </c:pt>
                <c:pt idx="54">
                  <c:v>4.0427570093457987E-2</c:v>
                </c:pt>
                <c:pt idx="55">
                  <c:v>3.6043659364393577E-2</c:v>
                </c:pt>
                <c:pt idx="56">
                  <c:v>3.6109412291169374E-2</c:v>
                </c:pt>
                <c:pt idx="57">
                  <c:v>2.3886221446238753E-2</c:v>
                </c:pt>
                <c:pt idx="58">
                  <c:v>2.2589052997393555E-2</c:v>
                </c:pt>
                <c:pt idx="59">
                  <c:v>1.6875358166189125E-2</c:v>
                </c:pt>
                <c:pt idx="60">
                  <c:v>8.1911454673226913E-3</c:v>
                </c:pt>
                <c:pt idx="61">
                  <c:v>6.6271899088998776E-3</c:v>
                </c:pt>
                <c:pt idx="62">
                  <c:v>7.6094276094276214E-3</c:v>
                </c:pt>
                <c:pt idx="63">
                  <c:v>1.4648876404494082E-2</c:v>
                </c:pt>
                <c:pt idx="64">
                  <c:v>1.6288296991443518E-2</c:v>
                </c:pt>
                <c:pt idx="65">
                  <c:v>7.4091843728580908E-3</c:v>
                </c:pt>
                <c:pt idx="66">
                  <c:v>7.1111111111110681E-3</c:v>
                </c:pt>
                <c:pt idx="67">
                  <c:v>-1.5520762423416601E-3</c:v>
                </c:pt>
                <c:pt idx="68">
                  <c:v>3.0239400829208396E-3</c:v>
                </c:pt>
                <c:pt idx="69">
                  <c:v>9.8310317354932675E-3</c:v>
                </c:pt>
                <c:pt idx="70">
                  <c:v>7.4120603015075393E-3</c:v>
                </c:pt>
                <c:pt idx="71">
                  <c:v>9.8290458065366515E-3</c:v>
                </c:pt>
                <c:pt idx="72">
                  <c:v>1.7920385461130506E-2</c:v>
                </c:pt>
                <c:pt idx="73">
                  <c:v>1.9863291302110175E-2</c:v>
                </c:pt>
                <c:pt idx="74">
                  <c:v>1.6058876346844775E-2</c:v>
                </c:pt>
                <c:pt idx="75">
                  <c:v>1.7656310057655222E-2</c:v>
                </c:pt>
                <c:pt idx="76">
                  <c:v>1.310540677750982E-2</c:v>
                </c:pt>
                <c:pt idx="77">
                  <c:v>1.0780954780198915E-2</c:v>
                </c:pt>
                <c:pt idx="78">
                  <c:v>9.578577699736357E-3</c:v>
                </c:pt>
                <c:pt idx="79">
                  <c:v>1.2903783308195083E-2</c:v>
                </c:pt>
                <c:pt idx="80">
                  <c:v>7.1892410548470842E-3</c:v>
                </c:pt>
                <c:pt idx="81">
                  <c:v>1.1709349344443121E-2</c:v>
                </c:pt>
                <c:pt idx="82">
                  <c:v>1.5947445433483587E-2</c:v>
                </c:pt>
                <c:pt idx="83">
                  <c:v>8.1265914878139167E-3</c:v>
                </c:pt>
                <c:pt idx="84">
                  <c:v>-5.3700414446433697E-4</c:v>
                </c:pt>
                <c:pt idx="85">
                  <c:v>8.5025231780311294E-4</c:v>
                </c:pt>
                <c:pt idx="86">
                  <c:v>-5.6085773816412221E-3</c:v>
                </c:pt>
                <c:pt idx="87">
                  <c:v>-9.5170357751276358E-3</c:v>
                </c:pt>
                <c:pt idx="88">
                  <c:v>-1.3607699056810807E-2</c:v>
                </c:pt>
                <c:pt idx="89">
                  <c:v>-1.0149665009725806E-2</c:v>
                </c:pt>
                <c:pt idx="90">
                  <c:v>4.3723025463962006E-3</c:v>
                </c:pt>
                <c:pt idx="91">
                  <c:v>1.6579851788207423E-2</c:v>
                </c:pt>
                <c:pt idx="92">
                  <c:v>2.2025979467840129E-2</c:v>
                </c:pt>
                <c:pt idx="93">
                  <c:v>2.1757767847864651E-2</c:v>
                </c:pt>
                <c:pt idx="94">
                  <c:v>1.2304898298048927E-2</c:v>
                </c:pt>
                <c:pt idx="95">
                  <c:v>6.3219665703673211E-3</c:v>
                </c:pt>
                <c:pt idx="96">
                  <c:v>1.3262569832402038E-2</c:v>
                </c:pt>
                <c:pt idx="97">
                  <c:v>1.016790856912686E-2</c:v>
                </c:pt>
                <c:pt idx="98">
                  <c:v>9.9054991454710084E-3</c:v>
                </c:pt>
                <c:pt idx="99">
                  <c:v>1.0391000000000039E-2</c:v>
                </c:pt>
                <c:pt idx="100">
                  <c:v>9.9795807911828849E-3</c:v>
                </c:pt>
                <c:pt idx="101">
                  <c:v>7.9902151689221768E-3</c:v>
                </c:pt>
                <c:pt idx="102">
                  <c:v>4.2366356769321101E-3</c:v>
                </c:pt>
                <c:pt idx="103">
                  <c:v>4.3352601156068094E-3</c:v>
                </c:pt>
                <c:pt idx="104">
                  <c:v>-9.40490855680709E-4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812-B84B-318E39B38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309856"/>
        <c:axId val="1623330208"/>
      </c:lineChart>
      <c:dateAx>
        <c:axId val="1780309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330208"/>
        <c:crosses val="autoZero"/>
        <c:auto val="1"/>
        <c:lblOffset val="100"/>
        <c:baseTimeUnit val="months"/>
      </c:dateAx>
      <c:valAx>
        <c:axId val="16233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03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Data!$BN$1</c:f>
              <c:strCache>
                <c:ptCount val="1"/>
                <c:pt idx="0">
                  <c:v>real_exchange_rate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Data!$BN$2:$BN$107</c:f>
              <c:numCache>
                <c:formatCode>0</c:formatCode>
                <c:ptCount val="106"/>
                <c:pt idx="0">
                  <c:v>112.9608348</c:v>
                </c:pt>
                <c:pt idx="1">
                  <c:v>114.14455623333333</c:v>
                </c:pt>
                <c:pt idx="2">
                  <c:v>114.90359476666667</c:v>
                </c:pt>
                <c:pt idx="3">
                  <c:v>113.86268060000002</c:v>
                </c:pt>
                <c:pt idx="4">
                  <c:v>108.57412893333334</c:v>
                </c:pt>
                <c:pt idx="5">
                  <c:v>106.07428013333333</c:v>
                </c:pt>
                <c:pt idx="6">
                  <c:v>101.13871280000001</c:v>
                </c:pt>
                <c:pt idx="7">
                  <c:v>99.281308823333333</c:v>
                </c:pt>
                <c:pt idx="8">
                  <c:v>98.884621779999989</c:v>
                </c:pt>
                <c:pt idx="9">
                  <c:v>96.290524960000013</c:v>
                </c:pt>
                <c:pt idx="10">
                  <c:v>100.43379642999999</c:v>
                </c:pt>
                <c:pt idx="11">
                  <c:v>105.58517493333333</c:v>
                </c:pt>
                <c:pt idx="12">
                  <c:v>103.96250113333333</c:v>
                </c:pt>
                <c:pt idx="13">
                  <c:v>104.83125003333333</c:v>
                </c:pt>
                <c:pt idx="14">
                  <c:v>101.68280833333334</c:v>
                </c:pt>
                <c:pt idx="15">
                  <c:v>95.278743406666663</c:v>
                </c:pt>
                <c:pt idx="16">
                  <c:v>95.99598369666667</c:v>
                </c:pt>
                <c:pt idx="17">
                  <c:v>91.027421063333335</c:v>
                </c:pt>
                <c:pt idx="18">
                  <c:v>95.795200239999986</c:v>
                </c:pt>
                <c:pt idx="19">
                  <c:v>103.08093086666668</c:v>
                </c:pt>
                <c:pt idx="20">
                  <c:v>99.539045033333352</c:v>
                </c:pt>
                <c:pt idx="21">
                  <c:v>96.979298409999998</c:v>
                </c:pt>
                <c:pt idx="22">
                  <c:v>98.462128276666661</c:v>
                </c:pt>
                <c:pt idx="23">
                  <c:v>106.2276541</c:v>
                </c:pt>
                <c:pt idx="24">
                  <c:v>101.94393070000001</c:v>
                </c:pt>
                <c:pt idx="25">
                  <c:v>107.57139216666667</c:v>
                </c:pt>
                <c:pt idx="26">
                  <c:v>121.9927576</c:v>
                </c:pt>
                <c:pt idx="27">
                  <c:v>122.08128553333331</c:v>
                </c:pt>
                <c:pt idx="28">
                  <c:v>119.46649223333333</c:v>
                </c:pt>
                <c:pt idx="29">
                  <c:v>123.98909953333333</c:v>
                </c:pt>
                <c:pt idx="30">
                  <c:v>130.78176799999997</c:v>
                </c:pt>
                <c:pt idx="31">
                  <c:v>129.90986303333332</c:v>
                </c:pt>
                <c:pt idx="32">
                  <c:v>132.39632470000001</c:v>
                </c:pt>
                <c:pt idx="33">
                  <c:v>130.88106643333333</c:v>
                </c:pt>
                <c:pt idx="34">
                  <c:v>126.61389043333334</c:v>
                </c:pt>
                <c:pt idx="35">
                  <c:v>123.4337426</c:v>
                </c:pt>
                <c:pt idx="36">
                  <c:v>120.12623250000001</c:v>
                </c:pt>
                <c:pt idx="37">
                  <c:v>121.84742293333333</c:v>
                </c:pt>
                <c:pt idx="38">
                  <c:v>135.77368770000001</c:v>
                </c:pt>
                <c:pt idx="39">
                  <c:v>140.37180973333332</c:v>
                </c:pt>
                <c:pt idx="40">
                  <c:v>149.5914928</c:v>
                </c:pt>
                <c:pt idx="41">
                  <c:v>142.12366846666669</c:v>
                </c:pt>
                <c:pt idx="42">
                  <c:v>142.01521836666666</c:v>
                </c:pt>
                <c:pt idx="43">
                  <c:v>141.65643206666667</c:v>
                </c:pt>
                <c:pt idx="44">
                  <c:v>135.45346563333337</c:v>
                </c:pt>
                <c:pt idx="45">
                  <c:v>135.22125559999998</c:v>
                </c:pt>
                <c:pt idx="46">
                  <c:v>131.44982506666668</c:v>
                </c:pt>
                <c:pt idx="47">
                  <c:v>128.27639093333335</c:v>
                </c:pt>
                <c:pt idx="48">
                  <c:v>120.14111559999999</c:v>
                </c:pt>
                <c:pt idx="49">
                  <c:v>120.248516</c:v>
                </c:pt>
                <c:pt idx="50">
                  <c:v>121.9770668</c:v>
                </c:pt>
                <c:pt idx="51">
                  <c:v>124.9878387</c:v>
                </c:pt>
                <c:pt idx="52">
                  <c:v>121.57815606666668</c:v>
                </c:pt>
                <c:pt idx="53">
                  <c:v>128.52762803333334</c:v>
                </c:pt>
                <c:pt idx="54">
                  <c:v>128.03341896666669</c:v>
                </c:pt>
                <c:pt idx="55">
                  <c:v>119.61933296666666</c:v>
                </c:pt>
                <c:pt idx="56">
                  <c:v>116.67535283333332</c:v>
                </c:pt>
                <c:pt idx="57">
                  <c:v>111.11324399999999</c:v>
                </c:pt>
                <c:pt idx="58">
                  <c:v>113.56578733333333</c:v>
                </c:pt>
                <c:pt idx="59">
                  <c:v>113.02833793333333</c:v>
                </c:pt>
                <c:pt idx="60">
                  <c:v>107.22140143333333</c:v>
                </c:pt>
                <c:pt idx="61">
                  <c:v>103.7406651</c:v>
                </c:pt>
                <c:pt idx="62">
                  <c:v>111.18551773333333</c:v>
                </c:pt>
                <c:pt idx="63">
                  <c:v>116.1847456</c:v>
                </c:pt>
                <c:pt idx="64">
                  <c:v>117.41356473333333</c:v>
                </c:pt>
                <c:pt idx="65">
                  <c:v>109.54703366666666</c:v>
                </c:pt>
                <c:pt idx="66">
                  <c:v>102.33722356666665</c:v>
                </c:pt>
                <c:pt idx="67">
                  <c:v>102.52657219333332</c:v>
                </c:pt>
                <c:pt idx="68">
                  <c:v>101.77218583333332</c:v>
                </c:pt>
                <c:pt idx="69">
                  <c:v>101.69201867333334</c:v>
                </c:pt>
                <c:pt idx="70">
                  <c:v>96.782812776666674</c:v>
                </c:pt>
                <c:pt idx="71">
                  <c:v>99.888832113333322</c:v>
                </c:pt>
                <c:pt idx="72">
                  <c:v>100.94305405666667</c:v>
                </c:pt>
                <c:pt idx="73">
                  <c:v>99.013284553333321</c:v>
                </c:pt>
                <c:pt idx="74">
                  <c:v>99.031099776666665</c:v>
                </c:pt>
                <c:pt idx="75">
                  <c:v>102.70908413333332</c:v>
                </c:pt>
                <c:pt idx="76">
                  <c:v>97.275893203333339</c:v>
                </c:pt>
                <c:pt idx="77">
                  <c:v>96.899865276666674</c:v>
                </c:pt>
                <c:pt idx="78">
                  <c:v>98.570310633333335</c:v>
                </c:pt>
                <c:pt idx="79">
                  <c:v>99.361010070000006</c:v>
                </c:pt>
                <c:pt idx="80">
                  <c:v>99.71342280333333</c:v>
                </c:pt>
                <c:pt idx="81">
                  <c:v>103.74869646666667</c:v>
                </c:pt>
                <c:pt idx="82">
                  <c:v>106.16634903333333</c:v>
                </c:pt>
                <c:pt idx="83">
                  <c:v>106.40828809999999</c:v>
                </c:pt>
                <c:pt idx="84">
                  <c:v>111.32450943333333</c:v>
                </c:pt>
                <c:pt idx="85">
                  <c:v>105.65613736666666</c:v>
                </c:pt>
                <c:pt idx="86">
                  <c:v>104.6978908</c:v>
                </c:pt>
                <c:pt idx="87">
                  <c:v>113.6001773</c:v>
                </c:pt>
                <c:pt idx="88">
                  <c:v>120.90213989999999</c:v>
                </c:pt>
                <c:pt idx="89">
                  <c:v>122.43271023333334</c:v>
                </c:pt>
                <c:pt idx="90">
                  <c:v>138.45953676666667</c:v>
                </c:pt>
                <c:pt idx="91">
                  <c:v>136.03840319999998</c:v>
                </c:pt>
                <c:pt idx="92">
                  <c:v>138.2567225</c:v>
                </c:pt>
                <c:pt idx="93">
                  <c:v>128.84710563333331</c:v>
                </c:pt>
                <c:pt idx="94">
                  <c:v>128.49402433333333</c:v>
                </c:pt>
                <c:pt idx="95">
                  <c:v>131.32713666666666</c:v>
                </c:pt>
                <c:pt idx="96">
                  <c:v>129.65728163333333</c:v>
                </c:pt>
                <c:pt idx="97">
                  <c:v>131.19205810000003</c:v>
                </c:pt>
                <c:pt idx="98">
                  <c:v>133.68956216666666</c:v>
                </c:pt>
                <c:pt idx="99">
                  <c:v>134.02236389999999</c:v>
                </c:pt>
                <c:pt idx="100">
                  <c:v>129.74765546666666</c:v>
                </c:pt>
                <c:pt idx="101">
                  <c:v>130.5309432</c:v>
                </c:pt>
                <c:pt idx="102">
                  <c:v>135.72311796666665</c:v>
                </c:pt>
                <c:pt idx="103">
                  <c:v>141.95214110000001</c:v>
                </c:pt>
                <c:pt idx="104">
                  <c:v>138.01009776666669</c:v>
                </c:pt>
                <c:pt idx="105">
                  <c:v>141.30078810000001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2-4684-B6B8-E079DFFA53BD}"/>
            </c:ext>
          </c:extLst>
        </c:ser>
        <c:ser>
          <c:idx val="1"/>
          <c:order val="1"/>
          <c:tx>
            <c:strRef>
              <c:f>Data!$BP$1</c:f>
              <c:strCache>
                <c:ptCount val="1"/>
                <c:pt idx="0">
                  <c:v>rer_trend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Data!$BP$2:$BP$107</c:f>
              <c:numCache>
                <c:formatCode>0</c:formatCode>
                <c:ptCount val="106"/>
                <c:pt idx="0">
                  <c:v>109.930326385455</c:v>
                </c:pt>
                <c:pt idx="1">
                  <c:v>109.029484887237</c:v>
                </c:pt>
                <c:pt idx="2">
                  <c:v>108.13303152189</c:v>
                </c:pt>
                <c:pt idx="3">
                  <c:v>107.24895154043701</c:v>
                </c:pt>
                <c:pt idx="4">
                  <c:v>106.38803355475299</c:v>
                </c:pt>
                <c:pt idx="5">
                  <c:v>105.563082169522</c:v>
                </c:pt>
                <c:pt idx="6">
                  <c:v>104.78811613794301</c:v>
                </c:pt>
                <c:pt idx="7">
                  <c:v>104.07754213006</c:v>
                </c:pt>
                <c:pt idx="8">
                  <c:v>103.445297260242</c:v>
                </c:pt>
                <c:pt idx="9">
                  <c:v>102.904519901708</c:v>
                </c:pt>
                <c:pt idx="10">
                  <c:v>102.467171545341</c:v>
                </c:pt>
                <c:pt idx="11">
                  <c:v>102.144289793965</c:v>
                </c:pt>
                <c:pt idx="12">
                  <c:v>101.946176713499</c:v>
                </c:pt>
                <c:pt idx="13">
                  <c:v>101.882569498541</c:v>
                </c:pt>
                <c:pt idx="14">
                  <c:v>101.962733157521</c:v>
                </c:pt>
                <c:pt idx="15">
                  <c:v>102.195085020153</c:v>
                </c:pt>
                <c:pt idx="16">
                  <c:v>102.586729388088</c:v>
                </c:pt>
                <c:pt idx="17">
                  <c:v>103.14286396771701</c:v>
                </c:pt>
                <c:pt idx="18">
                  <c:v>103.866086745158</c:v>
                </c:pt>
                <c:pt idx="19">
                  <c:v>104.75580407355299</c:v>
                </c:pt>
                <c:pt idx="20">
                  <c:v>105.80753433022799</c:v>
                </c:pt>
                <c:pt idx="21">
                  <c:v>107.01278400633799</c:v>
                </c:pt>
                <c:pt idx="22">
                  <c:v>108.358822538431</c:v>
                </c:pt>
                <c:pt idx="23">
                  <c:v>109.828968545794</c:v>
                </c:pt>
                <c:pt idx="24">
                  <c:v>111.402788074779</c:v>
                </c:pt>
                <c:pt idx="25">
                  <c:v>113.056838249953</c:v>
                </c:pt>
                <c:pt idx="26">
                  <c:v>114.765346129311</c:v>
                </c:pt>
                <c:pt idx="27">
                  <c:v>116.50127462674</c:v>
                </c:pt>
                <c:pt idx="28">
                  <c:v>118.237354398425</c:v>
                </c:pt>
                <c:pt idx="29">
                  <c:v>119.947208030772</c:v>
                </c:pt>
                <c:pt idx="30">
                  <c:v>121.606474133791</c:v>
                </c:pt>
                <c:pt idx="31">
                  <c:v>123.193310038696</c:v>
                </c:pt>
                <c:pt idx="32">
                  <c:v>124.688926112711</c:v>
                </c:pt>
                <c:pt idx="33">
                  <c:v>126.077122707615</c:v>
                </c:pt>
                <c:pt idx="34">
                  <c:v>127.343884120673</c:v>
                </c:pt>
                <c:pt idx="35">
                  <c:v>128.47668203440099</c:v>
                </c:pt>
                <c:pt idx="36">
                  <c:v>129.463854853307</c:v>
                </c:pt>
                <c:pt idx="37">
                  <c:v>130.29454156035001</c:v>
                </c:pt>
                <c:pt idx="38">
                  <c:v>130.95870658907799</c:v>
                </c:pt>
                <c:pt idx="39">
                  <c:v>131.44755012082399</c:v>
                </c:pt>
                <c:pt idx="40">
                  <c:v>131.75402245794999</c:v>
                </c:pt>
                <c:pt idx="41">
                  <c:v>131.87373353401</c:v>
                </c:pt>
                <c:pt idx="42">
                  <c:v>131.80597640590801</c:v>
                </c:pt>
                <c:pt idx="43">
                  <c:v>131.554013406206</c:v>
                </c:pt>
                <c:pt idx="44">
                  <c:v>131.12547946305801</c:v>
                </c:pt>
                <c:pt idx="45">
                  <c:v>130.53176181393499</c:v>
                </c:pt>
                <c:pt idx="46">
                  <c:v>129.78749007620701</c:v>
                </c:pt>
                <c:pt idx="47">
                  <c:v>128.90915952511099</c:v>
                </c:pt>
                <c:pt idx="48">
                  <c:v>127.913848468032</c:v>
                </c:pt>
                <c:pt idx="49">
                  <c:v>126.818363374839</c:v>
                </c:pt>
                <c:pt idx="50">
                  <c:v>125.638457121031</c:v>
                </c:pt>
                <c:pt idx="51">
                  <c:v>124.388701859325</c:v>
                </c:pt>
                <c:pt idx="52">
                  <c:v>123.082414654473</c:v>
                </c:pt>
                <c:pt idx="53">
                  <c:v>121.732023741295</c:v>
                </c:pt>
                <c:pt idx="54">
                  <c:v>120.349470115188</c:v>
                </c:pt>
                <c:pt idx="55">
                  <c:v>118.946421746366</c:v>
                </c:pt>
                <c:pt idx="56">
                  <c:v>117.534507895799</c:v>
                </c:pt>
                <c:pt idx="57">
                  <c:v>116.125236711943</c:v>
                </c:pt>
                <c:pt idx="58">
                  <c:v>114.729918368393</c:v>
                </c:pt>
                <c:pt idx="59">
                  <c:v>113.359236162209</c:v>
                </c:pt>
                <c:pt idx="60">
                  <c:v>112.022808891719</c:v>
                </c:pt>
                <c:pt idx="61">
                  <c:v>110.72941795032099</c:v>
                </c:pt>
                <c:pt idx="62">
                  <c:v>109.487213010948</c:v>
                </c:pt>
                <c:pt idx="63">
                  <c:v>108.30417463876</c:v>
                </c:pt>
                <c:pt idx="64">
                  <c:v>107.18854491256999</c:v>
                </c:pt>
                <c:pt idx="65">
                  <c:v>106.148940594824</c:v>
                </c:pt>
                <c:pt idx="66">
                  <c:v>105.194424171176</c:v>
                </c:pt>
                <c:pt idx="67">
                  <c:v>104.334501160486</c:v>
                </c:pt>
                <c:pt idx="68">
                  <c:v>103.579064244883</c:v>
                </c:pt>
                <c:pt idx="69">
                  <c:v>102.937853371668</c:v>
                </c:pt>
                <c:pt idx="70">
                  <c:v>102.419850551406</c:v>
                </c:pt>
                <c:pt idx="71">
                  <c:v>102.03311355290499</c:v>
                </c:pt>
                <c:pt idx="72">
                  <c:v>101.784532593162</c:v>
                </c:pt>
                <c:pt idx="73">
                  <c:v>101.67985901190001</c:v>
                </c:pt>
                <c:pt idx="74">
                  <c:v>101.72364759858699</c:v>
                </c:pt>
                <c:pt idx="75">
                  <c:v>101.919166416591</c:v>
                </c:pt>
                <c:pt idx="76">
                  <c:v>102.26821383849</c:v>
                </c:pt>
                <c:pt idx="77">
                  <c:v>102.770928798168</c:v>
                </c:pt>
                <c:pt idx="78">
                  <c:v>103.425505087556</c:v>
                </c:pt>
                <c:pt idx="79">
                  <c:v>104.228097879941</c:v>
                </c:pt>
                <c:pt idx="80">
                  <c:v>105.172635339956</c:v>
                </c:pt>
                <c:pt idx="81">
                  <c:v>106.250938888066</c:v>
                </c:pt>
                <c:pt idx="82">
                  <c:v>107.45275474962099</c:v>
                </c:pt>
                <c:pt idx="83">
                  <c:v>108.765968162028</c:v>
                </c:pt>
                <c:pt idx="84">
                  <c:v>110.17674038670501</c:v>
                </c:pt>
                <c:pt idx="85">
                  <c:v>111.669786615549</c:v>
                </c:pt>
                <c:pt idx="86">
                  <c:v>113.22859290314101</c:v>
                </c:pt>
                <c:pt idx="87">
                  <c:v>114.835980736537</c:v>
                </c:pt>
                <c:pt idx="88">
                  <c:v>116.47463050502699</c:v>
                </c:pt>
                <c:pt idx="89">
                  <c:v>118.128024460665</c:v>
                </c:pt>
                <c:pt idx="90">
                  <c:v>119.781370140088</c:v>
                </c:pt>
                <c:pt idx="91">
                  <c:v>121.42211587624899</c:v>
                </c:pt>
                <c:pt idx="92">
                  <c:v>123.040466340314</c:v>
                </c:pt>
                <c:pt idx="93">
                  <c:v>124.62953720505899</c:v>
                </c:pt>
                <c:pt idx="94">
                  <c:v>126.18552380529999</c:v>
                </c:pt>
                <c:pt idx="95">
                  <c:v>127.707445675092</c:v>
                </c:pt>
                <c:pt idx="96">
                  <c:v>129.19691176258701</c:v>
                </c:pt>
                <c:pt idx="97">
                  <c:v>130.657333206689</c:v>
                </c:pt>
                <c:pt idx="98">
                  <c:v>132.09315639856499</c:v>
                </c:pt>
                <c:pt idx="99">
                  <c:v>133.50923157784101</c:v>
                </c:pt>
                <c:pt idx="100">
                  <c:v>134.91019680271199</c:v>
                </c:pt>
                <c:pt idx="101">
                  <c:v>136.30027113958599</c:v>
                </c:pt>
                <c:pt idx="102">
                  <c:v>137.683057296453</c:v>
                </c:pt>
                <c:pt idx="103">
                  <c:v>139.06148277319201</c:v>
                </c:pt>
                <c:pt idx="104">
                  <c:v>140.437745566986</c:v>
                </c:pt>
                <c:pt idx="105">
                  <c:v>141.81330263357299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2-4684-B6B8-E079DFFA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27823"/>
        <c:axId val="807836143"/>
      </c:lineChart>
      <c:dateAx>
        <c:axId val="6890278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836143"/>
        <c:crosses val="autoZero"/>
        <c:auto val="1"/>
        <c:lblOffset val="100"/>
        <c:baseTimeUnit val="months"/>
      </c:dateAx>
      <c:valAx>
        <c:axId val="8078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90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Data!$BQ$1</c:f>
              <c:strCache>
                <c:ptCount val="1"/>
                <c:pt idx="0">
                  <c:v>rer_gap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Data!$BQ$2:$BQ$107</c:f>
              <c:numCache>
                <c:formatCode>0.0%</c:formatCode>
                <c:ptCount val="106"/>
                <c:pt idx="0">
                  <c:v>6.3867840877100734E-2</c:v>
                </c:pt>
                <c:pt idx="1">
                  <c:v>5.2787455156964702E-2</c:v>
                </c:pt>
                <c:pt idx="2">
                  <c:v>4.1480177697700071E-2</c:v>
                </c:pt>
                <c:pt idx="3">
                  <c:v>3.0075711198545685E-2</c:v>
                </c:pt>
                <c:pt idx="4">
                  <c:v>1.82599260702212E-2</c:v>
                </c:pt>
                <c:pt idx="5">
                  <c:v>5.8795834452738394E-3</c:v>
                </c:pt>
                <c:pt idx="6">
                  <c:v>-7.1696019367121222E-3</c:v>
                </c:pt>
                <c:pt idx="7">
                  <c:v>-1.2279170070484291E-2</c:v>
                </c:pt>
                <c:pt idx="8">
                  <c:v>-1.8202970924698691E-2</c:v>
                </c:pt>
                <c:pt idx="9">
                  <c:v>-1.4364975349809295E-2</c:v>
                </c:pt>
                <c:pt idx="10">
                  <c:v>-1.1485230143834402E-2</c:v>
                </c:pt>
                <c:pt idx="11">
                  <c:v>-8.8482099346330889E-3</c:v>
                </c:pt>
                <c:pt idx="12">
                  <c:v>-7.4107522942050696E-3</c:v>
                </c:pt>
                <c:pt idx="13">
                  <c:v>-1.3312247157414192E-2</c:v>
                </c:pt>
                <c:pt idx="14">
                  <c:v>-2.0604046579660973E-2</c:v>
                </c:pt>
                <c:pt idx="15">
                  <c:v>-2.9850285018998002E-2</c:v>
                </c:pt>
                <c:pt idx="16">
                  <c:v>-4.0546691151298164E-2</c:v>
                </c:pt>
                <c:pt idx="17">
                  <c:v>-4.9510092812428907E-2</c:v>
                </c:pt>
                <c:pt idx="18">
                  <c:v>-5.9892131262413217E-2</c:v>
                </c:pt>
                <c:pt idx="19">
                  <c:v>-6.1276011680770126E-2</c:v>
                </c:pt>
                <c:pt idx="20">
                  <c:v>-6.4071877472795635E-2</c:v>
                </c:pt>
                <c:pt idx="21">
                  <c:v>-5.9070583667168219E-2</c:v>
                </c:pt>
                <c:pt idx="22">
                  <c:v>-5.5409578677855675E-2</c:v>
                </c:pt>
                <c:pt idx="23">
                  <c:v>-4.3834289929488346E-2</c:v>
                </c:pt>
                <c:pt idx="24">
                  <c:v>-3.3465109652574432E-2</c:v>
                </c:pt>
                <c:pt idx="25">
                  <c:v>-1.7890386835223926E-2</c:v>
                </c:pt>
                <c:pt idx="26">
                  <c:v>-3.2380186137136446E-3</c:v>
                </c:pt>
                <c:pt idx="27">
                  <c:v>1.2249551442018669E-2</c:v>
                </c:pt>
                <c:pt idx="28">
                  <c:v>2.7281038063931673E-2</c:v>
                </c:pt>
                <c:pt idx="29">
                  <c:v>3.3597730141106119E-2</c:v>
                </c:pt>
                <c:pt idx="30">
                  <c:v>4.0169387784606769E-2</c:v>
                </c:pt>
                <c:pt idx="31">
                  <c:v>3.3637989621086994E-2</c:v>
                </c:pt>
                <c:pt idx="32">
                  <c:v>2.8024243147858785E-2</c:v>
                </c:pt>
                <c:pt idx="33">
                  <c:v>1.887587807339175E-2</c:v>
                </c:pt>
                <c:pt idx="34">
                  <c:v>1.0889845243363894E-2</c:v>
                </c:pt>
                <c:pt idx="35">
                  <c:v>9.9701011861903499E-3</c:v>
                </c:pt>
                <c:pt idx="36">
                  <c:v>1.0201464690306805E-2</c:v>
                </c:pt>
                <c:pt idx="37">
                  <c:v>1.5174821842641739E-2</c:v>
                </c:pt>
                <c:pt idx="38">
                  <c:v>2.1382264057001388E-2</c:v>
                </c:pt>
                <c:pt idx="39">
                  <c:v>3.237344403323239E-2</c:v>
                </c:pt>
                <c:pt idx="40">
                  <c:v>4.4727267176482455E-2</c:v>
                </c:pt>
                <c:pt idx="41">
                  <c:v>4.8158498897129753E-2</c:v>
                </c:pt>
                <c:pt idx="42">
                  <c:v>5.3079178446959974E-2</c:v>
                </c:pt>
                <c:pt idx="43">
                  <c:v>4.5636729432169343E-2</c:v>
                </c:pt>
                <c:pt idx="44">
                  <c:v>3.9563690090845816E-2</c:v>
                </c:pt>
                <c:pt idx="45">
                  <c:v>2.2868400369620456E-2</c:v>
                </c:pt>
                <c:pt idx="46">
                  <c:v>7.1875296748034057E-3</c:v>
                </c:pt>
                <c:pt idx="47">
                  <c:v>-3.3740040700931395E-3</c:v>
                </c:pt>
                <c:pt idx="48">
                  <c:v>-1.3178799702819544E-2</c:v>
                </c:pt>
                <c:pt idx="49">
                  <c:v>-1.4896552827544318E-2</c:v>
                </c:pt>
                <c:pt idx="50">
                  <c:v>-1.5983487828925669E-2</c:v>
                </c:pt>
                <c:pt idx="51">
                  <c:v>-1.1432934542667028E-2</c:v>
                </c:pt>
                <c:pt idx="52">
                  <c:v>-6.3338299074852111E-3</c:v>
                </c:pt>
                <c:pt idx="53">
                  <c:v>-3.588540449991795E-3</c:v>
                </c:pt>
                <c:pt idx="54">
                  <c:v>-5.1462453882611392E-4</c:v>
                </c:pt>
                <c:pt idx="55">
                  <c:v>-1.629137064536601E-3</c:v>
                </c:pt>
                <c:pt idx="56">
                  <c:v>-2.6950363947652045E-3</c:v>
                </c:pt>
                <c:pt idx="57">
                  <c:v>-8.6372478806913122E-3</c:v>
                </c:pt>
                <c:pt idx="58">
                  <c:v>-1.4845281836478819E-2</c:v>
                </c:pt>
                <c:pt idx="59">
                  <c:v>-1.1819485855160239E-2</c:v>
                </c:pt>
                <c:pt idx="60">
                  <c:v>-9.02274053990193E-3</c:v>
                </c:pt>
                <c:pt idx="61">
                  <c:v>-2.4435461592002827E-3</c:v>
                </c:pt>
                <c:pt idx="62">
                  <c:v>3.8216503805532653E-3</c:v>
                </c:pt>
                <c:pt idx="63">
                  <c:v>5.5352789048581652E-3</c:v>
                </c:pt>
                <c:pt idx="64">
                  <c:v>6.6532961305398874E-3</c:v>
                </c:pt>
                <c:pt idx="65">
                  <c:v>6.6779105350729395E-3</c:v>
                </c:pt>
                <c:pt idx="66">
                  <c:v>5.888726869772043E-3</c:v>
                </c:pt>
                <c:pt idx="67">
                  <c:v>-2.3422331285803955E-3</c:v>
                </c:pt>
                <c:pt idx="68">
                  <c:v>-1.17079526276751E-2</c:v>
                </c:pt>
                <c:pt idx="69">
                  <c:v>-1.4365821349855423E-2</c:v>
                </c:pt>
                <c:pt idx="70">
                  <c:v>-1.8239461284571878E-2</c:v>
                </c:pt>
                <c:pt idx="71">
                  <c:v>-1.7858943747837031E-2</c:v>
                </c:pt>
                <c:pt idx="72">
                  <c:v>-1.8809148716354307E-2</c:v>
                </c:pt>
                <c:pt idx="73">
                  <c:v>-2.0247488310090489E-2</c:v>
                </c:pt>
                <c:pt idx="74">
                  <c:v>-2.3116603919759116E-2</c:v>
                </c:pt>
                <c:pt idx="75">
                  <c:v>-2.605105589119372E-2</c:v>
                </c:pt>
                <c:pt idx="76">
                  <c:v>-3.0432008320838255E-2</c:v>
                </c:pt>
                <c:pt idx="77">
                  <c:v>-3.1738448441077427E-2</c:v>
                </c:pt>
                <c:pt idx="78">
                  <c:v>-3.4451983986037438E-2</c:v>
                </c:pt>
                <c:pt idx="79">
                  <c:v>-3.2340518001381713E-2</c:v>
                </c:pt>
                <c:pt idx="80">
                  <c:v>-3.1570114824512663E-2</c:v>
                </c:pt>
                <c:pt idx="81">
                  <c:v>-2.802404147872839E-2</c:v>
                </c:pt>
                <c:pt idx="82">
                  <c:v>-2.5670459383748123E-2</c:v>
                </c:pt>
                <c:pt idx="83">
                  <c:v>-2.1272382109662091E-2</c:v>
                </c:pt>
                <c:pt idx="84">
                  <c:v>-1.7849681334149547E-2</c:v>
                </c:pt>
                <c:pt idx="85">
                  <c:v>-9.5218954902968056E-3</c:v>
                </c:pt>
                <c:pt idx="86">
                  <c:v>-1.9938111193974484E-3</c:v>
                </c:pt>
                <c:pt idx="87">
                  <c:v>1.1172286014219601E-2</c:v>
                </c:pt>
                <c:pt idx="88">
                  <c:v>2.3700056600530539E-2</c:v>
                </c:pt>
                <c:pt idx="89">
                  <c:v>3.0350749694598056E-2</c:v>
                </c:pt>
                <c:pt idx="90">
                  <c:v>3.6818255962585811E-2</c:v>
                </c:pt>
                <c:pt idx="91">
                  <c:v>3.8358766332106553E-2</c:v>
                </c:pt>
                <c:pt idx="92">
                  <c:v>4.0047469049688811E-2</c:v>
                </c:pt>
                <c:pt idx="93">
                  <c:v>3.6257205813379212E-2</c:v>
                </c:pt>
                <c:pt idx="94">
                  <c:v>3.283310504787873E-2</c:v>
                </c:pt>
                <c:pt idx="95">
                  <c:v>2.2578990469475757E-2</c:v>
                </c:pt>
                <c:pt idx="96">
                  <c:v>1.2820767916487119E-2</c:v>
                </c:pt>
                <c:pt idx="97">
                  <c:v>4.945436448919649E-3</c:v>
                </c:pt>
                <c:pt idx="98">
                  <c:v>-2.5700823747949464E-3</c:v>
                </c:pt>
                <c:pt idx="99">
                  <c:v>-5.0212771812796486E-3</c:v>
                </c:pt>
                <c:pt idx="100">
                  <c:v>-7.3098512336331467E-3</c:v>
                </c:pt>
                <c:pt idx="101">
                  <c:v>-7.9261249442827975E-3</c:v>
                </c:pt>
                <c:pt idx="102">
                  <c:v>-8.4774723365914628E-3</c:v>
                </c:pt>
                <c:pt idx="103">
                  <c:v>-8.526202186667442E-3</c:v>
                </c:pt>
                <c:pt idx="104">
                  <c:v>-8.5587079154348933E-3</c:v>
                </c:pt>
                <c:pt idx="105">
                  <c:v>-7.9623244909866608E-3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4-4DD3-8147-AC1D1560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5663"/>
        <c:axId val="2095878143"/>
      </c:lineChart>
      <c:lineChart>
        <c:grouping val="standard"/>
        <c:varyColors val="0"/>
        <c:ser>
          <c:idx val="0"/>
          <c:order val="0"/>
          <c:tx>
            <c:strRef>
              <c:f>Data!$BJ$1</c:f>
              <c:strCache>
                <c:ptCount val="1"/>
                <c:pt idx="0">
                  <c:v>inflation_core_15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Data!$BJ$2:$BJ$107</c:f>
              <c:numCache>
                <c:formatCode>0.0%</c:formatCode>
                <c:ptCount val="106"/>
                <c:pt idx="20">
                  <c:v>0.139201731219845</c:v>
                </c:pt>
                <c:pt idx="21">
                  <c:v>0.114570873342543</c:v>
                </c:pt>
                <c:pt idx="22">
                  <c:v>9.6381525018111508E-2</c:v>
                </c:pt>
                <c:pt idx="23">
                  <c:v>8.4452483750019097E-2</c:v>
                </c:pt>
                <c:pt idx="24">
                  <c:v>7.6673841987831906E-2</c:v>
                </c:pt>
                <c:pt idx="25">
                  <c:v>7.7643744600265102E-2</c:v>
                </c:pt>
                <c:pt idx="26">
                  <c:v>7.930273794519821E-2</c:v>
                </c:pt>
                <c:pt idx="27">
                  <c:v>7.93075573990734E-2</c:v>
                </c:pt>
                <c:pt idx="28">
                  <c:v>7.372384939079199E-2</c:v>
                </c:pt>
                <c:pt idx="29">
                  <c:v>7.9630185953997595E-2</c:v>
                </c:pt>
                <c:pt idx="30">
                  <c:v>7.7385536276593794E-2</c:v>
                </c:pt>
                <c:pt idx="31">
                  <c:v>7.2570112090560204E-2</c:v>
                </c:pt>
                <c:pt idx="32">
                  <c:v>6.3384737085311102E-2</c:v>
                </c:pt>
                <c:pt idx="33">
                  <c:v>5.4754943404754501E-2</c:v>
                </c:pt>
                <c:pt idx="34">
                  <c:v>5.0958657124235203E-2</c:v>
                </c:pt>
                <c:pt idx="35">
                  <c:v>5.6812705738193102E-2</c:v>
                </c:pt>
                <c:pt idx="36">
                  <c:v>6.2533679889614599E-2</c:v>
                </c:pt>
                <c:pt idx="37">
                  <c:v>6.4187457860462899E-2</c:v>
                </c:pt>
                <c:pt idx="38">
                  <c:v>6.8970380441832693E-2</c:v>
                </c:pt>
                <c:pt idx="39">
                  <c:v>6.5256427682477303E-2</c:v>
                </c:pt>
                <c:pt idx="40">
                  <c:v>5.8267798774343696E-2</c:v>
                </c:pt>
                <c:pt idx="41">
                  <c:v>5.6489988883156504E-2</c:v>
                </c:pt>
                <c:pt idx="42">
                  <c:v>5.5164843919695394E-2</c:v>
                </c:pt>
                <c:pt idx="43">
                  <c:v>5.4601045722474303E-2</c:v>
                </c:pt>
                <c:pt idx="44">
                  <c:v>5.1534664856583999E-2</c:v>
                </c:pt>
                <c:pt idx="45">
                  <c:v>4.5998123590843799E-2</c:v>
                </c:pt>
                <c:pt idx="46">
                  <c:v>4.2453528435737804E-2</c:v>
                </c:pt>
                <c:pt idx="47">
                  <c:v>3.8714607009360698E-2</c:v>
                </c:pt>
                <c:pt idx="48">
                  <c:v>3.3934341671786397E-2</c:v>
                </c:pt>
                <c:pt idx="49">
                  <c:v>3.4170272061644497E-2</c:v>
                </c:pt>
                <c:pt idx="50">
                  <c:v>3.9275607306217E-2</c:v>
                </c:pt>
                <c:pt idx="51">
                  <c:v>4.4590528600838501E-2</c:v>
                </c:pt>
                <c:pt idx="52">
                  <c:v>5.2999832277613505E-2</c:v>
                </c:pt>
                <c:pt idx="53">
                  <c:v>6.2046989713073097E-2</c:v>
                </c:pt>
                <c:pt idx="54">
                  <c:v>5.9246386134097599E-2</c:v>
                </c:pt>
                <c:pt idx="55">
                  <c:v>5.9460382825094804E-2</c:v>
                </c:pt>
                <c:pt idx="56">
                  <c:v>5.9519729825030197E-2</c:v>
                </c:pt>
                <c:pt idx="57">
                  <c:v>5.27058429312071E-2</c:v>
                </c:pt>
                <c:pt idx="58">
                  <c:v>5.4606123372959094E-2</c:v>
                </c:pt>
                <c:pt idx="59">
                  <c:v>5.6187512235205503E-2</c:v>
                </c:pt>
                <c:pt idx="60">
                  <c:v>5.1453445901258804E-2</c:v>
                </c:pt>
                <c:pt idx="61">
                  <c:v>4.9422933000035904E-2</c:v>
                </c:pt>
                <c:pt idx="62">
                  <c:v>4.4425981181847103E-2</c:v>
                </c:pt>
                <c:pt idx="63">
                  <c:v>3.5717302066192905E-2</c:v>
                </c:pt>
                <c:pt idx="64">
                  <c:v>3.0032812259210201E-2</c:v>
                </c:pt>
                <c:pt idx="65">
                  <c:v>2.7540096571586101E-2</c:v>
                </c:pt>
                <c:pt idx="66">
                  <c:v>2.5585759113116099E-2</c:v>
                </c:pt>
                <c:pt idx="67">
                  <c:v>2.6863125941959002E-2</c:v>
                </c:pt>
                <c:pt idx="68">
                  <c:v>2.6757813866395801E-2</c:v>
                </c:pt>
                <c:pt idx="69">
                  <c:v>2.5921241848908601E-2</c:v>
                </c:pt>
                <c:pt idx="70">
                  <c:v>3.1150689048658302E-2</c:v>
                </c:pt>
                <c:pt idx="71">
                  <c:v>3.53748529233412E-2</c:v>
                </c:pt>
                <c:pt idx="72">
                  <c:v>3.5103800203951499E-2</c:v>
                </c:pt>
                <c:pt idx="73">
                  <c:v>3.4907970720071305E-2</c:v>
                </c:pt>
                <c:pt idx="74">
                  <c:v>3.2576450587708999E-2</c:v>
                </c:pt>
                <c:pt idx="75">
                  <c:v>2.6704335496007897E-2</c:v>
                </c:pt>
                <c:pt idx="76">
                  <c:v>2.3326908794497402E-2</c:v>
                </c:pt>
                <c:pt idx="77">
                  <c:v>2.6937858969266499E-2</c:v>
                </c:pt>
                <c:pt idx="78">
                  <c:v>2.4954747831297301E-2</c:v>
                </c:pt>
                <c:pt idx="79">
                  <c:v>2.4674256516389298E-2</c:v>
                </c:pt>
                <c:pt idx="80">
                  <c:v>2.6091858392609201E-2</c:v>
                </c:pt>
                <c:pt idx="81">
                  <c:v>2.64501425774217E-2</c:v>
                </c:pt>
                <c:pt idx="82">
                  <c:v>2.7344185479092297E-2</c:v>
                </c:pt>
                <c:pt idx="83">
                  <c:v>3.1934470654136703E-2</c:v>
                </c:pt>
                <c:pt idx="84">
                  <c:v>3.6276096939932501E-2</c:v>
                </c:pt>
                <c:pt idx="85">
                  <c:v>3.8626319084096201E-2</c:v>
                </c:pt>
                <c:pt idx="86">
                  <c:v>4.5240487762947597E-2</c:v>
                </c:pt>
                <c:pt idx="87">
                  <c:v>5.5869848943233699E-2</c:v>
                </c:pt>
                <c:pt idx="88">
                  <c:v>6.63595035940409E-2</c:v>
                </c:pt>
                <c:pt idx="89">
                  <c:v>6.9715256522466809E-2</c:v>
                </c:pt>
                <c:pt idx="90">
                  <c:v>6.90295609572118E-2</c:v>
                </c:pt>
                <c:pt idx="91">
                  <c:v>5.9773092179354996E-2</c:v>
                </c:pt>
                <c:pt idx="92">
                  <c:v>5.6251362272674396E-2</c:v>
                </c:pt>
                <c:pt idx="93">
                  <c:v>5.16275224485385E-2</c:v>
                </c:pt>
                <c:pt idx="94">
                  <c:v>4.4883783480084601E-2</c:v>
                </c:pt>
                <c:pt idx="95">
                  <c:v>4.2055855312989998E-2</c:v>
                </c:pt>
                <c:pt idx="96">
                  <c:v>3.4476009354971499E-2</c:v>
                </c:pt>
                <c:pt idx="97">
                  <c:v>3.2415458054025501E-2</c:v>
                </c:pt>
                <c:pt idx="98">
                  <c:v>3.1941707160063004E-2</c:v>
                </c:pt>
                <c:pt idx="99">
                  <c:v>3.2219916392748398E-2</c:v>
                </c:pt>
                <c:pt idx="100">
                  <c:v>3.2392053622039098E-2</c:v>
                </c:pt>
                <c:pt idx="101">
                  <c:v>3.34272937953402E-2</c:v>
                </c:pt>
                <c:pt idx="102">
                  <c:v>3.6593483704673503E-2</c:v>
                </c:pt>
                <c:pt idx="103">
                  <c:v>3.7756386362910004E-2</c:v>
                </c:pt>
                <c:pt idx="104">
                  <c:v>3.6354662340907999E-2</c:v>
                </c:pt>
                <c:pt idx="105">
                  <c:v>2.16995607935246E-2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4-4DD3-8147-AC1D1560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0463"/>
        <c:axId val="206957967"/>
      </c:lineChart>
      <c:dateAx>
        <c:axId val="2126556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5878143"/>
        <c:crosses val="autoZero"/>
        <c:auto val="1"/>
        <c:lblOffset val="100"/>
        <c:baseTimeUnit val="months"/>
      </c:dateAx>
      <c:valAx>
        <c:axId val="209587814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655663"/>
        <c:crosses val="autoZero"/>
        <c:crossBetween val="between"/>
      </c:valAx>
      <c:valAx>
        <c:axId val="206957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690463"/>
        <c:crosses val="max"/>
        <c:crossBetween val="between"/>
      </c:valAx>
      <c:dateAx>
        <c:axId val="21269046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69579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Data'!$U$2</c:f>
              <c:strCache>
                <c:ptCount val="1"/>
                <c:pt idx="0">
                  <c:v>Hurto_g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Data'!$A$3:$A$24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'Annual Data'!$T$3:$T$24</c:f>
              <c:numCache>
                <c:formatCode>General</c:formatCode>
                <c:ptCount val="22"/>
                <c:pt idx="0">
                  <c:v>61708</c:v>
                </c:pt>
                <c:pt idx="1">
                  <c:v>65978</c:v>
                </c:pt>
                <c:pt idx="2">
                  <c:v>66270</c:v>
                </c:pt>
                <c:pt idx="3">
                  <c:v>63548</c:v>
                </c:pt>
                <c:pt idx="4">
                  <c:v>60554</c:v>
                </c:pt>
                <c:pt idx="5">
                  <c:v>54954</c:v>
                </c:pt>
                <c:pt idx="6">
                  <c:v>45272</c:v>
                </c:pt>
                <c:pt idx="7">
                  <c:v>37954</c:v>
                </c:pt>
                <c:pt idx="8">
                  <c:v>39628</c:v>
                </c:pt>
                <c:pt idx="9">
                  <c:v>36612</c:v>
                </c:pt>
                <c:pt idx="10">
                  <c:v>39274</c:v>
                </c:pt>
                <c:pt idx="11">
                  <c:v>43100</c:v>
                </c:pt>
                <c:pt idx="12">
                  <c:v>42884</c:v>
                </c:pt>
                <c:pt idx="13">
                  <c:v>61412</c:v>
                </c:pt>
                <c:pt idx="14">
                  <c:v>63720</c:v>
                </c:pt>
                <c:pt idx="15">
                  <c:v>64268</c:v>
                </c:pt>
                <c:pt idx="16">
                  <c:v>63350</c:v>
                </c:pt>
                <c:pt idx="17">
                  <c:v>70010</c:v>
                </c:pt>
                <c:pt idx="18">
                  <c:v>78776</c:v>
                </c:pt>
                <c:pt idx="19">
                  <c:v>75086</c:v>
                </c:pt>
                <c:pt idx="20">
                  <c:v>83692</c:v>
                </c:pt>
                <c:pt idx="21">
                  <c:v>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D-409B-BF54-F9C7F96F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993376"/>
        <c:axId val="1280000032"/>
      </c:lineChart>
      <c:lineChart>
        <c:grouping val="standard"/>
        <c:varyColors val="0"/>
        <c:ser>
          <c:idx val="1"/>
          <c:order val="1"/>
          <c:tx>
            <c:strRef>
              <c:f>'Annual Data'!$R$2</c:f>
              <c:strCache>
                <c:ptCount val="1"/>
                <c:pt idx="0">
                  <c:v>Secuestro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Data'!$R$3:$R$24</c:f>
              <c:numCache>
                <c:formatCode>General</c:formatCode>
                <c:ptCount val="22"/>
                <c:pt idx="0">
                  <c:v>2860</c:v>
                </c:pt>
                <c:pt idx="1">
                  <c:v>3205</c:v>
                </c:pt>
                <c:pt idx="2">
                  <c:v>3572</c:v>
                </c:pt>
                <c:pt idx="3">
                  <c:v>2917</c:v>
                </c:pt>
                <c:pt idx="4">
                  <c:v>2882</c:v>
                </c:pt>
                <c:pt idx="5">
                  <c:v>2123</c:v>
                </c:pt>
                <c:pt idx="6">
                  <c:v>1440</c:v>
                </c:pt>
                <c:pt idx="7">
                  <c:v>801</c:v>
                </c:pt>
                <c:pt idx="8">
                  <c:v>690</c:v>
                </c:pt>
                <c:pt idx="9">
                  <c:v>523</c:v>
                </c:pt>
                <c:pt idx="10">
                  <c:v>437</c:v>
                </c:pt>
                <c:pt idx="11">
                  <c:v>213</c:v>
                </c:pt>
                <c:pt idx="12">
                  <c:v>282</c:v>
                </c:pt>
                <c:pt idx="13">
                  <c:v>305</c:v>
                </c:pt>
                <c:pt idx="14">
                  <c:v>305</c:v>
                </c:pt>
                <c:pt idx="15">
                  <c:v>299</c:v>
                </c:pt>
                <c:pt idx="16">
                  <c:v>288</c:v>
                </c:pt>
                <c:pt idx="17">
                  <c:v>213</c:v>
                </c:pt>
                <c:pt idx="18">
                  <c:v>207</c:v>
                </c:pt>
                <c:pt idx="19">
                  <c:v>195</c:v>
                </c:pt>
                <c:pt idx="20">
                  <c:v>176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D-409B-BF54-F9C7F96F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27936"/>
        <c:axId val="2146313376"/>
      </c:lineChart>
      <c:catAx>
        <c:axId val="12799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000032"/>
        <c:crosses val="autoZero"/>
        <c:auto val="1"/>
        <c:lblAlgn val="ctr"/>
        <c:lblOffset val="100"/>
        <c:noMultiLvlLbl val="0"/>
      </c:catAx>
      <c:valAx>
        <c:axId val="12800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9993376"/>
        <c:crosses val="autoZero"/>
        <c:crossBetween val="between"/>
      </c:valAx>
      <c:valAx>
        <c:axId val="214631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6327936"/>
        <c:crosses val="max"/>
        <c:crossBetween val="between"/>
      </c:valAx>
      <c:catAx>
        <c:axId val="214632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631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56368689208E-2"/>
          <c:y val="0.1115277777777778"/>
          <c:w val="0.82474589573362156"/>
          <c:h val="0.6415817293671624"/>
        </c:manualLayout>
      </c:layout>
      <c:lineChart>
        <c:grouping val="standard"/>
        <c:varyColors val="0"/>
        <c:ser>
          <c:idx val="0"/>
          <c:order val="0"/>
          <c:tx>
            <c:strRef>
              <c:f>'Annual Data'!$M$2</c:f>
              <c:strCache>
                <c:ptCount val="1"/>
                <c:pt idx="0">
                  <c:v>TFP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Data'!$A$3:$A$24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'Annual Data'!$M$3:$M$24</c:f>
              <c:numCache>
                <c:formatCode>General</c:formatCode>
                <c:ptCount val="22"/>
                <c:pt idx="0">
                  <c:v>1.0082318782806396</c:v>
                </c:pt>
                <c:pt idx="1">
                  <c:v>0.96729832887649536</c:v>
                </c:pt>
                <c:pt idx="2">
                  <c:v>0.96136295795440674</c:v>
                </c:pt>
                <c:pt idx="3">
                  <c:v>0.96702718734741211</c:v>
                </c:pt>
                <c:pt idx="4">
                  <c:v>0.95151215791702271</c:v>
                </c:pt>
                <c:pt idx="5">
                  <c:v>0.96045219898223877</c:v>
                </c:pt>
                <c:pt idx="6">
                  <c:v>0.98018074035644531</c:v>
                </c:pt>
                <c:pt idx="7">
                  <c:v>0.98255348205566406</c:v>
                </c:pt>
                <c:pt idx="8">
                  <c:v>0.99439358711242676</c:v>
                </c:pt>
                <c:pt idx="9">
                  <c:v>0.99292397499084473</c:v>
                </c:pt>
                <c:pt idx="10">
                  <c:v>0.98108059167861938</c:v>
                </c:pt>
                <c:pt idx="11">
                  <c:v>0.96992504596710205</c:v>
                </c:pt>
                <c:pt idx="12">
                  <c:v>0.97562909126281738</c:v>
                </c:pt>
                <c:pt idx="13">
                  <c:v>0.99709141254425049</c:v>
                </c:pt>
                <c:pt idx="14">
                  <c:v>0.99706929922103882</c:v>
                </c:pt>
                <c:pt idx="15">
                  <c:v>1.0100635290145874</c:v>
                </c:pt>
                <c:pt idx="16">
                  <c:v>1.0227458477020264</c:v>
                </c:pt>
                <c:pt idx="17">
                  <c:v>1.0092931985855103</c:v>
                </c:pt>
                <c:pt idx="18">
                  <c:v>1.0069278478622437</c:v>
                </c:pt>
                <c:pt idx="19">
                  <c:v>1</c:v>
                </c:pt>
                <c:pt idx="20">
                  <c:v>1.0028998851776123</c:v>
                </c:pt>
                <c:pt idx="21">
                  <c:v>1.0183560848236084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7-49CE-ADC4-7BA58C0D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496528"/>
        <c:axId val="2050522736"/>
      </c:lineChart>
      <c:lineChart>
        <c:grouping val="standard"/>
        <c:varyColors val="0"/>
        <c:ser>
          <c:idx val="1"/>
          <c:order val="1"/>
          <c:tx>
            <c:strRef>
              <c:f>'Annual Data'!$N$2</c:f>
              <c:strCache>
                <c:ptCount val="1"/>
                <c:pt idx="0">
                  <c:v>TFP_g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Data'!$A$3:$A$24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'Annual Data'!$N$3:$N$24</c:f>
              <c:numCache>
                <c:formatCode>0.00%</c:formatCode>
                <c:ptCount val="22"/>
                <c:pt idx="1">
                  <c:v>-4.0599340574262732E-2</c:v>
                </c:pt>
                <c:pt idx="2">
                  <c:v>-6.1360293354196793E-3</c:v>
                </c:pt>
                <c:pt idx="3">
                  <c:v>5.8918739755251526E-3</c:v>
                </c:pt>
                <c:pt idx="4">
                  <c:v>-1.6044046779023491E-2</c:v>
                </c:pt>
                <c:pt idx="5">
                  <c:v>9.3956141188851205E-3</c:v>
                </c:pt>
                <c:pt idx="6">
                  <c:v>2.0540888338963947E-2</c:v>
                </c:pt>
                <c:pt idx="7">
                  <c:v>2.4207185486586624E-3</c:v>
                </c:pt>
                <c:pt idx="8">
                  <c:v>1.2050341556971711E-2</c:v>
                </c:pt>
                <c:pt idx="9">
                  <c:v>-1.477897827005914E-3</c:v>
                </c:pt>
                <c:pt idx="10">
                  <c:v>-1.192778461446109E-2</c:v>
                </c:pt>
                <c:pt idx="11">
                  <c:v>-1.1370672099863199E-2</c:v>
                </c:pt>
                <c:pt idx="12">
                  <c:v>5.8809134988651035E-3</c:v>
                </c:pt>
                <c:pt idx="13">
                  <c:v>2.1998443336343154E-2</c:v>
                </c:pt>
                <c:pt idx="14">
                  <c:v>-2.2177829367975299E-5</c:v>
                </c:pt>
                <c:pt idx="15">
                  <c:v>1.3032423928507564E-2</c:v>
                </c:pt>
                <c:pt idx="16">
                  <c:v>1.2555961405528393E-2</c:v>
                </c:pt>
                <c:pt idx="17">
                  <c:v>-1.3153462462587751E-2</c:v>
                </c:pt>
                <c:pt idx="18">
                  <c:v>-2.3435714483973635E-3</c:v>
                </c:pt>
                <c:pt idx="19">
                  <c:v>-6.8801830011473442E-3</c:v>
                </c:pt>
                <c:pt idx="20">
                  <c:v>2.8998851776123047E-3</c:v>
                </c:pt>
                <c:pt idx="21">
                  <c:v>1.5411508042259658E-2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7-49CE-ADC4-7BA58C0D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592624"/>
        <c:axId val="2050601776"/>
      </c:lineChart>
      <c:catAx>
        <c:axId val="2050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522736"/>
        <c:crosses val="autoZero"/>
        <c:auto val="1"/>
        <c:lblAlgn val="ctr"/>
        <c:lblOffset val="100"/>
        <c:noMultiLvlLbl val="0"/>
      </c:catAx>
      <c:valAx>
        <c:axId val="205052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496528"/>
        <c:crosses val="autoZero"/>
        <c:crossBetween val="between"/>
      </c:valAx>
      <c:valAx>
        <c:axId val="205060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592624"/>
        <c:crosses val="max"/>
        <c:crossBetween val="between"/>
      </c:valAx>
      <c:catAx>
        <c:axId val="205059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60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Data'!$O$2</c:f>
              <c:strCache>
                <c:ptCount val="1"/>
                <c:pt idx="0">
                  <c:v>IRR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Data'!$A$8:$A$24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'Annual Data'!$O$8:$O$24</c:f>
              <c:numCache>
                <c:formatCode>0.00%</c:formatCode>
                <c:ptCount val="17"/>
                <c:pt idx="0">
                  <c:v>0.10062428563833237</c:v>
                </c:pt>
                <c:pt idx="1">
                  <c:v>0.10594145208597183</c:v>
                </c:pt>
                <c:pt idx="2">
                  <c:v>0.11085260659456253</c:v>
                </c:pt>
                <c:pt idx="3">
                  <c:v>0.1153305321931839</c:v>
                </c:pt>
                <c:pt idx="4">
                  <c:v>0.11924449354410172</c:v>
                </c:pt>
                <c:pt idx="5">
                  <c:v>0.12161282449960709</c:v>
                </c:pt>
                <c:pt idx="6">
                  <c:v>0.11219609528779984</c:v>
                </c:pt>
                <c:pt idx="7">
                  <c:v>0.12067843228578568</c:v>
                </c:pt>
                <c:pt idx="8">
                  <c:v>0.13621315360069275</c:v>
                </c:pt>
                <c:pt idx="9">
                  <c:v>0.13381503522396088</c:v>
                </c:pt>
                <c:pt idx="10">
                  <c:v>0.13410481810569763</c:v>
                </c:pt>
                <c:pt idx="11">
                  <c:v>0.12789170444011688</c:v>
                </c:pt>
                <c:pt idx="12">
                  <c:v>0.11330203711986542</c:v>
                </c:pt>
                <c:pt idx="13">
                  <c:v>0.11212912946939468</c:v>
                </c:pt>
                <c:pt idx="14">
                  <c:v>0.11261999607086182</c:v>
                </c:pt>
                <c:pt idx="15">
                  <c:v>0.11315735429525375</c:v>
                </c:pt>
                <c:pt idx="16">
                  <c:v>0.11281963437795639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0-4984-92D9-097877B3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82224"/>
        <c:axId val="2050588880"/>
      </c:lineChart>
      <c:catAx>
        <c:axId val="20505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588880"/>
        <c:crosses val="autoZero"/>
        <c:auto val="1"/>
        <c:lblAlgn val="ctr"/>
        <c:lblOffset val="100"/>
        <c:noMultiLvlLbl val="0"/>
      </c:catAx>
      <c:valAx>
        <c:axId val="2050588880"/>
        <c:scaling>
          <c:orientation val="minMax"/>
          <c:min val="8.0000000000000016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5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'Annual Data'!$P$2</c:f>
              <c:strCache>
                <c:ptCount val="1"/>
                <c:pt idx="0">
                  <c:v>Homicidio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Data'!$A$8:$A$24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'Annual Data'!$P$8:$P$24</c:f>
              <c:numCache>
                <c:formatCode>0</c:formatCode>
                <c:ptCount val="17"/>
                <c:pt idx="0">
                  <c:v>23523</c:v>
                </c:pt>
                <c:pt idx="1">
                  <c:v>20210</c:v>
                </c:pt>
                <c:pt idx="2">
                  <c:v>18111</c:v>
                </c:pt>
                <c:pt idx="3">
                  <c:v>17479</c:v>
                </c:pt>
                <c:pt idx="4">
                  <c:v>17198</c:v>
                </c:pt>
                <c:pt idx="5">
                  <c:v>16140</c:v>
                </c:pt>
                <c:pt idx="6">
                  <c:v>15817</c:v>
                </c:pt>
                <c:pt idx="7">
                  <c:v>15459</c:v>
                </c:pt>
                <c:pt idx="8">
                  <c:v>16127</c:v>
                </c:pt>
                <c:pt idx="9">
                  <c:v>16439</c:v>
                </c:pt>
                <c:pt idx="10">
                  <c:v>15419</c:v>
                </c:pt>
                <c:pt idx="11">
                  <c:v>13343</c:v>
                </c:pt>
                <c:pt idx="12">
                  <c:v>12782</c:v>
                </c:pt>
                <c:pt idx="13">
                  <c:v>12402</c:v>
                </c:pt>
                <c:pt idx="14">
                  <c:v>12237</c:v>
                </c:pt>
                <c:pt idx="15">
                  <c:v>12923</c:v>
                </c:pt>
                <c:pt idx="16">
                  <c:v>12925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493-812E-987A2816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28464"/>
        <c:axId val="1297448016"/>
      </c:lineChart>
      <c:lineChart>
        <c:grouping val="standard"/>
        <c:varyColors val="0"/>
        <c:ser>
          <c:idx val="1"/>
          <c:order val="1"/>
          <c:tx>
            <c:strRef>
              <c:f>'Annual Data'!$Q$2</c:f>
              <c:strCache>
                <c:ptCount val="1"/>
                <c:pt idx="0">
                  <c:v>Homicidio_g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Data'!$A$8:$A$24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'Annual Data'!$Q$8:$Q$24</c:f>
              <c:numCache>
                <c:formatCode>0.00%</c:formatCode>
                <c:ptCount val="17"/>
                <c:pt idx="0">
                  <c:v>-0.18427714394701256</c:v>
                </c:pt>
                <c:pt idx="1">
                  <c:v>-0.14084087913956556</c:v>
                </c:pt>
                <c:pt idx="2">
                  <c:v>-0.10385947550717467</c:v>
                </c:pt>
                <c:pt idx="3">
                  <c:v>-3.4895919606868775E-2</c:v>
                </c:pt>
                <c:pt idx="4">
                  <c:v>-1.6076434578637167E-2</c:v>
                </c:pt>
                <c:pt idx="5">
                  <c:v>-6.1518781253634192E-2</c:v>
                </c:pt>
                <c:pt idx="6">
                  <c:v>-2.0012391573729915E-2</c:v>
                </c:pt>
                <c:pt idx="7">
                  <c:v>-2.2633874944679722E-2</c:v>
                </c:pt>
                <c:pt idx="8">
                  <c:v>4.3211074455010046E-2</c:v>
                </c:pt>
                <c:pt idx="9">
                  <c:v>1.9346437651144077E-2</c:v>
                </c:pt>
                <c:pt idx="10">
                  <c:v>-6.2047569803516001E-2</c:v>
                </c:pt>
                <c:pt idx="11">
                  <c:v>-0.1346390816525066</c:v>
                </c:pt>
                <c:pt idx="12">
                  <c:v>-4.2044517724649677E-2</c:v>
                </c:pt>
                <c:pt idx="13">
                  <c:v>-2.9729306837740554E-2</c:v>
                </c:pt>
                <c:pt idx="14">
                  <c:v>-1.3304305757135926E-2</c:v>
                </c:pt>
                <c:pt idx="15">
                  <c:v>5.60594917054833E-2</c:v>
                </c:pt>
                <c:pt idx="16">
                  <c:v>1.5476282596926794E-4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3-4493-812E-987A2816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70528"/>
        <c:axId val="1279576352"/>
      </c:lineChart>
      <c:catAx>
        <c:axId val="12974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448016"/>
        <c:crosses val="autoZero"/>
        <c:auto val="1"/>
        <c:lblAlgn val="ctr"/>
        <c:lblOffset val="100"/>
        <c:noMultiLvlLbl val="0"/>
      </c:catAx>
      <c:valAx>
        <c:axId val="129744801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7428464"/>
        <c:crosses val="autoZero"/>
        <c:crossBetween val="between"/>
      </c:valAx>
      <c:valAx>
        <c:axId val="1279576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9570528"/>
        <c:crosses val="max"/>
        <c:crossBetween val="between"/>
      </c:valAx>
      <c:catAx>
        <c:axId val="127957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957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Data!$A$1:$A$107</c:f>
              <c:strCache>
                <c:ptCount val="107"/>
                <c:pt idx="0">
                  <c:v>Fecha</c:v>
                </c:pt>
                <c:pt idx="1">
                  <c:v>mar-94</c:v>
                </c:pt>
                <c:pt idx="2">
                  <c:v>jun-94</c:v>
                </c:pt>
                <c:pt idx="3">
                  <c:v>sep-94</c:v>
                </c:pt>
                <c:pt idx="4">
                  <c:v>dic-94</c:v>
                </c:pt>
                <c:pt idx="5">
                  <c:v>mar-95</c:v>
                </c:pt>
                <c:pt idx="6">
                  <c:v>jun-95</c:v>
                </c:pt>
                <c:pt idx="7">
                  <c:v>sep-95</c:v>
                </c:pt>
                <c:pt idx="8">
                  <c:v>dic-95</c:v>
                </c:pt>
                <c:pt idx="9">
                  <c:v>mar-96</c:v>
                </c:pt>
                <c:pt idx="10">
                  <c:v>jun-96</c:v>
                </c:pt>
                <c:pt idx="11">
                  <c:v>sep-96</c:v>
                </c:pt>
                <c:pt idx="12">
                  <c:v>dic-96</c:v>
                </c:pt>
                <c:pt idx="13">
                  <c:v>mar-97</c:v>
                </c:pt>
                <c:pt idx="14">
                  <c:v>jun-97</c:v>
                </c:pt>
                <c:pt idx="15">
                  <c:v>sep-97</c:v>
                </c:pt>
                <c:pt idx="16">
                  <c:v>dic-97</c:v>
                </c:pt>
                <c:pt idx="17">
                  <c:v>mar-98</c:v>
                </c:pt>
                <c:pt idx="18">
                  <c:v>jun-98</c:v>
                </c:pt>
                <c:pt idx="19">
                  <c:v>sep-98</c:v>
                </c:pt>
                <c:pt idx="20">
                  <c:v>dic-98</c:v>
                </c:pt>
                <c:pt idx="21">
                  <c:v>mar-99</c:v>
                </c:pt>
                <c:pt idx="22">
                  <c:v>jun-99</c:v>
                </c:pt>
                <c:pt idx="23">
                  <c:v>sep-99</c:v>
                </c:pt>
                <c:pt idx="24">
                  <c:v>dic-99</c:v>
                </c:pt>
                <c:pt idx="25">
                  <c:v>mar-00</c:v>
                </c:pt>
                <c:pt idx="26">
                  <c:v>jun-00</c:v>
                </c:pt>
                <c:pt idx="27">
                  <c:v>sep-00</c:v>
                </c:pt>
                <c:pt idx="28">
                  <c:v>dic-00</c:v>
                </c:pt>
                <c:pt idx="29">
                  <c:v>mar-01</c:v>
                </c:pt>
                <c:pt idx="30">
                  <c:v>jun-01</c:v>
                </c:pt>
                <c:pt idx="31">
                  <c:v>sep-01</c:v>
                </c:pt>
                <c:pt idx="32">
                  <c:v>dic-01</c:v>
                </c:pt>
                <c:pt idx="33">
                  <c:v>mar-02</c:v>
                </c:pt>
                <c:pt idx="34">
                  <c:v>jun-02</c:v>
                </c:pt>
                <c:pt idx="35">
                  <c:v>sep-02</c:v>
                </c:pt>
                <c:pt idx="36">
                  <c:v>dic-02</c:v>
                </c:pt>
                <c:pt idx="37">
                  <c:v>mar-03</c:v>
                </c:pt>
                <c:pt idx="38">
                  <c:v>jun-03</c:v>
                </c:pt>
                <c:pt idx="39">
                  <c:v>sep-03</c:v>
                </c:pt>
                <c:pt idx="40">
                  <c:v>dic-03</c:v>
                </c:pt>
                <c:pt idx="41">
                  <c:v>mar-04</c:v>
                </c:pt>
                <c:pt idx="42">
                  <c:v>jun-04</c:v>
                </c:pt>
                <c:pt idx="43">
                  <c:v>sep-04</c:v>
                </c:pt>
                <c:pt idx="44">
                  <c:v>dic-04</c:v>
                </c:pt>
                <c:pt idx="45">
                  <c:v>mar-05</c:v>
                </c:pt>
                <c:pt idx="46">
                  <c:v>jun-05</c:v>
                </c:pt>
                <c:pt idx="47">
                  <c:v>sep-05</c:v>
                </c:pt>
                <c:pt idx="48">
                  <c:v>dic-05</c:v>
                </c:pt>
                <c:pt idx="49">
                  <c:v>mar-06</c:v>
                </c:pt>
                <c:pt idx="50">
                  <c:v>jun-06</c:v>
                </c:pt>
                <c:pt idx="51">
                  <c:v>sep-06</c:v>
                </c:pt>
                <c:pt idx="52">
                  <c:v>dic-06</c:v>
                </c:pt>
                <c:pt idx="53">
                  <c:v>mar-07</c:v>
                </c:pt>
                <c:pt idx="54">
                  <c:v>jun-07</c:v>
                </c:pt>
                <c:pt idx="55">
                  <c:v>sep-07</c:v>
                </c:pt>
                <c:pt idx="56">
                  <c:v>dic-07</c:v>
                </c:pt>
                <c:pt idx="57">
                  <c:v>mar-08</c:v>
                </c:pt>
                <c:pt idx="58">
                  <c:v>jun-08</c:v>
                </c:pt>
                <c:pt idx="59">
                  <c:v>sep-08</c:v>
                </c:pt>
                <c:pt idx="60">
                  <c:v>dic-08</c:v>
                </c:pt>
                <c:pt idx="61">
                  <c:v>mar-09</c:v>
                </c:pt>
                <c:pt idx="62">
                  <c:v>jun-09</c:v>
                </c:pt>
                <c:pt idx="63">
                  <c:v>sep-09</c:v>
                </c:pt>
                <c:pt idx="64">
                  <c:v>dic-09</c:v>
                </c:pt>
                <c:pt idx="65">
                  <c:v>mar-10</c:v>
                </c:pt>
                <c:pt idx="66">
                  <c:v>jun-10</c:v>
                </c:pt>
                <c:pt idx="67">
                  <c:v>sep-10</c:v>
                </c:pt>
                <c:pt idx="68">
                  <c:v>dic-10</c:v>
                </c:pt>
                <c:pt idx="69">
                  <c:v>mar-11</c:v>
                </c:pt>
                <c:pt idx="70">
                  <c:v>jun-11</c:v>
                </c:pt>
                <c:pt idx="71">
                  <c:v>sep-11</c:v>
                </c:pt>
                <c:pt idx="72">
                  <c:v>dic-11</c:v>
                </c:pt>
                <c:pt idx="73">
                  <c:v>mar-12</c:v>
                </c:pt>
                <c:pt idx="74">
                  <c:v>jun-12</c:v>
                </c:pt>
                <c:pt idx="75">
                  <c:v>sep-12</c:v>
                </c:pt>
                <c:pt idx="76">
                  <c:v>dic-12</c:v>
                </c:pt>
                <c:pt idx="77">
                  <c:v>mar-13</c:v>
                </c:pt>
                <c:pt idx="78">
                  <c:v>jun-13</c:v>
                </c:pt>
                <c:pt idx="79">
                  <c:v>sep-13</c:v>
                </c:pt>
                <c:pt idx="80">
                  <c:v>dic-13</c:v>
                </c:pt>
                <c:pt idx="81">
                  <c:v>mar-14</c:v>
                </c:pt>
                <c:pt idx="82">
                  <c:v>jun-14</c:v>
                </c:pt>
                <c:pt idx="83">
                  <c:v>sep-14</c:v>
                </c:pt>
                <c:pt idx="84">
                  <c:v>dic-14</c:v>
                </c:pt>
                <c:pt idx="85">
                  <c:v>mar-15</c:v>
                </c:pt>
                <c:pt idx="86">
                  <c:v>jun-15</c:v>
                </c:pt>
                <c:pt idx="87">
                  <c:v>sep-15</c:v>
                </c:pt>
                <c:pt idx="88">
                  <c:v>dic-15</c:v>
                </c:pt>
                <c:pt idx="89">
                  <c:v>mar-16</c:v>
                </c:pt>
                <c:pt idx="90">
                  <c:v>jun-16</c:v>
                </c:pt>
                <c:pt idx="91">
                  <c:v>sep-16</c:v>
                </c:pt>
                <c:pt idx="92">
                  <c:v>dic-16</c:v>
                </c:pt>
                <c:pt idx="93">
                  <c:v>mar-17</c:v>
                </c:pt>
                <c:pt idx="94">
                  <c:v>jun-17</c:v>
                </c:pt>
                <c:pt idx="95">
                  <c:v>sep-17</c:v>
                </c:pt>
                <c:pt idx="96">
                  <c:v>dic-17</c:v>
                </c:pt>
                <c:pt idx="97">
                  <c:v>mar-18</c:v>
                </c:pt>
                <c:pt idx="98">
                  <c:v>jun-18</c:v>
                </c:pt>
                <c:pt idx="99">
                  <c:v>sep-18</c:v>
                </c:pt>
                <c:pt idx="100">
                  <c:v>dic-18</c:v>
                </c:pt>
                <c:pt idx="101">
                  <c:v>mar-19</c:v>
                </c:pt>
                <c:pt idx="102">
                  <c:v>jun-19</c:v>
                </c:pt>
                <c:pt idx="103">
                  <c:v>sep-19</c:v>
                </c:pt>
                <c:pt idx="104">
                  <c:v>dic-19</c:v>
                </c:pt>
                <c:pt idx="105">
                  <c:v>mar-20</c:v>
                </c:pt>
                <c:pt idx="106">
                  <c:v>jun-20</c:v>
                </c:pt>
              </c:strCache>
            </c:strRef>
          </c:cat>
          <c:val>
            <c:numRef>
              <c:f>Data!$AD$1:$AD$107</c:f>
              <c:numCache>
                <c:formatCode>General</c:formatCode>
                <c:ptCount val="107"/>
                <c:pt idx="0">
                  <c:v>0</c:v>
                </c:pt>
                <c:pt idx="18" formatCode="0.0%">
                  <c:v>-1.4347538757018441E-2</c:v>
                </c:pt>
                <c:pt idx="19" formatCode="0.0%">
                  <c:v>-2.2639195392549993E-2</c:v>
                </c:pt>
                <c:pt idx="20" formatCode="0.0%">
                  <c:v>-1.9960413674114719E-2</c:v>
                </c:pt>
                <c:pt idx="21" formatCode="0.0%">
                  <c:v>-1.795975506816383E-2</c:v>
                </c:pt>
                <c:pt idx="22" formatCode="0.0%">
                  <c:v>-1.7848829656882614E-2</c:v>
                </c:pt>
                <c:pt idx="23" formatCode="0.0%">
                  <c:v>-1.9389430068592617E-2</c:v>
                </c:pt>
                <c:pt idx="24" formatCode="0.0%">
                  <c:v>-1.8495416238465623E-2</c:v>
                </c:pt>
                <c:pt idx="25" formatCode="0.0%">
                  <c:v>-1.8220849062972277E-2</c:v>
                </c:pt>
                <c:pt idx="26" formatCode="0.0%">
                  <c:v>-2.1118189894107076E-2</c:v>
                </c:pt>
                <c:pt idx="27" formatCode="0.0%">
                  <c:v>-2.3623388109758281E-2</c:v>
                </c:pt>
                <c:pt idx="28" formatCode="0.0%">
                  <c:v>-2.6988918268621376E-2</c:v>
                </c:pt>
                <c:pt idx="29" formatCode="0.0%">
                  <c:v>-3.022024581466809E-2</c:v>
                </c:pt>
                <c:pt idx="30" formatCode="0.0%">
                  <c:v>-3.2337944504551075E-2</c:v>
                </c:pt>
                <c:pt idx="31" formatCode="0.0%">
                  <c:v>-3.4660552720881199E-2</c:v>
                </c:pt>
                <c:pt idx="32" formatCode="0.0%">
                  <c:v>-3.3660427715251018E-2</c:v>
                </c:pt>
                <c:pt idx="33" formatCode="0.0%">
                  <c:v>-3.3261863591992125E-2</c:v>
                </c:pt>
                <c:pt idx="34" formatCode="0.0%">
                  <c:v>-3.0614933402532074E-2</c:v>
                </c:pt>
                <c:pt idx="35" formatCode="0.0%">
                  <c:v>-2.8384268561655546E-2</c:v>
                </c:pt>
                <c:pt idx="36" formatCode="0.0%">
                  <c:v>-2.4467786637279332E-2</c:v>
                </c:pt>
                <c:pt idx="37" formatCode="0.0%">
                  <c:v>-2.0626633876640099E-2</c:v>
                </c:pt>
                <c:pt idx="38" formatCode="0.0%">
                  <c:v>-1.7561442688508677E-2</c:v>
                </c:pt>
                <c:pt idx="39" formatCode="0.0%">
                  <c:v>-1.4624414894159443E-2</c:v>
                </c:pt>
                <c:pt idx="40" formatCode="0.0%">
                  <c:v>-1.1690441564727649E-2</c:v>
                </c:pt>
                <c:pt idx="41" formatCode="0.0%">
                  <c:v>-8.8690895540395331E-3</c:v>
                </c:pt>
                <c:pt idx="42" formatCode="0.0%">
                  <c:v>-3.927171728262735E-3</c:v>
                </c:pt>
                <c:pt idx="43" formatCode="0.0%">
                  <c:v>6.6898706865359259E-4</c:v>
                </c:pt>
                <c:pt idx="44" formatCode="0.0%">
                  <c:v>6.4098631910560755E-3</c:v>
                </c:pt>
                <c:pt idx="45" formatCode="0.0%">
                  <c:v>1.1965534433173275E-2</c:v>
                </c:pt>
                <c:pt idx="46" formatCode="0.0%">
                  <c:v>1.8375680648212267E-2</c:v>
                </c:pt>
                <c:pt idx="47" formatCode="0.0%">
                  <c:v>2.4920739934854552E-2</c:v>
                </c:pt>
                <c:pt idx="48" formatCode="0.0%">
                  <c:v>3.0257018247262124E-2</c:v>
                </c:pt>
                <c:pt idx="49" formatCode="0.0%">
                  <c:v>3.5827829196307448E-2</c:v>
                </c:pt>
                <c:pt idx="50" formatCode="0.0%">
                  <c:v>3.9294891022727541E-2</c:v>
                </c:pt>
                <c:pt idx="51" formatCode="0.0%">
                  <c:v>4.3179887713860055E-2</c:v>
                </c:pt>
                <c:pt idx="52" formatCode="0.0%">
                  <c:v>4.3139339985259539E-2</c:v>
                </c:pt>
                <c:pt idx="53" formatCode="0.0%">
                  <c:v>4.3754422526070869E-2</c:v>
                </c:pt>
                <c:pt idx="54" formatCode="0.0%">
                  <c:v>3.9639069009517414E-2</c:v>
                </c:pt>
                <c:pt idx="55" formatCode="0.0%">
                  <c:v>3.6349645999994351E-2</c:v>
                </c:pt>
                <c:pt idx="56" formatCode="0.0%">
                  <c:v>2.8552626429066308E-2</c:v>
                </c:pt>
                <c:pt idx="57" formatCode="0.0%">
                  <c:v>2.1269391439020069E-2</c:v>
                </c:pt>
                <c:pt idx="58" formatCode="0.0%">
                  <c:v>1.0352882540097141E-2</c:v>
                </c:pt>
                <c:pt idx="59" formatCode="0.0%">
                  <c:v>-5.9421851484664501E-4</c:v>
                </c:pt>
                <c:pt idx="60" formatCode="0.0%">
                  <c:v>-4.8376925247080038E-3</c:v>
                </c:pt>
                <c:pt idx="61" formatCode="0.0%">
                  <c:v>-9.5921872508846207E-3</c:v>
                </c:pt>
                <c:pt idx="62" formatCode="0.0%">
                  <c:v>-1.0804003124965433E-2</c:v>
                </c:pt>
                <c:pt idx="63" formatCode="0.0%">
                  <c:v>-1.2928748138028467E-2</c:v>
                </c:pt>
                <c:pt idx="64" formatCode="0.0%">
                  <c:v>-1.2830588473386584E-2</c:v>
                </c:pt>
                <c:pt idx="65" formatCode="0.0%">
                  <c:v>-1.318867121323386E-2</c:v>
                </c:pt>
                <c:pt idx="66" formatCode="0.0%">
                  <c:v>-9.7389092336683802E-3</c:v>
                </c:pt>
                <c:pt idx="67" formatCode="0.0%">
                  <c:v>-6.1667964362559502E-3</c:v>
                </c:pt>
                <c:pt idx="68" formatCode="0.0%">
                  <c:v>-4.2577002586394741E-3</c:v>
                </c:pt>
                <c:pt idx="69" formatCode="0.0%">
                  <c:v>-2.2423738478920541E-3</c:v>
                </c:pt>
                <c:pt idx="70" formatCode="0.0%">
                  <c:v>-1.5276232697800651E-3</c:v>
                </c:pt>
                <c:pt idx="71" formatCode="0.0%">
                  <c:v>-6.0661330437561389E-4</c:v>
                </c:pt>
                <c:pt idx="72" formatCode="0.0%">
                  <c:v>-3.7628470319539531E-4</c:v>
                </c:pt>
                <c:pt idx="73" formatCode="0.0%">
                  <c:v>-1.5160018533499908E-4</c:v>
                </c:pt>
                <c:pt idx="74" formatCode="0.0%">
                  <c:v>-1.2968634297774173E-3</c:v>
                </c:pt>
                <c:pt idx="75" formatCode="0.0%">
                  <c:v>-2.5165714454580268E-3</c:v>
                </c:pt>
                <c:pt idx="76" formatCode="0.0%">
                  <c:v>-2.4930038274622035E-3</c:v>
                </c:pt>
                <c:pt idx="77" formatCode="0.0%">
                  <c:v>-2.5041484069898701E-3</c:v>
                </c:pt>
                <c:pt idx="78" formatCode="0.0%">
                  <c:v>-2.016563292821516E-3</c:v>
                </c:pt>
                <c:pt idx="79" formatCode="0.0%">
                  <c:v>-1.6865116980113726E-3</c:v>
                </c:pt>
                <c:pt idx="80" formatCode="0.0%">
                  <c:v>-1.2305878645104684E-3</c:v>
                </c:pt>
                <c:pt idx="81" formatCode="0.0%">
                  <c:v>-4.9336237088226653E-4</c:v>
                </c:pt>
                <c:pt idx="82" formatCode="0.0%">
                  <c:v>-5.7782442381082433E-4</c:v>
                </c:pt>
                <c:pt idx="83" formatCode="0.0%">
                  <c:v>-1.3751768586267588E-4</c:v>
                </c:pt>
                <c:pt idx="84" formatCode="0.0%">
                  <c:v>-4.8355082907374225E-3</c:v>
                </c:pt>
                <c:pt idx="85" formatCode="0.0%">
                  <c:v>-9.6000698531675255E-3</c:v>
                </c:pt>
                <c:pt idx="86" formatCode="0.0%">
                  <c:v>-1.1486751831627728E-2</c:v>
                </c:pt>
                <c:pt idx="87" formatCode="0.0%">
                  <c:v>-1.4365076388697773E-2</c:v>
                </c:pt>
                <c:pt idx="88" formatCode="0.0%">
                  <c:v>-1.9862736599884911E-2</c:v>
                </c:pt>
                <c:pt idx="89" formatCode="0.0%">
                  <c:v>-2.6031585652605216E-2</c:v>
                </c:pt>
                <c:pt idx="90" formatCode="0.0%">
                  <c:v>-2.2743174154326695E-2</c:v>
                </c:pt>
                <c:pt idx="91" formatCode="0.0%">
                  <c:v>-1.9491260649092013E-2</c:v>
                </c:pt>
                <c:pt idx="92" formatCode="0.0%">
                  <c:v>-1.6099633028964888E-2</c:v>
                </c:pt>
                <c:pt idx="93" formatCode="0.0%">
                  <c:v>-1.2694573294883327E-2</c:v>
                </c:pt>
                <c:pt idx="94" formatCode="0.0%">
                  <c:v>-7.9599759900723654E-3</c:v>
                </c:pt>
                <c:pt idx="95" formatCode="0.0%">
                  <c:v>-3.6316017431179404E-3</c:v>
                </c:pt>
                <c:pt idx="96" formatCode="0.0%">
                  <c:v>1.2590733779429542E-3</c:v>
                </c:pt>
                <c:pt idx="97" formatCode="0.0%">
                  <c:v>5.8183046381952153E-3</c:v>
                </c:pt>
                <c:pt idx="98" formatCode="0.0%">
                  <c:v>1.0524521619164062E-2</c:v>
                </c:pt>
                <c:pt idx="99" formatCode="0.0%">
                  <c:v>1.5478303319026665E-2</c:v>
                </c:pt>
                <c:pt idx="100" formatCode="0.0%">
                  <c:v>1.7508296202542795E-2</c:v>
                </c:pt>
                <c:pt idx="101" formatCode="0.0%">
                  <c:v>2.010355088101079E-2</c:v>
                </c:pt>
                <c:pt idx="102" formatCode="0.0%">
                  <c:v>2.1635395429752791E-2</c:v>
                </c:pt>
                <c:pt idx="103" formatCode="0.0%">
                  <c:v>2.4214616204504935E-2</c:v>
                </c:pt>
                <c:pt idx="104" formatCode="0.0%">
                  <c:v>2.7697897979393815E-2</c:v>
                </c:pt>
                <c:pt idx="105" formatCode="0.0%">
                  <c:v>3.278121860221006E-2</c:v>
                </c:pt>
                <c:pt idx="106" formatCode="0.0%">
                  <c:v>3.3116597438812789E-2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493-853D-9422FA5E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52511"/>
        <c:axId val="61725636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Data!$A$1:$A$107</c:f>
              <c:strCache>
                <c:ptCount val="107"/>
                <c:pt idx="0">
                  <c:v>Fecha</c:v>
                </c:pt>
                <c:pt idx="1">
                  <c:v>mar-94</c:v>
                </c:pt>
                <c:pt idx="2">
                  <c:v>jun-94</c:v>
                </c:pt>
                <c:pt idx="3">
                  <c:v>sep-94</c:v>
                </c:pt>
                <c:pt idx="4">
                  <c:v>dic-94</c:v>
                </c:pt>
                <c:pt idx="5">
                  <c:v>mar-95</c:v>
                </c:pt>
                <c:pt idx="6">
                  <c:v>jun-95</c:v>
                </c:pt>
                <c:pt idx="7">
                  <c:v>sep-95</c:v>
                </c:pt>
                <c:pt idx="8">
                  <c:v>dic-95</c:v>
                </c:pt>
                <c:pt idx="9">
                  <c:v>mar-96</c:v>
                </c:pt>
                <c:pt idx="10">
                  <c:v>jun-96</c:v>
                </c:pt>
                <c:pt idx="11">
                  <c:v>sep-96</c:v>
                </c:pt>
                <c:pt idx="12">
                  <c:v>dic-96</c:v>
                </c:pt>
                <c:pt idx="13">
                  <c:v>mar-97</c:v>
                </c:pt>
                <c:pt idx="14">
                  <c:v>jun-97</c:v>
                </c:pt>
                <c:pt idx="15">
                  <c:v>sep-97</c:v>
                </c:pt>
                <c:pt idx="16">
                  <c:v>dic-97</c:v>
                </c:pt>
                <c:pt idx="17">
                  <c:v>mar-98</c:v>
                </c:pt>
                <c:pt idx="18">
                  <c:v>jun-98</c:v>
                </c:pt>
                <c:pt idx="19">
                  <c:v>sep-98</c:v>
                </c:pt>
                <c:pt idx="20">
                  <c:v>dic-98</c:v>
                </c:pt>
                <c:pt idx="21">
                  <c:v>mar-99</c:v>
                </c:pt>
                <c:pt idx="22">
                  <c:v>jun-99</c:v>
                </c:pt>
                <c:pt idx="23">
                  <c:v>sep-99</c:v>
                </c:pt>
                <c:pt idx="24">
                  <c:v>dic-99</c:v>
                </c:pt>
                <c:pt idx="25">
                  <c:v>mar-00</c:v>
                </c:pt>
                <c:pt idx="26">
                  <c:v>jun-00</c:v>
                </c:pt>
                <c:pt idx="27">
                  <c:v>sep-00</c:v>
                </c:pt>
                <c:pt idx="28">
                  <c:v>dic-00</c:v>
                </c:pt>
                <c:pt idx="29">
                  <c:v>mar-01</c:v>
                </c:pt>
                <c:pt idx="30">
                  <c:v>jun-01</c:v>
                </c:pt>
                <c:pt idx="31">
                  <c:v>sep-01</c:v>
                </c:pt>
                <c:pt idx="32">
                  <c:v>dic-01</c:v>
                </c:pt>
                <c:pt idx="33">
                  <c:v>mar-02</c:v>
                </c:pt>
                <c:pt idx="34">
                  <c:v>jun-02</c:v>
                </c:pt>
                <c:pt idx="35">
                  <c:v>sep-02</c:v>
                </c:pt>
                <c:pt idx="36">
                  <c:v>dic-02</c:v>
                </c:pt>
                <c:pt idx="37">
                  <c:v>mar-03</c:v>
                </c:pt>
                <c:pt idx="38">
                  <c:v>jun-03</c:v>
                </c:pt>
                <c:pt idx="39">
                  <c:v>sep-03</c:v>
                </c:pt>
                <c:pt idx="40">
                  <c:v>dic-03</c:v>
                </c:pt>
                <c:pt idx="41">
                  <c:v>mar-04</c:v>
                </c:pt>
                <c:pt idx="42">
                  <c:v>jun-04</c:v>
                </c:pt>
                <c:pt idx="43">
                  <c:v>sep-04</c:v>
                </c:pt>
                <c:pt idx="44">
                  <c:v>dic-04</c:v>
                </c:pt>
                <c:pt idx="45">
                  <c:v>mar-05</c:v>
                </c:pt>
                <c:pt idx="46">
                  <c:v>jun-05</c:v>
                </c:pt>
                <c:pt idx="47">
                  <c:v>sep-05</c:v>
                </c:pt>
                <c:pt idx="48">
                  <c:v>dic-05</c:v>
                </c:pt>
                <c:pt idx="49">
                  <c:v>mar-06</c:v>
                </c:pt>
                <c:pt idx="50">
                  <c:v>jun-06</c:v>
                </c:pt>
                <c:pt idx="51">
                  <c:v>sep-06</c:v>
                </c:pt>
                <c:pt idx="52">
                  <c:v>dic-06</c:v>
                </c:pt>
                <c:pt idx="53">
                  <c:v>mar-07</c:v>
                </c:pt>
                <c:pt idx="54">
                  <c:v>jun-07</c:v>
                </c:pt>
                <c:pt idx="55">
                  <c:v>sep-07</c:v>
                </c:pt>
                <c:pt idx="56">
                  <c:v>dic-07</c:v>
                </c:pt>
                <c:pt idx="57">
                  <c:v>mar-08</c:v>
                </c:pt>
                <c:pt idx="58">
                  <c:v>jun-08</c:v>
                </c:pt>
                <c:pt idx="59">
                  <c:v>sep-08</c:v>
                </c:pt>
                <c:pt idx="60">
                  <c:v>dic-08</c:v>
                </c:pt>
                <c:pt idx="61">
                  <c:v>mar-09</c:v>
                </c:pt>
                <c:pt idx="62">
                  <c:v>jun-09</c:v>
                </c:pt>
                <c:pt idx="63">
                  <c:v>sep-09</c:v>
                </c:pt>
                <c:pt idx="64">
                  <c:v>dic-09</c:v>
                </c:pt>
                <c:pt idx="65">
                  <c:v>mar-10</c:v>
                </c:pt>
                <c:pt idx="66">
                  <c:v>jun-10</c:v>
                </c:pt>
                <c:pt idx="67">
                  <c:v>sep-10</c:v>
                </c:pt>
                <c:pt idx="68">
                  <c:v>dic-10</c:v>
                </c:pt>
                <c:pt idx="69">
                  <c:v>mar-11</c:v>
                </c:pt>
                <c:pt idx="70">
                  <c:v>jun-11</c:v>
                </c:pt>
                <c:pt idx="71">
                  <c:v>sep-11</c:v>
                </c:pt>
                <c:pt idx="72">
                  <c:v>dic-11</c:v>
                </c:pt>
                <c:pt idx="73">
                  <c:v>mar-12</c:v>
                </c:pt>
                <c:pt idx="74">
                  <c:v>jun-12</c:v>
                </c:pt>
                <c:pt idx="75">
                  <c:v>sep-12</c:v>
                </c:pt>
                <c:pt idx="76">
                  <c:v>dic-12</c:v>
                </c:pt>
                <c:pt idx="77">
                  <c:v>mar-13</c:v>
                </c:pt>
                <c:pt idx="78">
                  <c:v>jun-13</c:v>
                </c:pt>
                <c:pt idx="79">
                  <c:v>sep-13</c:v>
                </c:pt>
                <c:pt idx="80">
                  <c:v>dic-13</c:v>
                </c:pt>
                <c:pt idx="81">
                  <c:v>mar-14</c:v>
                </c:pt>
                <c:pt idx="82">
                  <c:v>jun-14</c:v>
                </c:pt>
                <c:pt idx="83">
                  <c:v>sep-14</c:v>
                </c:pt>
                <c:pt idx="84">
                  <c:v>dic-14</c:v>
                </c:pt>
                <c:pt idx="85">
                  <c:v>mar-15</c:v>
                </c:pt>
                <c:pt idx="86">
                  <c:v>jun-15</c:v>
                </c:pt>
                <c:pt idx="87">
                  <c:v>sep-15</c:v>
                </c:pt>
                <c:pt idx="88">
                  <c:v>dic-15</c:v>
                </c:pt>
                <c:pt idx="89">
                  <c:v>mar-16</c:v>
                </c:pt>
                <c:pt idx="90">
                  <c:v>jun-16</c:v>
                </c:pt>
                <c:pt idx="91">
                  <c:v>sep-16</c:v>
                </c:pt>
                <c:pt idx="92">
                  <c:v>dic-16</c:v>
                </c:pt>
                <c:pt idx="93">
                  <c:v>mar-17</c:v>
                </c:pt>
                <c:pt idx="94">
                  <c:v>jun-17</c:v>
                </c:pt>
                <c:pt idx="95">
                  <c:v>sep-17</c:v>
                </c:pt>
                <c:pt idx="96">
                  <c:v>dic-17</c:v>
                </c:pt>
                <c:pt idx="97">
                  <c:v>mar-18</c:v>
                </c:pt>
                <c:pt idx="98">
                  <c:v>jun-18</c:v>
                </c:pt>
                <c:pt idx="99">
                  <c:v>sep-18</c:v>
                </c:pt>
                <c:pt idx="100">
                  <c:v>dic-18</c:v>
                </c:pt>
                <c:pt idx="101">
                  <c:v>mar-19</c:v>
                </c:pt>
                <c:pt idx="102">
                  <c:v>jun-19</c:v>
                </c:pt>
                <c:pt idx="103">
                  <c:v>sep-19</c:v>
                </c:pt>
                <c:pt idx="104">
                  <c:v>dic-19</c:v>
                </c:pt>
                <c:pt idx="105">
                  <c:v>mar-20</c:v>
                </c:pt>
                <c:pt idx="106">
                  <c:v>jun-20</c:v>
                </c:pt>
              </c:strCache>
            </c:strRef>
          </c:cat>
          <c:val>
            <c:numRef>
              <c:f>Data!$AA$1:$AA$107</c:f>
              <c:numCache>
                <c:formatCode>General</c:formatCode>
                <c:ptCount val="107"/>
                <c:pt idx="0">
                  <c:v>0</c:v>
                </c:pt>
                <c:pt idx="18" formatCode="0.0%">
                  <c:v>2.267540189793138E-2</c:v>
                </c:pt>
                <c:pt idx="19" formatCode="0.0%">
                  <c:v>1.4943517046388521E-2</c:v>
                </c:pt>
                <c:pt idx="20" formatCode="0.0%">
                  <c:v>6.897162229700271E-3</c:v>
                </c:pt>
                <c:pt idx="21" formatCode="0.0%">
                  <c:v>-1.2608714979123192E-3</c:v>
                </c:pt>
                <c:pt idx="22" formatCode="0.0%">
                  <c:v>-8.1970906980401992E-3</c:v>
                </c:pt>
                <c:pt idx="23" formatCode="0.0%">
                  <c:v>-1.5251793879784259E-2</c:v>
                </c:pt>
                <c:pt idx="24" formatCode="0.0%">
                  <c:v>-1.811701194389137E-2</c:v>
                </c:pt>
                <c:pt idx="25" formatCode="0.0%">
                  <c:v>-2.1132943276683136E-2</c:v>
                </c:pt>
                <c:pt idx="26" formatCode="0.0%">
                  <c:v>-2.0610036917332764E-2</c:v>
                </c:pt>
                <c:pt idx="27" formatCode="0.0%">
                  <c:v>-2.0292166044940885E-2</c:v>
                </c:pt>
                <c:pt idx="28" formatCode="0.0%">
                  <c:v>-2.0974550259719393E-2</c:v>
                </c:pt>
                <c:pt idx="29" formatCode="0.0%">
                  <c:v>-2.184925230370105E-2</c:v>
                </c:pt>
                <c:pt idx="30" formatCode="0.0%">
                  <c:v>-2.2583585262918149E-2</c:v>
                </c:pt>
                <c:pt idx="31" formatCode="0.0%">
                  <c:v>-2.3484117479680933E-2</c:v>
                </c:pt>
                <c:pt idx="32" formatCode="0.0%">
                  <c:v>-2.5513835780532901E-2</c:v>
                </c:pt>
                <c:pt idx="33" formatCode="0.0%">
                  <c:v>-2.7658751894286127E-2</c:v>
                </c:pt>
                <c:pt idx="34" formatCode="0.0%">
                  <c:v>-2.67060493808291E-2</c:v>
                </c:pt>
                <c:pt idx="35" formatCode="0.0%">
                  <c:v>-2.5856715664383856E-2</c:v>
                </c:pt>
                <c:pt idx="36" formatCode="0.0%">
                  <c:v>-2.513381120666125E-2</c:v>
                </c:pt>
                <c:pt idx="37" formatCode="0.0%">
                  <c:v>-2.4492081057926995E-2</c:v>
                </c:pt>
                <c:pt idx="38" formatCode="0.0%">
                  <c:v>-2.3031862475253462E-2</c:v>
                </c:pt>
                <c:pt idx="39" formatCode="0.0%">
                  <c:v>-2.1636419108787663E-2</c:v>
                </c:pt>
                <c:pt idx="40" formatCode="0.0%">
                  <c:v>-2.034523200593874E-2</c:v>
                </c:pt>
                <c:pt idx="41" formatCode="0.0%">
                  <c:v>-1.9085276515470539E-2</c:v>
                </c:pt>
                <c:pt idx="42" formatCode="0.0%">
                  <c:v>-1.7089035357875204E-2</c:v>
                </c:pt>
                <c:pt idx="43" formatCode="0.0%">
                  <c:v>-1.5095666104304684E-2</c:v>
                </c:pt>
                <c:pt idx="44" formatCode="0.0%">
                  <c:v>-1.1953903005457178E-2</c:v>
                </c:pt>
                <c:pt idx="45" formatCode="0.0%">
                  <c:v>-8.8071898746413524E-3</c:v>
                </c:pt>
                <c:pt idx="46" formatCode="0.0%">
                  <c:v>-6.3158375968956904E-3</c:v>
                </c:pt>
                <c:pt idx="47" formatCode="0.0%">
                  <c:v>-3.810600379642537E-3</c:v>
                </c:pt>
                <c:pt idx="48" formatCode="0.0%">
                  <c:v>-3.0806965323844082E-3</c:v>
                </c:pt>
                <c:pt idx="49" formatCode="0.0%">
                  <c:v>-2.3173361335402376E-3</c:v>
                </c:pt>
                <c:pt idx="50" formatCode="0.0%">
                  <c:v>-2.1177564116161562E-3</c:v>
                </c:pt>
                <c:pt idx="51" formatCode="0.0%">
                  <c:v>-1.8798844911618318E-3</c:v>
                </c:pt>
                <c:pt idx="52" formatCode="0.0%">
                  <c:v>-1.9654986226278481E-3</c:v>
                </c:pt>
                <c:pt idx="53" formatCode="0.0%">
                  <c:v>-2.0175356256135757E-3</c:v>
                </c:pt>
                <c:pt idx="54" formatCode="0.0%">
                  <c:v>-2.1097705073138684E-3</c:v>
                </c:pt>
                <c:pt idx="55" formatCode="0.0%">
                  <c:v>-2.1756722165306996E-3</c:v>
                </c:pt>
                <c:pt idx="56" formatCode="0.0%">
                  <c:v>-2.3724254679446943E-3</c:v>
                </c:pt>
                <c:pt idx="57" formatCode="0.0%">
                  <c:v>-2.553405549038601E-3</c:v>
                </c:pt>
                <c:pt idx="58" formatCode="0.0%">
                  <c:v>-4.479157123498112E-3</c:v>
                </c:pt>
                <c:pt idx="59" formatCode="0.0%">
                  <c:v>-6.3666387032501603E-3</c:v>
                </c:pt>
                <c:pt idx="60" formatCode="0.0%">
                  <c:v>-8.6899977429037989E-3</c:v>
                </c:pt>
                <c:pt idx="61" formatCode="0.0%">
                  <c:v>-1.0974677635683605E-2</c:v>
                </c:pt>
                <c:pt idx="62" formatCode="0.0%">
                  <c:v>-1.2751619986325125E-2</c:v>
                </c:pt>
                <c:pt idx="63" formatCode="0.0%">
                  <c:v>-1.4507862707366925E-2</c:v>
                </c:pt>
                <c:pt idx="64" formatCode="0.0%">
                  <c:v>-1.4935477694352883E-2</c:v>
                </c:pt>
                <c:pt idx="65" formatCode="0.0%">
                  <c:v>-1.538074588436622E-2</c:v>
                </c:pt>
                <c:pt idx="66" formatCode="0.0%">
                  <c:v>-1.4598011093035268E-2</c:v>
                </c:pt>
                <c:pt idx="67" formatCode="0.0%">
                  <c:v>-1.3857414824755665E-2</c:v>
                </c:pt>
                <c:pt idx="68" formatCode="0.0%">
                  <c:v>-1.2157763278651146E-2</c:v>
                </c:pt>
                <c:pt idx="69" formatCode="0.0%">
                  <c:v>-1.0518009506821357E-2</c:v>
                </c:pt>
                <c:pt idx="70" formatCode="0.0%">
                  <c:v>-9.0613634309342217E-3</c:v>
                </c:pt>
                <c:pt idx="71" formatCode="0.0%">
                  <c:v>-7.6567305051202794E-3</c:v>
                </c:pt>
                <c:pt idx="72" formatCode="0.0%">
                  <c:v>-6.4982181763912905E-3</c:v>
                </c:pt>
                <c:pt idx="73" formatCode="0.0%">
                  <c:v>-5.3753443667776679E-3</c:v>
                </c:pt>
                <c:pt idx="74" formatCode="0.0%">
                  <c:v>-4.4667782982088511E-3</c:v>
                </c:pt>
                <c:pt idx="75" formatCode="0.0%">
                  <c:v>-3.579134245228488E-3</c:v>
                </c:pt>
                <c:pt idx="76" formatCode="0.0%">
                  <c:v>-2.661487110547256E-3</c:v>
                </c:pt>
                <c:pt idx="77" formatCode="0.0%">
                  <c:v>-1.7512922979534551E-3</c:v>
                </c:pt>
                <c:pt idx="78" formatCode="0.0%">
                  <c:v>-5.7776956215249697E-4</c:v>
                </c:pt>
                <c:pt idx="79" formatCode="0.0%">
                  <c:v>5.9288951876190765E-4</c:v>
                </c:pt>
                <c:pt idx="80" formatCode="0.0%">
                  <c:v>1.6657250069602725E-3</c:v>
                </c:pt>
                <c:pt idx="81" formatCode="0.0%">
                  <c:v>2.7373971975315214E-3</c:v>
                </c:pt>
                <c:pt idx="82" formatCode="0.0%">
                  <c:v>3.2262378614529297E-3</c:v>
                </c:pt>
                <c:pt idx="83" formatCode="0.0%">
                  <c:v>3.7242712047991233E-3</c:v>
                </c:pt>
                <c:pt idx="84" formatCode="0.0%">
                  <c:v>3.3922945045912201E-3</c:v>
                </c:pt>
                <c:pt idx="85" formatCode="0.0%">
                  <c:v>3.0811274918729481E-3</c:v>
                </c:pt>
                <c:pt idx="86" formatCode="0.0%">
                  <c:v>2.334310056024691E-3</c:v>
                </c:pt>
                <c:pt idx="87" formatCode="0.0%">
                  <c:v>1.622768014943432E-3</c:v>
                </c:pt>
                <c:pt idx="88" formatCode="0.0%">
                  <c:v>6.7106009132622546E-4</c:v>
                </c:pt>
                <c:pt idx="89" formatCode="0.0%">
                  <c:v>-2.2630997255390639E-4</c:v>
                </c:pt>
                <c:pt idx="90" formatCode="0.0%">
                  <c:v>-1.0909573485555768E-3</c:v>
                </c:pt>
                <c:pt idx="91" formatCode="0.0%">
                  <c:v>-1.8848604885093323E-3</c:v>
                </c:pt>
                <c:pt idx="92" formatCode="0.0%">
                  <c:v>-2.5365608253924421E-3</c:v>
                </c:pt>
                <c:pt idx="93" formatCode="0.0%">
                  <c:v>-3.1045894177150757E-3</c:v>
                </c:pt>
                <c:pt idx="94" formatCode="0.0%">
                  <c:v>-3.7092379189278546E-3</c:v>
                </c:pt>
                <c:pt idx="95" formatCode="0.0%">
                  <c:v>-4.2166585290246417E-3</c:v>
                </c:pt>
                <c:pt idx="96" formatCode="0.0%">
                  <c:v>-5.2376453556579605E-3</c:v>
                </c:pt>
                <c:pt idx="97" formatCode="0.0%">
                  <c:v>-6.1479023476689321E-3</c:v>
                </c:pt>
                <c:pt idx="98" formatCode="0.0%">
                  <c:v>-7.4050832925713905E-3</c:v>
                </c:pt>
                <c:pt idx="99" formatCode="0.0%">
                  <c:v>-8.5428419001338796E-3</c:v>
                </c:pt>
                <c:pt idx="100" formatCode="0.0%">
                  <c:v>-9.8609455815008573E-3</c:v>
                </c:pt>
                <c:pt idx="101" formatCode="0.0%">
                  <c:v>-1.1051717526191496E-2</c:v>
                </c:pt>
                <c:pt idx="102" formatCode="0.0%">
                  <c:v>-1.2337934008279206E-2</c:v>
                </c:pt>
                <c:pt idx="103" formatCode="0.0%">
                  <c:v>-1.3489613188292893E-2</c:v>
                </c:pt>
                <c:pt idx="104" formatCode="0.0%">
                  <c:v>-1.4500419933947128E-2</c:v>
                </c:pt>
                <c:pt idx="105" formatCode="0.0%">
                  <c:v>-1.5364977423152126E-2</c:v>
                </c:pt>
                <c:pt idx="106" formatCode="0.0%">
                  <c:v>-1.6082466944988383E-2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3-4493-853D-9422FA5E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408863"/>
        <c:axId val="6172634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Data!$A$1:$A$107</c15:sqref>
                        </c15:formulaRef>
                      </c:ext>
                    </c:extLst>
                    <c:strCache>
                      <c:ptCount val="107"/>
                      <c:pt idx="0">
                        <c:v>Fecha</c:v>
                      </c:pt>
                      <c:pt idx="1">
                        <c:v>mar-94</c:v>
                      </c:pt>
                      <c:pt idx="2">
                        <c:v>jun-94</c:v>
                      </c:pt>
                      <c:pt idx="3">
                        <c:v>sep-94</c:v>
                      </c:pt>
                      <c:pt idx="4">
                        <c:v>dic-94</c:v>
                      </c:pt>
                      <c:pt idx="5">
                        <c:v>mar-95</c:v>
                      </c:pt>
                      <c:pt idx="6">
                        <c:v>jun-95</c:v>
                      </c:pt>
                      <c:pt idx="7">
                        <c:v>sep-95</c:v>
                      </c:pt>
                      <c:pt idx="8">
                        <c:v>dic-95</c:v>
                      </c:pt>
                      <c:pt idx="9">
                        <c:v>mar-96</c:v>
                      </c:pt>
                      <c:pt idx="10">
                        <c:v>jun-96</c:v>
                      </c:pt>
                      <c:pt idx="11">
                        <c:v>sep-96</c:v>
                      </c:pt>
                      <c:pt idx="12">
                        <c:v>dic-96</c:v>
                      </c:pt>
                      <c:pt idx="13">
                        <c:v>mar-97</c:v>
                      </c:pt>
                      <c:pt idx="14">
                        <c:v>jun-97</c:v>
                      </c:pt>
                      <c:pt idx="15">
                        <c:v>sep-97</c:v>
                      </c:pt>
                      <c:pt idx="16">
                        <c:v>dic-97</c:v>
                      </c:pt>
                      <c:pt idx="17">
                        <c:v>mar-98</c:v>
                      </c:pt>
                      <c:pt idx="18">
                        <c:v>jun-98</c:v>
                      </c:pt>
                      <c:pt idx="19">
                        <c:v>sep-98</c:v>
                      </c:pt>
                      <c:pt idx="20">
                        <c:v>dic-98</c:v>
                      </c:pt>
                      <c:pt idx="21">
                        <c:v>mar-99</c:v>
                      </c:pt>
                      <c:pt idx="22">
                        <c:v>jun-99</c:v>
                      </c:pt>
                      <c:pt idx="23">
                        <c:v>sep-99</c:v>
                      </c:pt>
                      <c:pt idx="24">
                        <c:v>dic-99</c:v>
                      </c:pt>
                      <c:pt idx="25">
                        <c:v>mar-00</c:v>
                      </c:pt>
                      <c:pt idx="26">
                        <c:v>jun-00</c:v>
                      </c:pt>
                      <c:pt idx="27">
                        <c:v>sep-00</c:v>
                      </c:pt>
                      <c:pt idx="28">
                        <c:v>dic-00</c:v>
                      </c:pt>
                      <c:pt idx="29">
                        <c:v>mar-01</c:v>
                      </c:pt>
                      <c:pt idx="30">
                        <c:v>jun-01</c:v>
                      </c:pt>
                      <c:pt idx="31">
                        <c:v>sep-01</c:v>
                      </c:pt>
                      <c:pt idx="32">
                        <c:v>dic-01</c:v>
                      </c:pt>
                      <c:pt idx="33">
                        <c:v>mar-02</c:v>
                      </c:pt>
                      <c:pt idx="34">
                        <c:v>jun-02</c:v>
                      </c:pt>
                      <c:pt idx="35">
                        <c:v>sep-02</c:v>
                      </c:pt>
                      <c:pt idx="36">
                        <c:v>dic-02</c:v>
                      </c:pt>
                      <c:pt idx="37">
                        <c:v>mar-03</c:v>
                      </c:pt>
                      <c:pt idx="38">
                        <c:v>jun-03</c:v>
                      </c:pt>
                      <c:pt idx="39">
                        <c:v>sep-03</c:v>
                      </c:pt>
                      <c:pt idx="40">
                        <c:v>dic-03</c:v>
                      </c:pt>
                      <c:pt idx="41">
                        <c:v>mar-04</c:v>
                      </c:pt>
                      <c:pt idx="42">
                        <c:v>jun-04</c:v>
                      </c:pt>
                      <c:pt idx="43">
                        <c:v>sep-04</c:v>
                      </c:pt>
                      <c:pt idx="44">
                        <c:v>dic-04</c:v>
                      </c:pt>
                      <c:pt idx="45">
                        <c:v>mar-05</c:v>
                      </c:pt>
                      <c:pt idx="46">
                        <c:v>jun-05</c:v>
                      </c:pt>
                      <c:pt idx="47">
                        <c:v>sep-05</c:v>
                      </c:pt>
                      <c:pt idx="48">
                        <c:v>dic-05</c:v>
                      </c:pt>
                      <c:pt idx="49">
                        <c:v>mar-06</c:v>
                      </c:pt>
                      <c:pt idx="50">
                        <c:v>jun-06</c:v>
                      </c:pt>
                      <c:pt idx="51">
                        <c:v>sep-06</c:v>
                      </c:pt>
                      <c:pt idx="52">
                        <c:v>dic-06</c:v>
                      </c:pt>
                      <c:pt idx="53">
                        <c:v>mar-07</c:v>
                      </c:pt>
                      <c:pt idx="54">
                        <c:v>jun-07</c:v>
                      </c:pt>
                      <c:pt idx="55">
                        <c:v>sep-07</c:v>
                      </c:pt>
                      <c:pt idx="56">
                        <c:v>dic-07</c:v>
                      </c:pt>
                      <c:pt idx="57">
                        <c:v>mar-08</c:v>
                      </c:pt>
                      <c:pt idx="58">
                        <c:v>jun-08</c:v>
                      </c:pt>
                      <c:pt idx="59">
                        <c:v>sep-08</c:v>
                      </c:pt>
                      <c:pt idx="60">
                        <c:v>dic-08</c:v>
                      </c:pt>
                      <c:pt idx="61">
                        <c:v>mar-09</c:v>
                      </c:pt>
                      <c:pt idx="62">
                        <c:v>jun-09</c:v>
                      </c:pt>
                      <c:pt idx="63">
                        <c:v>sep-09</c:v>
                      </c:pt>
                      <c:pt idx="64">
                        <c:v>dic-09</c:v>
                      </c:pt>
                      <c:pt idx="65">
                        <c:v>mar-10</c:v>
                      </c:pt>
                      <c:pt idx="66">
                        <c:v>jun-10</c:v>
                      </c:pt>
                      <c:pt idx="67">
                        <c:v>sep-10</c:v>
                      </c:pt>
                      <c:pt idx="68">
                        <c:v>dic-10</c:v>
                      </c:pt>
                      <c:pt idx="69">
                        <c:v>mar-11</c:v>
                      </c:pt>
                      <c:pt idx="70">
                        <c:v>jun-11</c:v>
                      </c:pt>
                      <c:pt idx="71">
                        <c:v>sep-11</c:v>
                      </c:pt>
                      <c:pt idx="72">
                        <c:v>dic-11</c:v>
                      </c:pt>
                      <c:pt idx="73">
                        <c:v>mar-12</c:v>
                      </c:pt>
                      <c:pt idx="74">
                        <c:v>jun-12</c:v>
                      </c:pt>
                      <c:pt idx="75">
                        <c:v>sep-12</c:v>
                      </c:pt>
                      <c:pt idx="76">
                        <c:v>dic-12</c:v>
                      </c:pt>
                      <c:pt idx="77">
                        <c:v>mar-13</c:v>
                      </c:pt>
                      <c:pt idx="78">
                        <c:v>jun-13</c:v>
                      </c:pt>
                      <c:pt idx="79">
                        <c:v>sep-13</c:v>
                      </c:pt>
                      <c:pt idx="80">
                        <c:v>dic-13</c:v>
                      </c:pt>
                      <c:pt idx="81">
                        <c:v>mar-14</c:v>
                      </c:pt>
                      <c:pt idx="82">
                        <c:v>jun-14</c:v>
                      </c:pt>
                      <c:pt idx="83">
                        <c:v>sep-14</c:v>
                      </c:pt>
                      <c:pt idx="84">
                        <c:v>dic-14</c:v>
                      </c:pt>
                      <c:pt idx="85">
                        <c:v>mar-15</c:v>
                      </c:pt>
                      <c:pt idx="86">
                        <c:v>jun-15</c:v>
                      </c:pt>
                      <c:pt idx="87">
                        <c:v>sep-15</c:v>
                      </c:pt>
                      <c:pt idx="88">
                        <c:v>dic-15</c:v>
                      </c:pt>
                      <c:pt idx="89">
                        <c:v>mar-16</c:v>
                      </c:pt>
                      <c:pt idx="90">
                        <c:v>jun-16</c:v>
                      </c:pt>
                      <c:pt idx="91">
                        <c:v>sep-16</c:v>
                      </c:pt>
                      <c:pt idx="92">
                        <c:v>dic-16</c:v>
                      </c:pt>
                      <c:pt idx="93">
                        <c:v>mar-17</c:v>
                      </c:pt>
                      <c:pt idx="94">
                        <c:v>jun-17</c:v>
                      </c:pt>
                      <c:pt idx="95">
                        <c:v>sep-17</c:v>
                      </c:pt>
                      <c:pt idx="96">
                        <c:v>dic-17</c:v>
                      </c:pt>
                      <c:pt idx="97">
                        <c:v>mar-18</c:v>
                      </c:pt>
                      <c:pt idx="98">
                        <c:v>jun-18</c:v>
                      </c:pt>
                      <c:pt idx="99">
                        <c:v>sep-18</c:v>
                      </c:pt>
                      <c:pt idx="100">
                        <c:v>dic-18</c:v>
                      </c:pt>
                      <c:pt idx="101">
                        <c:v>mar-19</c:v>
                      </c:pt>
                      <c:pt idx="102">
                        <c:v>jun-19</c:v>
                      </c:pt>
                      <c:pt idx="103">
                        <c:v>sep-19</c:v>
                      </c:pt>
                      <c:pt idx="104">
                        <c:v>dic-19</c:v>
                      </c:pt>
                      <c:pt idx="105">
                        <c:v>mar-20</c:v>
                      </c:pt>
                      <c:pt idx="106">
                        <c:v>jun-20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Data!$W$1:$W$107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8" formatCode="0.0%">
                        <c:v>4.1314912977040041E-2</c:v>
                      </c:pt>
                      <c:pt idx="19" formatCode="0.0%">
                        <c:v>3.0762506259840006E-2</c:v>
                      </c:pt>
                      <c:pt idx="20" formatCode="0.0%">
                        <c:v>3.0265405869598361E-3</c:v>
                      </c:pt>
                      <c:pt idx="21" formatCode="0.0%">
                        <c:v>-4.5218553538199924E-3</c:v>
                      </c:pt>
                      <c:pt idx="22" formatCode="0.0%">
                        <c:v>-1.787789410957985E-2</c:v>
                      </c:pt>
                      <c:pt idx="23" formatCode="0.0%">
                        <c:v>-2.9066911052419986E-2</c:v>
                      </c:pt>
                      <c:pt idx="24" formatCode="0.0%">
                        <c:v>-3.4437516406309987E-2</c:v>
                      </c:pt>
                      <c:pt idx="25" formatCode="0.0%">
                        <c:v>-4.0183094592609825E-2</c:v>
                      </c:pt>
                      <c:pt idx="26" formatCode="0.0%">
                        <c:v>-2.4534642910220006E-2</c:v>
                      </c:pt>
                      <c:pt idx="27" formatCode="0.0%">
                        <c:v>-1.2920171395679914E-2</c:v>
                      </c:pt>
                      <c:pt idx="28" formatCode="0.0%">
                        <c:v>-7.4701312855300905E-3</c:v>
                      </c:pt>
                      <c:pt idx="29" formatCode="0.0%">
                        <c:v>-2.7013654980700963E-3</c:v>
                      </c:pt>
                      <c:pt idx="30" formatCode="0.0%">
                        <c:v>1.318817908048997E-2</c:v>
                      </c:pt>
                      <c:pt idx="31" formatCode="0.0%">
                        <c:v>2.8432828222199946E-2</c:v>
                      </c:pt>
                      <c:pt idx="32" formatCode="0.0%">
                        <c:v>2.803977487111009E-2</c:v>
                      </c:pt>
                      <c:pt idx="33" formatCode="0.0%">
                        <c:v>2.6938267697740104E-2</c:v>
                      </c:pt>
                      <c:pt idx="34" formatCode="0.0%">
                        <c:v>1.997173302315014E-2</c:v>
                      </c:pt>
                      <c:pt idx="35" formatCode="0.0%">
                        <c:v>1.2880784874579998E-2</c:v>
                      </c:pt>
                      <c:pt idx="36" formatCode="0.0%">
                        <c:v>8.1211365846700634E-3</c:v>
                      </c:pt>
                      <c:pt idx="37" formatCode="0.0%">
                        <c:v>3.2946051935800469E-3</c:v>
                      </c:pt>
                      <c:pt idx="38" formatCode="0.0%">
                        <c:v>-1.5516560301500615E-3</c:v>
                      </c:pt>
                      <c:pt idx="39" formatCode="0.0%">
                        <c:v>-4.7787640642700246E-3</c:v>
                      </c:pt>
                      <c:pt idx="40" formatCode="0.0%">
                        <c:v>-7.0129586828400203E-3</c:v>
                      </c:pt>
                      <c:pt idx="41" formatCode="0.0%">
                        <c:v>-9.559533669619924E-3</c:v>
                      </c:pt>
                      <c:pt idx="42" formatCode="0.0%">
                        <c:v>-1.1561323743330076E-2</c:v>
                      </c:pt>
                      <c:pt idx="43" formatCode="0.0%">
                        <c:v>-1.1467538366510155E-2</c:v>
                      </c:pt>
                      <c:pt idx="44" formatCode="0.0%">
                        <c:v>-1.3021981772159963E-2</c:v>
                      </c:pt>
                      <c:pt idx="45" formatCode="0.0%">
                        <c:v>-1.4680234220370014E-2</c:v>
                      </c:pt>
                      <c:pt idx="46" formatCode="0.0%">
                        <c:v>-1.4868374599910084E-2</c:v>
                      </c:pt>
                      <c:pt idx="47" formatCode="0.0%">
                        <c:v>-1.4983379995129997E-2</c:v>
                      </c:pt>
                      <c:pt idx="48" formatCode="0.0%">
                        <c:v>-1.2496169183589867E-2</c:v>
                      </c:pt>
                      <c:pt idx="49" formatCode="0.0%">
                        <c:v>-7.9181773145200474E-3</c:v>
                      </c:pt>
                      <c:pt idx="50" formatCode="0.0%">
                        <c:v>-8.1292688877998565E-4</c:v>
                      </c:pt>
                      <c:pt idx="51" formatCode="0.0%">
                        <c:v>5.3964697098498604E-3</c:v>
                      </c:pt>
                      <c:pt idx="52" formatCode="0.0%">
                        <c:v>1.2189652392350148E-2</c:v>
                      </c:pt>
                      <c:pt idx="53" formatCode="0.0%">
                        <c:v>1.9409886601400084E-2</c:v>
                      </c:pt>
                      <c:pt idx="54" formatCode="0.0%">
                        <c:v>2.4435446710209918E-2</c:v>
                      </c:pt>
                      <c:pt idx="55" formatCode="0.0%">
                        <c:v>2.6969562823759841E-2</c:v>
                      </c:pt>
                      <c:pt idx="56" formatCode="0.0%">
                        <c:v>2.8329144230899939E-2</c:v>
                      </c:pt>
                      <c:pt idx="57" formatCode="0.0%">
                        <c:v>3.0039412837379986E-2</c:v>
                      </c:pt>
                      <c:pt idx="58" formatCode="0.0%">
                        <c:v>2.0702563088190074E-2</c:v>
                      </c:pt>
                      <c:pt idx="59" formatCode="0.0%">
                        <c:v>1.2440994944500128E-2</c:v>
                      </c:pt>
                      <c:pt idx="60" formatCode="0.0%">
                        <c:v>2.4856680813101217E-3</c:v>
                      </c:pt>
                      <c:pt idx="61" formatCode="0.0%">
                        <c:v>-1.8763759270898905E-3</c:v>
                      </c:pt>
                      <c:pt idx="62" formatCode="0.0%">
                        <c:v>-7.3699978701200486E-3</c:v>
                      </c:pt>
                      <c:pt idx="63" formatCode="0.0%">
                        <c:v>-1.4100953573149999E-2</c:v>
                      </c:pt>
                      <c:pt idx="64" formatCode="0.0%">
                        <c:v>-1.398868876632009E-2</c:v>
                      </c:pt>
                      <c:pt idx="65" formatCode="0.0%">
                        <c:v>-1.3830566586059856E-2</c:v>
                      </c:pt>
                      <c:pt idx="66" formatCode="0.0%">
                        <c:v>-1.2333274706050057E-2</c:v>
                      </c:pt>
                      <c:pt idx="67" formatCode="0.0%">
                        <c:v>-1.4321059566010153E-2</c:v>
                      </c:pt>
                      <c:pt idx="68" formatCode="0.0%">
                        <c:v>-1.1343425198109935E-2</c:v>
                      </c:pt>
                      <c:pt idx="69" formatCode="0.0%">
                        <c:v>-8.9928588589600622E-3</c:v>
                      </c:pt>
                      <c:pt idx="70" formatCode="0.0%">
                        <c:v>-6.3279223986401067E-3</c:v>
                      </c:pt>
                      <c:pt idx="71" formatCode="0.0%">
                        <c:v>-5.7004575701800064E-3</c:v>
                      </c:pt>
                      <c:pt idx="72" formatCode="0.0%">
                        <c:v>-4.2123600887000734E-3</c:v>
                      </c:pt>
                      <c:pt idx="73" formatCode="0.0%">
                        <c:v>-7.9952738983002369E-4</c:v>
                      </c:pt>
                      <c:pt idx="74" formatCode="0.0%">
                        <c:v>-4.9136192368299803E-3</c:v>
                      </c:pt>
                      <c:pt idx="75" formatCode="0.0%">
                        <c:v>-8.9832053975000825E-3</c:v>
                      </c:pt>
                      <c:pt idx="76" formatCode="0.0%">
                        <c:v>-1.1742659797190136E-2</c:v>
                      </c:pt>
                      <c:pt idx="77" formatCode="0.0%">
                        <c:v>-5.5670285695499366E-3</c:v>
                      </c:pt>
                      <c:pt idx="78" formatCode="0.0%">
                        <c:v>3.3603274089988311E-4</c:v>
                      </c:pt>
                      <c:pt idx="79" formatCode="0.0%">
                        <c:v>6.0957557160901121E-3</c:v>
                      </c:pt>
                      <c:pt idx="80" formatCode="0.0%">
                        <c:v>7.4455931100099182E-3</c:v>
                      </c:pt>
                      <c:pt idx="81" formatCode="0.0%">
                        <c:v>8.1660672202399365E-3</c:v>
                      </c:pt>
                      <c:pt idx="82" formatCode="0.0%">
                        <c:v>1.0320165126930014E-2</c:v>
                      </c:pt>
                      <c:pt idx="83" formatCode="0.0%">
                        <c:v>8.2855660073199999E-3</c:v>
                      </c:pt>
                      <c:pt idx="84" formatCode="0.0%">
                        <c:v>8.7999597742500768E-3</c:v>
                      </c:pt>
                      <c:pt idx="85" formatCode="0.0%">
                        <c:v>9.1016764389300064E-3</c:v>
                      </c:pt>
                      <c:pt idx="86" formatCode="0.0%">
                        <c:v>9.82403794065001E-3</c:v>
                      </c:pt>
                      <c:pt idx="87" formatCode="0.0%">
                        <c:v>8.0635691082600047E-3</c:v>
                      </c:pt>
                      <c:pt idx="88" formatCode="0.0%">
                        <c:v>7.532024502439949E-3</c:v>
                      </c:pt>
                      <c:pt idx="89" formatCode="0.0%">
                        <c:v>7.9078123481799434E-3</c:v>
                      </c:pt>
                      <c:pt idx="90" formatCode="0.0%">
                        <c:v>3.9451627383999543E-3</c:v>
                      </c:pt>
                      <c:pt idx="91" formatCode="0.0%">
                        <c:v>1.9535982590990209E-4</c:v>
                      </c:pt>
                      <c:pt idx="92" formatCode="0.0%">
                        <c:v>-3.3367504805299486E-3</c:v>
                      </c:pt>
                      <c:pt idx="93" formatCode="0.0%">
                        <c:v>-6.3831039858999183E-3</c:v>
                      </c:pt>
                      <c:pt idx="94" formatCode="0.0%">
                        <c:v>-1.0209415234800012E-2</c:v>
                      </c:pt>
                      <c:pt idx="95" formatCode="0.0%">
                        <c:v>-1.2006938145940005E-2</c:v>
                      </c:pt>
                      <c:pt idx="96" formatCode="0.0%">
                        <c:v>-1.3603224663820024E-2</c:v>
                      </c:pt>
                      <c:pt idx="97" formatCode="0.0%">
                        <c:v>-1.2712599689949977E-2</c:v>
                      </c:pt>
                      <c:pt idx="98" formatCode="0.0%">
                        <c:v>-1.1252155792650154E-2</c:v>
                      </c:pt>
                      <c:pt idx="99" formatCode="0.0%">
                        <c:v>-9.5770149817300254E-3</c:v>
                      </c:pt>
                      <c:pt idx="100" formatCode="0.0%">
                        <c:v>-7.8666857854399197E-3</c:v>
                      </c:pt>
                      <c:pt idx="101" formatCode="0.0%">
                        <c:v>-6.2593837583200251E-3</c:v>
                      </c:pt>
                      <c:pt idx="102" formatCode="0.0%">
                        <c:v>-1.2529528402998036E-3</c:v>
                      </c:pt>
                      <c:pt idx="103" formatCode="0.0%">
                        <c:v>3.7167708137200162E-3</c:v>
                      </c:pt>
                      <c:pt idx="104" formatCode="0.0%">
                        <c:v>9.0674240092398772E-3</c:v>
                      </c:pt>
                      <c:pt idx="105" formatCode="0.0%">
                        <c:v>1.3711009853370149E-2</c:v>
                      </c:pt>
                      <c:pt idx="106" formatCode="0.0%">
                        <c:v>1.8406749929050115E-2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03-4493-853D-9422FA5E4527}"/>
                  </c:ext>
                </c:extLst>
              </c15:ser>
            </c15:filteredLineSeries>
          </c:ext>
        </c:extLst>
      </c:lineChart>
      <c:catAx>
        <c:axId val="6448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256367"/>
        <c:crosses val="autoZero"/>
        <c:auto val="1"/>
        <c:lblAlgn val="ctr"/>
        <c:lblOffset val="100"/>
        <c:noMultiLvlLbl val="0"/>
      </c:catAx>
      <c:valAx>
        <c:axId val="6172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852511"/>
        <c:crosses val="autoZero"/>
        <c:crossBetween val="between"/>
      </c:valAx>
      <c:valAx>
        <c:axId val="61726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408863"/>
        <c:crosses val="max"/>
        <c:crossBetween val="between"/>
      </c:valAx>
      <c:catAx>
        <c:axId val="647408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26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92257217847772E-2"/>
          <c:y val="9.6644065325167686E-2"/>
          <c:w val="0.89169663167104107"/>
          <c:h val="0.8524300087489064"/>
        </c:manualLayout>
      </c:layout>
      <c:lineChart>
        <c:grouping val="standard"/>
        <c:varyColors val="0"/>
        <c:ser>
          <c:idx val="0"/>
          <c:order val="0"/>
          <c:tx>
            <c:strRef>
              <c:f>'Annual Data'!$J$2</c:f>
              <c:strCache>
                <c:ptCount val="1"/>
                <c:pt idx="0">
                  <c:v>World_GDP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Data'!$A$3:$A$24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'Annual Data'!$J$3:$J$24</c:f>
              <c:numCache>
                <c:formatCode>0.00%</c:formatCode>
                <c:ptCount val="22"/>
                <c:pt idx="0">
                  <c:v>2.5573230981536171E-2</c:v>
                </c:pt>
                <c:pt idx="1">
                  <c:v>3.249203378020965E-2</c:v>
                </c:pt>
                <c:pt idx="2">
                  <c:v>4.3880770801799258E-2</c:v>
                </c:pt>
                <c:pt idx="3">
                  <c:v>1.9607812480122676E-2</c:v>
                </c:pt>
                <c:pt idx="4">
                  <c:v>2.1823796774657039E-2</c:v>
                </c:pt>
                <c:pt idx="5">
                  <c:v>2.9659322054615272E-2</c:v>
                </c:pt>
                <c:pt idx="6">
                  <c:v>4.4084008434823116E-2</c:v>
                </c:pt>
                <c:pt idx="7">
                  <c:v>3.9161149285183543E-2</c:v>
                </c:pt>
                <c:pt idx="8">
                  <c:v>4.3781966378030293E-2</c:v>
                </c:pt>
                <c:pt idx="9">
                  <c:v>4.3221362924409305E-2</c:v>
                </c:pt>
                <c:pt idx="10">
                  <c:v>1.8523266016244405E-2</c:v>
                </c:pt>
                <c:pt idx="11">
                  <c:v>-1.6736413762780841E-2</c:v>
                </c:pt>
                <c:pt idx="12">
                  <c:v>4.3030165176096064E-2</c:v>
                </c:pt>
                <c:pt idx="13">
                  <c:v>3.1377741288193019E-2</c:v>
                </c:pt>
                <c:pt idx="14">
                  <c:v>2.5185073268926886E-2</c:v>
                </c:pt>
                <c:pt idx="15">
                  <c:v>2.6659789324376532E-2</c:v>
                </c:pt>
                <c:pt idx="16">
                  <c:v>2.8610983914132648E-2</c:v>
                </c:pt>
                <c:pt idx="17">
                  <c:v>2.8739493011343313E-2</c:v>
                </c:pt>
                <c:pt idx="18">
                  <c:v>2.6057898961464189E-2</c:v>
                </c:pt>
                <c:pt idx="19">
                  <c:v>3.2986279706421581E-2</c:v>
                </c:pt>
                <c:pt idx="20">
                  <c:v>2.9767762656621528E-2</c:v>
                </c:pt>
                <c:pt idx="21">
                  <c:v>2.364616746699795E-2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F-4411-AFB2-C7429A73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871744"/>
        <c:axId val="956872992"/>
      </c:lineChart>
      <c:catAx>
        <c:axId val="9568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6872992"/>
        <c:crosses val="autoZero"/>
        <c:auto val="1"/>
        <c:lblAlgn val="ctr"/>
        <c:lblOffset val="100"/>
        <c:noMultiLvlLbl val="0"/>
      </c:catAx>
      <c:valAx>
        <c:axId val="9568729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68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06036745406826E-2"/>
          <c:y val="0.16782516768737238"/>
          <c:w val="0.81358792650918632"/>
          <c:h val="0.67995990084572766"/>
        </c:manualLayout>
      </c:layout>
      <c:lineChart>
        <c:grouping val="standard"/>
        <c:varyColors val="0"/>
        <c:ser>
          <c:idx val="1"/>
          <c:order val="0"/>
          <c:tx>
            <c:strRef>
              <c:f>'Annual Data'!$H$2</c:f>
              <c:strCache>
                <c:ptCount val="1"/>
                <c:pt idx="0">
                  <c:v>Poverty_rate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Data'!$A$7:$A$24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'Annual Data'!$H$7:$H$24</c:f>
              <c:numCache>
                <c:formatCode>0.0</c:formatCode>
                <c:ptCount val="18"/>
                <c:pt idx="0">
                  <c:v>49.7</c:v>
                </c:pt>
                <c:pt idx="1">
                  <c:v>48</c:v>
                </c:pt>
                <c:pt idx="2">
                  <c:v>47.4</c:v>
                </c:pt>
                <c:pt idx="3">
                  <c:v>45</c:v>
                </c:pt>
                <c:pt idx="4">
                  <c:v>44</c:v>
                </c:pt>
                <c:pt idx="5">
                  <c:v>43</c:v>
                </c:pt>
                <c:pt idx="6">
                  <c:v>42</c:v>
                </c:pt>
                <c:pt idx="7">
                  <c:v>40.299999999999997</c:v>
                </c:pt>
                <c:pt idx="8">
                  <c:v>37.200000000000003</c:v>
                </c:pt>
                <c:pt idx="9">
                  <c:v>34.1</c:v>
                </c:pt>
                <c:pt idx="10">
                  <c:v>32.700000000000003</c:v>
                </c:pt>
                <c:pt idx="11">
                  <c:v>30.6</c:v>
                </c:pt>
                <c:pt idx="12">
                  <c:v>28.5</c:v>
                </c:pt>
                <c:pt idx="13">
                  <c:v>27.8</c:v>
                </c:pt>
                <c:pt idx="14">
                  <c:v>28</c:v>
                </c:pt>
                <c:pt idx="15">
                  <c:v>26.9</c:v>
                </c:pt>
                <c:pt idx="16">
                  <c:v>27</c:v>
                </c:pt>
                <c:pt idx="1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F-4DEF-B599-1ABD6DEA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28960"/>
        <c:axId val="782611072"/>
      </c:lineChart>
      <c:lineChart>
        <c:grouping val="standard"/>
        <c:varyColors val="0"/>
        <c:ser>
          <c:idx val="2"/>
          <c:order val="1"/>
          <c:tx>
            <c:strRef>
              <c:f>'Annual Data'!$I$2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Data'!$A$7:$A$24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'Annual Data'!$I$7:$I$24</c:f>
              <c:numCache>
                <c:formatCode>0.00</c:formatCode>
                <c:ptCount val="18"/>
                <c:pt idx="0">
                  <c:v>0.57199999999999995</c:v>
                </c:pt>
                <c:pt idx="1">
                  <c:v>0.55400000000000005</c:v>
                </c:pt>
                <c:pt idx="2">
                  <c:v>0.55800000000000005</c:v>
                </c:pt>
                <c:pt idx="3">
                  <c:v>0.55700000000000005</c:v>
                </c:pt>
                <c:pt idx="4">
                  <c:v>0.56033333333333335</c:v>
                </c:pt>
                <c:pt idx="5">
                  <c:v>0.56366666666666665</c:v>
                </c:pt>
                <c:pt idx="6">
                  <c:v>0.56699999999999995</c:v>
                </c:pt>
                <c:pt idx="7">
                  <c:v>0.55700000000000005</c:v>
                </c:pt>
                <c:pt idx="8">
                  <c:v>0.56000000000000005</c:v>
                </c:pt>
                <c:pt idx="9">
                  <c:v>0.54800000000000004</c:v>
                </c:pt>
                <c:pt idx="10">
                  <c:v>0.53900000000000003</c:v>
                </c:pt>
                <c:pt idx="11">
                  <c:v>0.53900000000000003</c:v>
                </c:pt>
                <c:pt idx="12">
                  <c:v>0.53800000000000003</c:v>
                </c:pt>
                <c:pt idx="13">
                  <c:v>0.52200000000000002</c:v>
                </c:pt>
                <c:pt idx="14">
                  <c:v>0.51700000000000002</c:v>
                </c:pt>
                <c:pt idx="15">
                  <c:v>0.50800000000000001</c:v>
                </c:pt>
                <c:pt idx="16">
                  <c:v>0.51700000000000002</c:v>
                </c:pt>
                <c:pt idx="1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F-4DEF-B599-1ABD6DEA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91712"/>
        <c:axId val="956892128"/>
      </c:lineChart>
      <c:catAx>
        <c:axId val="7826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1072"/>
        <c:crosses val="autoZero"/>
        <c:auto val="1"/>
        <c:lblAlgn val="ctr"/>
        <c:lblOffset val="100"/>
        <c:noMultiLvlLbl val="0"/>
      </c:catAx>
      <c:valAx>
        <c:axId val="78261107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8960"/>
        <c:crosses val="autoZero"/>
        <c:crossBetween val="between"/>
      </c:valAx>
      <c:valAx>
        <c:axId val="9568921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6891712"/>
        <c:crosses val="max"/>
        <c:crossBetween val="between"/>
      </c:valAx>
      <c:catAx>
        <c:axId val="95689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89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06036745406826E-2"/>
          <c:y val="0.16782516768737238"/>
          <c:w val="0.81358792650918632"/>
          <c:h val="0.67995990084572766"/>
        </c:manualLayout>
      </c:layout>
      <c:lineChart>
        <c:grouping val="standard"/>
        <c:varyColors val="0"/>
        <c:ser>
          <c:idx val="1"/>
          <c:order val="0"/>
          <c:tx>
            <c:strRef>
              <c:f>'Annual Data'!$B$2</c:f>
              <c:strCache>
                <c:ptCount val="1"/>
                <c:pt idx="0">
                  <c:v>Voice_accuntability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Data'!$A$7:$A$24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'Annual Data'!$B$7:$B$24</c:f>
              <c:numCache>
                <c:formatCode>0.00</c:formatCode>
                <c:ptCount val="18"/>
                <c:pt idx="0">
                  <c:v>-0.42924246191978455</c:v>
                </c:pt>
                <c:pt idx="1">
                  <c:v>-0.31878513097763062</c:v>
                </c:pt>
                <c:pt idx="2">
                  <c:v>-0.32252135872840881</c:v>
                </c:pt>
                <c:pt idx="3">
                  <c:v>-0.17273671925067902</c:v>
                </c:pt>
                <c:pt idx="4">
                  <c:v>-0.16532158851623535</c:v>
                </c:pt>
                <c:pt idx="5">
                  <c:v>-0.1659226268529892</c:v>
                </c:pt>
                <c:pt idx="6">
                  <c:v>-0.14961087703704834</c:v>
                </c:pt>
                <c:pt idx="7">
                  <c:v>-0.1323791891336441</c:v>
                </c:pt>
                <c:pt idx="8">
                  <c:v>-5.9714235365390778E-2</c:v>
                </c:pt>
                <c:pt idx="9">
                  <c:v>-6.3991345465183258E-2</c:v>
                </c:pt>
                <c:pt idx="10">
                  <c:v>-8.127882331609726E-2</c:v>
                </c:pt>
                <c:pt idx="11">
                  <c:v>-4.331616684794426E-2</c:v>
                </c:pt>
                <c:pt idx="12">
                  <c:v>3.9271321147680283E-3</c:v>
                </c:pt>
                <c:pt idx="13">
                  <c:v>0.12182235717773438</c:v>
                </c:pt>
                <c:pt idx="14">
                  <c:v>0.11206870526075363</c:v>
                </c:pt>
                <c:pt idx="15">
                  <c:v>0.19030004739761353</c:v>
                </c:pt>
                <c:pt idx="16">
                  <c:v>0.2294834703207016</c:v>
                </c:pt>
                <c:pt idx="17">
                  <c:v>0.2294834703207016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6-47A0-8A6A-E0C47E8FDE78}"/>
            </c:ext>
          </c:extLst>
        </c:ser>
        <c:ser>
          <c:idx val="3"/>
          <c:order val="2"/>
          <c:tx>
            <c:strRef>
              <c:f>'Annual Data'!$D$2</c:f>
              <c:strCache>
                <c:ptCount val="1"/>
                <c:pt idx="0">
                  <c:v>Gov_effective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Data'!$A$7:$A$24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'Annual Data'!$D$7:$D$24</c:f>
              <c:numCache>
                <c:formatCode>0.00</c:formatCode>
                <c:ptCount val="18"/>
                <c:pt idx="0">
                  <c:v>-0.41274997591972351</c:v>
                </c:pt>
                <c:pt idx="1">
                  <c:v>-0.15266476571559906</c:v>
                </c:pt>
                <c:pt idx="2">
                  <c:v>-0.18214006721973419</c:v>
                </c:pt>
                <c:pt idx="3">
                  <c:v>-0.17807179689407349</c:v>
                </c:pt>
                <c:pt idx="4">
                  <c:v>-0.16668912768363953</c:v>
                </c:pt>
                <c:pt idx="5">
                  <c:v>-4.6805296093225479E-2</c:v>
                </c:pt>
                <c:pt idx="6">
                  <c:v>-2.8740763664245605E-2</c:v>
                </c:pt>
                <c:pt idx="7">
                  <c:v>-0.2459242194890976</c:v>
                </c:pt>
                <c:pt idx="8">
                  <c:v>-5.9238377958536148E-2</c:v>
                </c:pt>
                <c:pt idx="9">
                  <c:v>3.8879260420799255E-2</c:v>
                </c:pt>
                <c:pt idx="10">
                  <c:v>2.2952001541852951E-2</c:v>
                </c:pt>
                <c:pt idx="11">
                  <c:v>7.1358077228069305E-2</c:v>
                </c:pt>
                <c:pt idx="12">
                  <c:v>-0.10055634379386902</c:v>
                </c:pt>
                <c:pt idx="13">
                  <c:v>-3.612658753991127E-2</c:v>
                </c:pt>
                <c:pt idx="14">
                  <c:v>1.5444259159266949E-2</c:v>
                </c:pt>
                <c:pt idx="15">
                  <c:v>-7.3881760239601135E-2</c:v>
                </c:pt>
                <c:pt idx="16">
                  <c:v>-8.5226237773895264E-2</c:v>
                </c:pt>
                <c:pt idx="17">
                  <c:v>7.1223221719264984E-2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6-47A0-8A6A-E0C47E8FDE78}"/>
            </c:ext>
          </c:extLst>
        </c:ser>
        <c:ser>
          <c:idx val="4"/>
          <c:order val="3"/>
          <c:tx>
            <c:strRef>
              <c:f>'Annual Data'!$E$2</c:f>
              <c:strCache>
                <c:ptCount val="1"/>
                <c:pt idx="0">
                  <c:v>Regul_quality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Data'!$A$7:$A$24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'Annual Data'!$E$7:$E$24</c:f>
              <c:numCache>
                <c:formatCode>0.00</c:formatCode>
                <c:ptCount val="18"/>
                <c:pt idx="0">
                  <c:v>2.8216326609253883E-2</c:v>
                </c:pt>
                <c:pt idx="1">
                  <c:v>-8.793012797832489E-2</c:v>
                </c:pt>
                <c:pt idx="2">
                  <c:v>-4.6554442495107651E-2</c:v>
                </c:pt>
                <c:pt idx="3">
                  <c:v>7.9865343868732452E-3</c:v>
                </c:pt>
                <c:pt idx="4">
                  <c:v>0.1017460897564888</c:v>
                </c:pt>
                <c:pt idx="5">
                  <c:v>0.24137172102928162</c:v>
                </c:pt>
                <c:pt idx="6">
                  <c:v>0.26197454333305359</c:v>
                </c:pt>
                <c:pt idx="7">
                  <c:v>0.14828428626060486</c:v>
                </c:pt>
                <c:pt idx="8">
                  <c:v>0.2534748911857605</c:v>
                </c:pt>
                <c:pt idx="9">
                  <c:v>0.35923779010772705</c:v>
                </c:pt>
                <c:pt idx="10">
                  <c:v>0.40067663788795471</c:v>
                </c:pt>
                <c:pt idx="11">
                  <c:v>0.40289288759231567</c:v>
                </c:pt>
                <c:pt idx="12">
                  <c:v>0.49623459577560425</c:v>
                </c:pt>
                <c:pt idx="13">
                  <c:v>0.46542724967002869</c:v>
                </c:pt>
                <c:pt idx="14">
                  <c:v>0.4020092785358429</c:v>
                </c:pt>
                <c:pt idx="15">
                  <c:v>0.34093460440635681</c:v>
                </c:pt>
                <c:pt idx="16">
                  <c:v>0.31738880276679993</c:v>
                </c:pt>
                <c:pt idx="17">
                  <c:v>0.39661210775375366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6-47A0-8A6A-E0C47E8FDE78}"/>
            </c:ext>
          </c:extLst>
        </c:ser>
        <c:ser>
          <c:idx val="5"/>
          <c:order val="4"/>
          <c:tx>
            <c:strRef>
              <c:f>'Annual Data'!$F$2</c:f>
              <c:strCache>
                <c:ptCount val="1"/>
                <c:pt idx="0">
                  <c:v>Rule_law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Data'!$A$7:$A$24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'Annual Data'!$F$7:$F$24</c:f>
              <c:numCache>
                <c:formatCode>0.00</c:formatCode>
                <c:ptCount val="18"/>
                <c:pt idx="0">
                  <c:v>-0.71680110692977905</c:v>
                </c:pt>
                <c:pt idx="1">
                  <c:v>-0.70326882600784302</c:v>
                </c:pt>
                <c:pt idx="2">
                  <c:v>-0.68551814556121826</c:v>
                </c:pt>
                <c:pt idx="3">
                  <c:v>-0.62325352430343628</c:v>
                </c:pt>
                <c:pt idx="4">
                  <c:v>-0.50518381595611572</c:v>
                </c:pt>
                <c:pt idx="5">
                  <c:v>-0.43586158752441406</c:v>
                </c:pt>
                <c:pt idx="6">
                  <c:v>-0.39676657319068909</c:v>
                </c:pt>
                <c:pt idx="7">
                  <c:v>-0.38847342133522034</c:v>
                </c:pt>
                <c:pt idx="8">
                  <c:v>-0.30858981609344482</c:v>
                </c:pt>
                <c:pt idx="9">
                  <c:v>-0.2558286190032959</c:v>
                </c:pt>
                <c:pt idx="10">
                  <c:v>-0.35387200117111206</c:v>
                </c:pt>
                <c:pt idx="11">
                  <c:v>-0.40588757395744324</c:v>
                </c:pt>
                <c:pt idx="12">
                  <c:v>-0.29190191626548767</c:v>
                </c:pt>
                <c:pt idx="13">
                  <c:v>-0.26841658353805542</c:v>
                </c:pt>
                <c:pt idx="14">
                  <c:v>-0.27879753708839417</c:v>
                </c:pt>
                <c:pt idx="15">
                  <c:v>-0.36001420021057129</c:v>
                </c:pt>
                <c:pt idx="16">
                  <c:v>-0.40633493661880493</c:v>
                </c:pt>
                <c:pt idx="17">
                  <c:v>-0.41692885756492615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6-47A0-8A6A-E0C47E8FDE78}"/>
            </c:ext>
          </c:extLst>
        </c:ser>
        <c:ser>
          <c:idx val="6"/>
          <c:order val="5"/>
          <c:tx>
            <c:strRef>
              <c:f>'Annual Data'!$G$2</c:f>
              <c:strCache>
                <c:ptCount val="1"/>
                <c:pt idx="0">
                  <c:v>Control_corruption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'Annual Data'!$A$7:$A$24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'Annual Data'!$G$7:$G$24</c:f>
              <c:numCache>
                <c:formatCode>0.00</c:formatCode>
                <c:ptCount val="18"/>
                <c:pt idx="0">
                  <c:v>-0.23816762864589691</c:v>
                </c:pt>
                <c:pt idx="1">
                  <c:v>-0.17899234592914581</c:v>
                </c:pt>
                <c:pt idx="2">
                  <c:v>-0.12893004715442657</c:v>
                </c:pt>
                <c:pt idx="3">
                  <c:v>-0.13225731253623962</c:v>
                </c:pt>
                <c:pt idx="4">
                  <c:v>-0.12255103886127472</c:v>
                </c:pt>
                <c:pt idx="5">
                  <c:v>-0.21596346795558929</c:v>
                </c:pt>
                <c:pt idx="6">
                  <c:v>-0.23761679232120514</c:v>
                </c:pt>
                <c:pt idx="7">
                  <c:v>-0.30945304036140442</c:v>
                </c:pt>
                <c:pt idx="8">
                  <c:v>-0.3853909969329834</c:v>
                </c:pt>
                <c:pt idx="9">
                  <c:v>-0.28879371285438538</c:v>
                </c:pt>
                <c:pt idx="10">
                  <c:v>-0.38745138049125671</c:v>
                </c:pt>
                <c:pt idx="11">
                  <c:v>-0.40520501136779785</c:v>
                </c:pt>
                <c:pt idx="12">
                  <c:v>-0.36862641572952271</c:v>
                </c:pt>
                <c:pt idx="13">
                  <c:v>-0.29817458987236023</c:v>
                </c:pt>
                <c:pt idx="14">
                  <c:v>-0.32425165176391602</c:v>
                </c:pt>
                <c:pt idx="15">
                  <c:v>-0.3700263500213623</c:v>
                </c:pt>
                <c:pt idx="16">
                  <c:v>-0.28740984201431274</c:v>
                </c:pt>
                <c:pt idx="17">
                  <c:v>-0.22916705906391144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6-47A0-8A6A-E0C47E8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28960"/>
        <c:axId val="782611072"/>
      </c:lineChart>
      <c:lineChart>
        <c:grouping val="standard"/>
        <c:varyColors val="0"/>
        <c:ser>
          <c:idx val="2"/>
          <c:order val="1"/>
          <c:tx>
            <c:strRef>
              <c:f>'Annual Data'!$C$2</c:f>
              <c:strCache>
                <c:ptCount val="1"/>
                <c:pt idx="0">
                  <c:v>Pol_stability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'Annual Data'!$A$7:$A$24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'Annual Data'!$C$7:$C$24</c:f>
              <c:numCache>
                <c:formatCode>0.00</c:formatCode>
                <c:ptCount val="18"/>
                <c:pt idx="0">
                  <c:v>-1.9501776695251465</c:v>
                </c:pt>
                <c:pt idx="1">
                  <c:v>-2.374467134475708</c:v>
                </c:pt>
                <c:pt idx="2">
                  <c:v>-2.2694160938262939</c:v>
                </c:pt>
                <c:pt idx="3">
                  <c:v>-2.0561065673828125</c:v>
                </c:pt>
                <c:pt idx="4">
                  <c:v>-1.9015907049179077</c:v>
                </c:pt>
                <c:pt idx="5">
                  <c:v>-1.8032803535461426</c:v>
                </c:pt>
                <c:pt idx="6">
                  <c:v>-1.8509093523025513</c:v>
                </c:pt>
                <c:pt idx="7">
                  <c:v>-1.8319078683853149</c:v>
                </c:pt>
                <c:pt idx="8">
                  <c:v>-1.5371848344802856</c:v>
                </c:pt>
                <c:pt idx="9">
                  <c:v>-1.2846555709838867</c:v>
                </c:pt>
                <c:pt idx="10">
                  <c:v>-1.4018104076385498</c:v>
                </c:pt>
                <c:pt idx="11">
                  <c:v>-1.2919718027114868</c:v>
                </c:pt>
                <c:pt idx="12">
                  <c:v>-1.1145941019058228</c:v>
                </c:pt>
                <c:pt idx="13">
                  <c:v>-1.0691466331481934</c:v>
                </c:pt>
                <c:pt idx="14">
                  <c:v>-0.88245934247970581</c:v>
                </c:pt>
                <c:pt idx="15">
                  <c:v>-0.77260345220565796</c:v>
                </c:pt>
                <c:pt idx="16">
                  <c:v>-0.78745931386947632</c:v>
                </c:pt>
                <c:pt idx="17">
                  <c:v>-0.9002540111541748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6-47A0-8A6A-E0C47E8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91712"/>
        <c:axId val="956892128"/>
      </c:lineChart>
      <c:catAx>
        <c:axId val="7826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1072"/>
        <c:crosses val="autoZero"/>
        <c:auto val="1"/>
        <c:lblAlgn val="ctr"/>
        <c:lblOffset val="100"/>
        <c:noMultiLvlLbl val="0"/>
      </c:catAx>
      <c:valAx>
        <c:axId val="7826110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8960"/>
        <c:crosses val="autoZero"/>
        <c:crossBetween val="between"/>
      </c:valAx>
      <c:valAx>
        <c:axId val="9568921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6891712"/>
        <c:crosses val="max"/>
        <c:crossBetween val="between"/>
      </c:valAx>
      <c:catAx>
        <c:axId val="95689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89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'Annual Data'!$AF$2</c:f>
              <c:strCache>
                <c:ptCount val="1"/>
                <c:pt idx="0">
                  <c:v>Voice_accuntability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Data'!$AE$3:$AE$74</c:f>
              <c:numCache>
                <c:formatCode>mmm\-yy</c:formatCode>
                <c:ptCount val="72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  <c:pt idx="57">
                  <c:v>42522</c:v>
                </c:pt>
                <c:pt idx="58">
                  <c:v>42614</c:v>
                </c:pt>
                <c:pt idx="59">
                  <c:v>42705</c:v>
                </c:pt>
                <c:pt idx="60">
                  <c:v>42795</c:v>
                </c:pt>
                <c:pt idx="61">
                  <c:v>42887</c:v>
                </c:pt>
                <c:pt idx="62">
                  <c:v>42979</c:v>
                </c:pt>
                <c:pt idx="63">
                  <c:v>43070</c:v>
                </c:pt>
                <c:pt idx="64">
                  <c:v>43160</c:v>
                </c:pt>
                <c:pt idx="65">
                  <c:v>43252</c:v>
                </c:pt>
                <c:pt idx="66">
                  <c:v>43344</c:v>
                </c:pt>
                <c:pt idx="67">
                  <c:v>43435</c:v>
                </c:pt>
                <c:pt idx="68">
                  <c:v>43525</c:v>
                </c:pt>
                <c:pt idx="69">
                  <c:v>43617</c:v>
                </c:pt>
                <c:pt idx="70">
                  <c:v>43709</c:v>
                </c:pt>
                <c:pt idx="71">
                  <c:v>43800</c:v>
                </c:pt>
              </c:numCache>
            </c:numRef>
          </c:cat>
          <c:val>
            <c:numRef>
              <c:f>'Annual Data'!$AF$3:$AF$74</c:f>
              <c:numCache>
                <c:formatCode>General</c:formatCode>
                <c:ptCount val="72"/>
                <c:pt idx="0">
                  <c:v>-0.431701599397456</c:v>
                </c:pt>
                <c:pt idx="1">
                  <c:v>-0.44519376617220902</c:v>
                </c:pt>
                <c:pt idx="2">
                  <c:v>-0.43601524548532999</c:v>
                </c:pt>
                <c:pt idx="3">
                  <c:v>-0.404059236624144</c:v>
                </c:pt>
                <c:pt idx="4">
                  <c:v>-0.34895390139848598</c:v>
                </c:pt>
                <c:pt idx="5">
                  <c:v>-0.31501752734628002</c:v>
                </c:pt>
                <c:pt idx="6">
                  <c:v>-0.30185523286753901</c:v>
                </c:pt>
                <c:pt idx="7">
                  <c:v>-0.309313862298217</c:v>
                </c:pt>
                <c:pt idx="8">
                  <c:v>-0.33748020380014798</c:v>
                </c:pt>
                <c:pt idx="9">
                  <c:v>-0.34275905047939498</c:v>
                </c:pt>
                <c:pt idx="10">
                  <c:v>-0.325211826677274</c:v>
                </c:pt>
                <c:pt idx="11">
                  <c:v>-0.28463435395681802</c:v>
                </c:pt>
                <c:pt idx="12">
                  <c:v>-0.22055447529480701</c:v>
                </c:pt>
                <c:pt idx="13">
                  <c:v>-0.17603229569739501</c:v>
                </c:pt>
                <c:pt idx="14">
                  <c:v>-0.150549757770256</c:v>
                </c:pt>
                <c:pt idx="15">
                  <c:v>-0.14381034824025701</c:v>
                </c:pt>
                <c:pt idx="16">
                  <c:v>-0.155735647744915</c:v>
                </c:pt>
                <c:pt idx="17">
                  <c:v>-0.16429415243748</c:v>
                </c:pt>
                <c:pt idx="18">
                  <c:v>-0.16958544856193999</c:v>
                </c:pt>
                <c:pt idx="19">
                  <c:v>-0.171671105320606</c:v>
                </c:pt>
                <c:pt idx="20">
                  <c:v>-0.17057539128962401</c:v>
                </c:pt>
                <c:pt idx="21">
                  <c:v>-0.16829070654214201</c:v>
                </c:pt>
                <c:pt idx="22">
                  <c:v>-0.16479046662434799</c:v>
                </c:pt>
                <c:pt idx="23">
                  <c:v>-0.160033942955842</c:v>
                </c:pt>
                <c:pt idx="24">
                  <c:v>-0.15396578891433099</c:v>
                </c:pt>
                <c:pt idx="25">
                  <c:v>-0.14981851230764301</c:v>
                </c:pt>
                <c:pt idx="26">
                  <c:v>-0.147543855675521</c:v>
                </c:pt>
                <c:pt idx="27">
                  <c:v>-0.14711535125069899</c:v>
                </c:pt>
                <c:pt idx="28">
                  <c:v>-0.14852801298155399</c:v>
                </c:pt>
                <c:pt idx="29">
                  <c:v>-0.142676126450133</c:v>
                </c:pt>
                <c:pt idx="30">
                  <c:v>-0.12949159945799099</c:v>
                </c:pt>
                <c:pt idx="31">
                  <c:v>-0.108821017644898</c:v>
                </c:pt>
                <c:pt idx="32">
                  <c:v>-8.0423859368603495E-2</c:v>
                </c:pt>
                <c:pt idx="33">
                  <c:v>-6.0884781562321001E-2</c:v>
                </c:pt>
                <c:pt idx="34">
                  <c:v>-4.9976428696123502E-2</c:v>
                </c:pt>
                <c:pt idx="35">
                  <c:v>-4.7571871834515E-2</c:v>
                </c:pt>
                <c:pt idx="36">
                  <c:v>-5.36431316989988E-2</c:v>
                </c:pt>
                <c:pt idx="37">
                  <c:v>-6.0172313332659502E-2</c:v>
                </c:pt>
                <c:pt idx="38">
                  <c:v>-6.7235389898868694E-2</c:v>
                </c:pt>
                <c:pt idx="39">
                  <c:v>-7.4914546930205994E-2</c:v>
                </c:pt>
                <c:pt idx="40">
                  <c:v>-8.3299138634355299E-2</c:v>
                </c:pt>
                <c:pt idx="41">
                  <c:v>-8.5836853868817398E-2</c:v>
                </c:pt>
                <c:pt idx="42">
                  <c:v>-8.2557221334877903E-2</c:v>
                </c:pt>
                <c:pt idx="43">
                  <c:v>-7.3422079426338493E-2</c:v>
                </c:pt>
                <c:pt idx="44">
                  <c:v>-5.8325132183371202E-2</c:v>
                </c:pt>
                <c:pt idx="45">
                  <c:v>-4.6348974892616197E-2</c:v>
                </c:pt>
                <c:pt idx="46">
                  <c:v>-3.7354253710748901E-2</c:v>
                </c:pt>
                <c:pt idx="47">
                  <c:v>-3.12363066050407E-2</c:v>
                </c:pt>
                <c:pt idx="48">
                  <c:v>-2.7923945512263699E-2</c:v>
                </c:pt>
                <c:pt idx="49">
                  <c:v>-1.39524478502516E-2</c:v>
                </c:pt>
                <c:pt idx="50">
                  <c:v>1.08407578844366E-2</c:v>
                </c:pt>
                <c:pt idx="51">
                  <c:v>4.6744163937150598E-2</c:v>
                </c:pt>
                <c:pt idx="52">
                  <c:v>9.4175540173501507E-2</c:v>
                </c:pt>
                <c:pt idx="53">
                  <c:v>0.124053012328995</c:v>
                </c:pt>
                <c:pt idx="54">
                  <c:v>0.13672423286615501</c:v>
                </c:pt>
                <c:pt idx="55">
                  <c:v>0.13233664334228601</c:v>
                </c:pt>
                <c:pt idx="56">
                  <c:v>0.110839190030532</c:v>
                </c:pt>
                <c:pt idx="57">
                  <c:v>0.102763490840993</c:v>
                </c:pt>
                <c:pt idx="58">
                  <c:v>0.10801557742536699</c:v>
                </c:pt>
                <c:pt idx="59">
                  <c:v>0.126656562746122</c:v>
                </c:pt>
                <c:pt idx="60">
                  <c:v>0.15890335218323401</c:v>
                </c:pt>
                <c:pt idx="61">
                  <c:v>0.184221167480249</c:v>
                </c:pt>
                <c:pt idx="62">
                  <c:v>0.202904605207716</c:v>
                </c:pt>
                <c:pt idx="63">
                  <c:v>0.21517106471925501</c:v>
                </c:pt>
                <c:pt idx="64">
                  <c:v>0.22116327779730899</c:v>
                </c:pt>
                <c:pt idx="65">
                  <c:v>0.22685539558895301</c:v>
                </c:pt>
                <c:pt idx="66">
                  <c:v>0.23231365123322301</c:v>
                </c:pt>
                <c:pt idx="67">
                  <c:v>0.237601556663321</c:v>
                </c:pt>
                <c:pt idx="68">
                  <c:v>0.24278064162764099</c:v>
                </c:pt>
                <c:pt idx="69">
                  <c:v>0.23956194853325399</c:v>
                </c:pt>
                <c:pt idx="70">
                  <c:v>0.227908024861604</c:v>
                </c:pt>
                <c:pt idx="71">
                  <c:v>0.207683266260307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2-4733-BAD7-4E15E1C02215}"/>
            </c:ext>
          </c:extLst>
        </c:ser>
        <c:ser>
          <c:idx val="1"/>
          <c:order val="1"/>
          <c:tx>
            <c:strRef>
              <c:f>'Annual Data'!$AG$2</c:f>
              <c:strCache>
                <c:ptCount val="1"/>
                <c:pt idx="0">
                  <c:v>Pol_stability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'Annual Data'!$AE$3:$AE$74</c:f>
              <c:numCache>
                <c:formatCode>mmm\-yy</c:formatCode>
                <c:ptCount val="72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  <c:pt idx="57">
                  <c:v>42522</c:v>
                </c:pt>
                <c:pt idx="58">
                  <c:v>42614</c:v>
                </c:pt>
                <c:pt idx="59">
                  <c:v>42705</c:v>
                </c:pt>
                <c:pt idx="60">
                  <c:v>42795</c:v>
                </c:pt>
                <c:pt idx="61">
                  <c:v>42887</c:v>
                </c:pt>
                <c:pt idx="62">
                  <c:v>42979</c:v>
                </c:pt>
                <c:pt idx="63">
                  <c:v>43070</c:v>
                </c:pt>
                <c:pt idx="64">
                  <c:v>43160</c:v>
                </c:pt>
                <c:pt idx="65">
                  <c:v>43252</c:v>
                </c:pt>
                <c:pt idx="66">
                  <c:v>43344</c:v>
                </c:pt>
                <c:pt idx="67">
                  <c:v>43435</c:v>
                </c:pt>
                <c:pt idx="68">
                  <c:v>43525</c:v>
                </c:pt>
                <c:pt idx="69">
                  <c:v>43617</c:v>
                </c:pt>
                <c:pt idx="70">
                  <c:v>43709</c:v>
                </c:pt>
                <c:pt idx="71">
                  <c:v>43800</c:v>
                </c:pt>
              </c:numCache>
            </c:numRef>
          </c:cat>
          <c:val>
            <c:numRef>
              <c:f>'Annual Data'!$AG$3:$AG$74</c:f>
              <c:numCache>
                <c:formatCode>General</c:formatCode>
                <c:ptCount val="72"/>
                <c:pt idx="0">
                  <c:v>-1.82198471190015</c:v>
                </c:pt>
                <c:pt idx="1">
                  <c:v>-1.8862138031979001</c:v>
                </c:pt>
                <c:pt idx="2">
                  <c:v>-1.9820379986249499</c:v>
                </c:pt>
                <c:pt idx="3">
                  <c:v>-2.1104741643775902</c:v>
                </c:pt>
                <c:pt idx="4">
                  <c:v>-2.2728852380181799</c:v>
                </c:pt>
                <c:pt idx="5">
                  <c:v>-2.37798441553567</c:v>
                </c:pt>
                <c:pt idx="6">
                  <c:v>-2.4268869872844099</c:v>
                </c:pt>
                <c:pt idx="7">
                  <c:v>-2.4201118970645599</c:v>
                </c:pt>
                <c:pt idx="8">
                  <c:v>-2.3575872490444798</c:v>
                </c:pt>
                <c:pt idx="9">
                  <c:v>-2.2976250369689399</c:v>
                </c:pt>
                <c:pt idx="10">
                  <c:v>-2.23958895446208</c:v>
                </c:pt>
                <c:pt idx="11">
                  <c:v>-2.1828631348296699</c:v>
                </c:pt>
                <c:pt idx="12">
                  <c:v>-2.1268456156113702</c:v>
                </c:pt>
                <c:pt idx="13">
                  <c:v>-2.0764052694324899</c:v>
                </c:pt>
                <c:pt idx="14">
                  <c:v>-2.03100683395424</c:v>
                </c:pt>
                <c:pt idx="15">
                  <c:v>-1.9901685505331499</c:v>
                </c:pt>
                <c:pt idx="16">
                  <c:v>-1.9534570518997201</c:v>
                </c:pt>
                <c:pt idx="17">
                  <c:v>-1.9182117624380901</c:v>
                </c:pt>
                <c:pt idx="18">
                  <c:v>-1.8840586665536501</c:v>
                </c:pt>
                <c:pt idx="19">
                  <c:v>-1.8506353387801799</c:v>
                </c:pt>
                <c:pt idx="20">
                  <c:v>-1.8175870977970801</c:v>
                </c:pt>
                <c:pt idx="21">
                  <c:v>-1.7987303085197801</c:v>
                </c:pt>
                <c:pt idx="22">
                  <c:v>-1.79386486666874</c:v>
                </c:pt>
                <c:pt idx="23">
                  <c:v>-1.8029391411989599</c:v>
                </c:pt>
                <c:pt idx="24">
                  <c:v>-1.8260494264021201</c:v>
                </c:pt>
                <c:pt idx="25">
                  <c:v>-1.8451402672186501</c:v>
                </c:pt>
                <c:pt idx="26">
                  <c:v>-1.8604142516337401</c:v>
                </c:pt>
                <c:pt idx="27">
                  <c:v>-1.8720334639556899</c:v>
                </c:pt>
                <c:pt idx="28">
                  <c:v>-1.8801212048204701</c:v>
                </c:pt>
                <c:pt idx="29">
                  <c:v>-1.86418121969364</c:v>
                </c:pt>
                <c:pt idx="30">
                  <c:v>-1.8240443568075</c:v>
                </c:pt>
                <c:pt idx="31">
                  <c:v>-1.7592846922196499</c:v>
                </c:pt>
                <c:pt idx="32">
                  <c:v>-1.6692150099977501</c:v>
                </c:pt>
                <c:pt idx="33">
                  <c:v>-1.58084315214183</c:v>
                </c:pt>
                <c:pt idx="34">
                  <c:v>-1.4932313350936099</c:v>
                </c:pt>
                <c:pt idx="35">
                  <c:v>-1.4054498406879501</c:v>
                </c:pt>
                <c:pt idx="36">
                  <c:v>-1.31656715017927</c:v>
                </c:pt>
                <c:pt idx="37">
                  <c:v>-1.2684619529079599</c:v>
                </c:pt>
                <c:pt idx="38">
                  <c:v>-1.2606237666440201</c:v>
                </c:pt>
                <c:pt idx="39">
                  <c:v>-1.2929694142043</c:v>
                </c:pt>
                <c:pt idx="40">
                  <c:v>-1.36584214079378</c:v>
                </c:pt>
                <c:pt idx="41">
                  <c:v>-1.40917944931086</c:v>
                </c:pt>
                <c:pt idx="42">
                  <c:v>-1.4234412261534499</c:v>
                </c:pt>
                <c:pt idx="43">
                  <c:v>-1.4087788142961</c:v>
                </c:pt>
                <c:pt idx="44">
                  <c:v>-1.3650366193098</c:v>
                </c:pt>
                <c:pt idx="45">
                  <c:v>-1.3185638154783701</c:v>
                </c:pt>
                <c:pt idx="46">
                  <c:v>-1.2688672431874799</c:v>
                </c:pt>
                <c:pt idx="47">
                  <c:v>-1.2154195328702999</c:v>
                </c:pt>
                <c:pt idx="48">
                  <c:v>-1.15765350867268</c:v>
                </c:pt>
                <c:pt idx="49">
                  <c:v>-1.11751803369209</c:v>
                </c:pt>
                <c:pt idx="50">
                  <c:v>-1.0945871987143201</c:v>
                </c:pt>
                <c:pt idx="51">
                  <c:v>-1.08861766654421</c:v>
                </c:pt>
                <c:pt idx="52">
                  <c:v>-1.0995460897626299</c:v>
                </c:pt>
                <c:pt idx="53">
                  <c:v>-1.0918185621746399</c:v>
                </c:pt>
                <c:pt idx="54">
                  <c:v>-1.06535308088369</c:v>
                </c:pt>
                <c:pt idx="55">
                  <c:v>-1.0198687997718101</c:v>
                </c:pt>
                <c:pt idx="56">
                  <c:v>-0.954883049219721</c:v>
                </c:pt>
                <c:pt idx="57">
                  <c:v>-0.90019909734204295</c:v>
                </c:pt>
                <c:pt idx="58">
                  <c:v>-0.85523664954934397</c:v>
                </c:pt>
                <c:pt idx="59">
                  <c:v>-0.81951857380771498</c:v>
                </c:pt>
                <c:pt idx="60">
                  <c:v>-0.79266583741403396</c:v>
                </c:pt>
                <c:pt idx="61">
                  <c:v>-0.77399041133343105</c:v>
                </c:pt>
                <c:pt idx="62">
                  <c:v>-0.76329411587446705</c:v>
                </c:pt>
                <c:pt idx="63">
                  <c:v>-0.760463444200701</c:v>
                </c:pt>
                <c:pt idx="64">
                  <c:v>-0.76546835782002798</c:v>
                </c:pt>
                <c:pt idx="65">
                  <c:v>-0.77620354418440096</c:v>
                </c:pt>
                <c:pt idx="66">
                  <c:v>-0.79278292283236695</c:v>
                </c:pt>
                <c:pt idx="67">
                  <c:v>-0.81538243064111104</c:v>
                </c:pt>
                <c:pt idx="68">
                  <c:v>-0.84424188883157303</c:v>
                </c:pt>
                <c:pt idx="69">
                  <c:v>-0.878005788631399</c:v>
                </c:pt>
                <c:pt idx="70">
                  <c:v>-0.91703242543986396</c:v>
                </c:pt>
                <c:pt idx="71">
                  <c:v>-0.96173594171386301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2-4733-BAD7-4E15E1C02215}"/>
            </c:ext>
          </c:extLst>
        </c:ser>
        <c:ser>
          <c:idx val="2"/>
          <c:order val="2"/>
          <c:tx>
            <c:strRef>
              <c:f>'Annual Data'!$AH$2</c:f>
              <c:strCache>
                <c:ptCount val="1"/>
                <c:pt idx="0">
                  <c:v>Gov_effective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'Annual Data'!$AE$3:$AE$74</c:f>
              <c:numCache>
                <c:formatCode>mmm\-yy</c:formatCode>
                <c:ptCount val="72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  <c:pt idx="57">
                  <c:v>42522</c:v>
                </c:pt>
                <c:pt idx="58">
                  <c:v>42614</c:v>
                </c:pt>
                <c:pt idx="59">
                  <c:v>42705</c:v>
                </c:pt>
                <c:pt idx="60">
                  <c:v>42795</c:v>
                </c:pt>
                <c:pt idx="61">
                  <c:v>42887</c:v>
                </c:pt>
                <c:pt idx="62">
                  <c:v>42979</c:v>
                </c:pt>
                <c:pt idx="63">
                  <c:v>43070</c:v>
                </c:pt>
                <c:pt idx="64">
                  <c:v>43160</c:v>
                </c:pt>
                <c:pt idx="65">
                  <c:v>43252</c:v>
                </c:pt>
                <c:pt idx="66">
                  <c:v>43344</c:v>
                </c:pt>
                <c:pt idx="67">
                  <c:v>43435</c:v>
                </c:pt>
                <c:pt idx="68">
                  <c:v>43525</c:v>
                </c:pt>
                <c:pt idx="69">
                  <c:v>43617</c:v>
                </c:pt>
                <c:pt idx="70">
                  <c:v>43709</c:v>
                </c:pt>
                <c:pt idx="71">
                  <c:v>43800</c:v>
                </c:pt>
              </c:numCache>
            </c:numRef>
          </c:cat>
          <c:val>
            <c:numRef>
              <c:f>'Annual Data'!$AH$3:$AH$74</c:f>
              <c:numCache>
                <c:formatCode>General</c:formatCode>
                <c:ptCount val="72"/>
                <c:pt idx="0">
                  <c:v>-0.410913623389008</c:v>
                </c:pt>
                <c:pt idx="1">
                  <c:v>-0.44711712661056902</c:v>
                </c:pt>
                <c:pt idx="2">
                  <c:v>-0.43131706443977202</c:v>
                </c:pt>
                <c:pt idx="3">
                  <c:v>-0.361652089239546</c:v>
                </c:pt>
                <c:pt idx="4">
                  <c:v>-0.229915224633846</c:v>
                </c:pt>
                <c:pt idx="5">
                  <c:v>-0.15049247907923899</c:v>
                </c:pt>
                <c:pt idx="6">
                  <c:v>-0.114027348900618</c:v>
                </c:pt>
                <c:pt idx="7">
                  <c:v>-0.116224010248693</c:v>
                </c:pt>
                <c:pt idx="8">
                  <c:v>-0.157341243776699</c:v>
                </c:pt>
                <c:pt idx="9">
                  <c:v>-0.18238696724235501</c:v>
                </c:pt>
                <c:pt idx="10">
                  <c:v>-0.19431172588324899</c:v>
                </c:pt>
                <c:pt idx="11">
                  <c:v>-0.19452033197663399</c:v>
                </c:pt>
                <c:pt idx="12">
                  <c:v>-0.183037360644733</c:v>
                </c:pt>
                <c:pt idx="13">
                  <c:v>-0.176774075191754</c:v>
                </c:pt>
                <c:pt idx="14">
                  <c:v>-0.17499262082622699</c:v>
                </c:pt>
                <c:pt idx="15">
                  <c:v>-0.17748313091358001</c:v>
                </c:pt>
                <c:pt idx="16">
                  <c:v>-0.18453900335415499</c:v>
                </c:pt>
                <c:pt idx="17">
                  <c:v>-0.18058919397079601</c:v>
                </c:pt>
                <c:pt idx="18">
                  <c:v>-0.16516839014111201</c:v>
                </c:pt>
                <c:pt idx="19">
                  <c:v>-0.13645992326849599</c:v>
                </c:pt>
                <c:pt idx="20">
                  <c:v>-9.1081753687550102E-2</c:v>
                </c:pt>
                <c:pt idx="21">
                  <c:v>-5.71321247072629E-2</c:v>
                </c:pt>
                <c:pt idx="22">
                  <c:v>-3.0611554490228E-2</c:v>
                </c:pt>
                <c:pt idx="23">
                  <c:v>-8.3957514878611594E-3</c:v>
                </c:pt>
                <c:pt idx="24">
                  <c:v>1.21324469399049E-2</c:v>
                </c:pt>
                <c:pt idx="25">
                  <c:v>4.7671092669047503E-3</c:v>
                </c:pt>
                <c:pt idx="26">
                  <c:v>-3.1359448046691399E-2</c:v>
                </c:pt>
                <c:pt idx="27">
                  <c:v>-0.100503162817101</c:v>
                </c:pt>
                <c:pt idx="28">
                  <c:v>-0.21080960363229201</c:v>
                </c:pt>
                <c:pt idx="29">
                  <c:v>-0.26627968622057002</c:v>
                </c:pt>
                <c:pt idx="30">
                  <c:v>-0.273448138486034</c:v>
                </c:pt>
                <c:pt idx="31">
                  <c:v>-0.23315944961749399</c:v>
                </c:pt>
                <c:pt idx="32">
                  <c:v>-0.140667356276516</c:v>
                </c:pt>
                <c:pt idx="33">
                  <c:v>-7.4759406270452203E-2</c:v>
                </c:pt>
                <c:pt idx="34">
                  <c:v>-2.76712246441893E-2</c:v>
                </c:pt>
                <c:pt idx="35">
                  <c:v>6.1444753570132201E-3</c:v>
                </c:pt>
                <c:pt idx="36">
                  <c:v>3.06713978865206E-2</c:v>
                </c:pt>
                <c:pt idx="37">
                  <c:v>4.3154571779818698E-2</c:v>
                </c:pt>
                <c:pt idx="38">
                  <c:v>4.5064594176228399E-2</c:v>
                </c:pt>
                <c:pt idx="39">
                  <c:v>3.6626477840629099E-2</c:v>
                </c:pt>
                <c:pt idx="40">
                  <c:v>1.6846159095749401E-2</c:v>
                </c:pt>
                <c:pt idx="41">
                  <c:v>1.15267242704159E-2</c:v>
                </c:pt>
                <c:pt idx="42">
                  <c:v>2.0041510169530399E-2</c:v>
                </c:pt>
                <c:pt idx="43">
                  <c:v>4.3393612631715699E-2</c:v>
                </c:pt>
                <c:pt idx="44">
                  <c:v>8.4334057587681796E-2</c:v>
                </c:pt>
                <c:pt idx="45">
                  <c:v>9.5217742787039303E-2</c:v>
                </c:pt>
                <c:pt idx="46">
                  <c:v>7.7326835445934994E-2</c:v>
                </c:pt>
                <c:pt idx="47">
                  <c:v>2.85536730916214E-2</c:v>
                </c:pt>
                <c:pt idx="48">
                  <c:v>-5.68475324582172E-2</c:v>
                </c:pt>
                <c:pt idx="49">
                  <c:v>-0.10595813763369399</c:v>
                </c:pt>
                <c:pt idx="50">
                  <c:v>-0.124563683523855</c:v>
                </c:pt>
                <c:pt idx="51">
                  <c:v>-0.114856021559711</c:v>
                </c:pt>
                <c:pt idx="52">
                  <c:v>-7.5691527528701896E-2</c:v>
                </c:pt>
                <c:pt idx="53">
                  <c:v>-4.5886470727383701E-2</c:v>
                </c:pt>
                <c:pt idx="54">
                  <c:v>-2.1929626234595899E-2</c:v>
                </c:pt>
                <c:pt idx="55">
                  <c:v>-9.9872566896369607E-4</c:v>
                </c:pt>
                <c:pt idx="56">
                  <c:v>1.9372023944788101E-2</c:v>
                </c:pt>
                <c:pt idx="57">
                  <c:v>2.5730903353529899E-2</c:v>
                </c:pt>
                <c:pt idx="58">
                  <c:v>1.8827028923637301E-2</c:v>
                </c:pt>
                <c:pt idx="59">
                  <c:v>-2.1529195848875898E-3</c:v>
                </c:pt>
                <c:pt idx="60">
                  <c:v>-3.9680513306394299E-2</c:v>
                </c:pt>
                <c:pt idx="61">
                  <c:v>-6.6855595619058197E-2</c:v>
                </c:pt>
                <c:pt idx="62">
                  <c:v>-8.6879563751774302E-2</c:v>
                </c:pt>
                <c:pt idx="63">
                  <c:v>-0.10211136828117801</c:v>
                </c:pt>
                <c:pt idx="64">
                  <c:v>-0.114345412486363</c:v>
                </c:pt>
                <c:pt idx="65">
                  <c:v>-0.10817984749038401</c:v>
                </c:pt>
                <c:pt idx="66">
                  <c:v>-8.2888330592025994E-2</c:v>
                </c:pt>
                <c:pt idx="67">
                  <c:v>-3.5491360526808298E-2</c:v>
                </c:pt>
                <c:pt idx="68">
                  <c:v>3.9594726698592597E-2</c:v>
                </c:pt>
                <c:pt idx="69">
                  <c:v>8.0236035481024107E-2</c:v>
                </c:pt>
                <c:pt idx="70">
                  <c:v>9.1220370023534503E-2</c:v>
                </c:pt>
                <c:pt idx="71">
                  <c:v>7.3841754673908799E-2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2-4733-BAD7-4E15E1C02215}"/>
            </c:ext>
          </c:extLst>
        </c:ser>
        <c:ser>
          <c:idx val="3"/>
          <c:order val="3"/>
          <c:tx>
            <c:strRef>
              <c:f>'Annual Data'!$AI$2</c:f>
              <c:strCache>
                <c:ptCount val="1"/>
                <c:pt idx="0">
                  <c:v>Regul_quality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'Annual Data'!$AE$3:$AE$74</c:f>
              <c:numCache>
                <c:formatCode>mmm\-yy</c:formatCode>
                <c:ptCount val="72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  <c:pt idx="57">
                  <c:v>42522</c:v>
                </c:pt>
                <c:pt idx="58">
                  <c:v>42614</c:v>
                </c:pt>
                <c:pt idx="59">
                  <c:v>42705</c:v>
                </c:pt>
                <c:pt idx="60">
                  <c:v>42795</c:v>
                </c:pt>
                <c:pt idx="61">
                  <c:v>42887</c:v>
                </c:pt>
                <c:pt idx="62">
                  <c:v>42979</c:v>
                </c:pt>
                <c:pt idx="63">
                  <c:v>43070</c:v>
                </c:pt>
                <c:pt idx="64">
                  <c:v>43160</c:v>
                </c:pt>
                <c:pt idx="65">
                  <c:v>43252</c:v>
                </c:pt>
                <c:pt idx="66">
                  <c:v>43344</c:v>
                </c:pt>
                <c:pt idx="67">
                  <c:v>43435</c:v>
                </c:pt>
                <c:pt idx="68">
                  <c:v>43525</c:v>
                </c:pt>
                <c:pt idx="69">
                  <c:v>43617</c:v>
                </c:pt>
                <c:pt idx="70">
                  <c:v>43709</c:v>
                </c:pt>
                <c:pt idx="71">
                  <c:v>43800</c:v>
                </c:pt>
              </c:numCache>
            </c:numRef>
          </c:cat>
          <c:val>
            <c:numRef>
              <c:f>'Annual Data'!$AI$3:$AI$74</c:f>
              <c:numCache>
                <c:formatCode>General</c:formatCode>
                <c:ptCount val="72"/>
                <c:pt idx="0">
                  <c:v>7.2715102462740405E-2</c:v>
                </c:pt>
                <c:pt idx="1">
                  <c:v>4.6535657886057499E-2</c:v>
                </c:pt>
                <c:pt idx="2">
                  <c:v>1.5262045853514501E-2</c:v>
                </c:pt>
                <c:pt idx="3">
                  <c:v>-2.1647499765297201E-2</c:v>
                </c:pt>
                <c:pt idx="4">
                  <c:v>-6.4832378784004704E-2</c:v>
                </c:pt>
                <c:pt idx="5">
                  <c:v>-9.1145946703947198E-2</c:v>
                </c:pt>
                <c:pt idx="6">
                  <c:v>-0.101044044694172</c:v>
                </c:pt>
                <c:pt idx="7">
                  <c:v>-9.4698141731175703E-2</c:v>
                </c:pt>
                <c:pt idx="8">
                  <c:v>-7.1998305029175605E-2</c:v>
                </c:pt>
                <c:pt idx="9">
                  <c:v>-5.29005774160205E-2</c:v>
                </c:pt>
                <c:pt idx="10">
                  <c:v>-3.7074120804385102E-2</c:v>
                </c:pt>
                <c:pt idx="11">
                  <c:v>-2.4244766730848799E-2</c:v>
                </c:pt>
                <c:pt idx="12">
                  <c:v>-1.41902668185751E-2</c:v>
                </c:pt>
                <c:pt idx="13">
                  <c:v>-1.41351424702332E-3</c:v>
                </c:pt>
                <c:pt idx="14">
                  <c:v>1.4306828122372399E-2</c:v>
                </c:pt>
                <c:pt idx="15">
                  <c:v>3.3243090490718802E-2</c:v>
                </c:pt>
                <c:pt idx="16">
                  <c:v>5.5723313813983301E-2</c:v>
                </c:pt>
                <c:pt idx="17">
                  <c:v>8.2880370018445698E-2</c:v>
                </c:pt>
                <c:pt idx="18">
                  <c:v>0.11518471238075</c:v>
                </c:pt>
                <c:pt idx="19">
                  <c:v>0.153195962812776</c:v>
                </c:pt>
                <c:pt idx="20">
                  <c:v>0.197572606430893</c:v>
                </c:pt>
                <c:pt idx="21">
                  <c:v>0.232555125179398</c:v>
                </c:pt>
                <c:pt idx="22">
                  <c:v>0.25874953616288998</c:v>
                </c:pt>
                <c:pt idx="23">
                  <c:v>0.27660961634394499</c:v>
                </c:pt>
                <c:pt idx="24">
                  <c:v>0.28644476351512899</c:v>
                </c:pt>
                <c:pt idx="25">
                  <c:v>0.28066798962956502</c:v>
                </c:pt>
                <c:pt idx="26">
                  <c:v>0.25917922116741399</c:v>
                </c:pt>
                <c:pt idx="27">
                  <c:v>0.221606199020106</c:v>
                </c:pt>
                <c:pt idx="28">
                  <c:v>0.16729802968690399</c:v>
                </c:pt>
                <c:pt idx="29">
                  <c:v>0.138178725775538</c:v>
                </c:pt>
                <c:pt idx="30">
                  <c:v>0.13374384115475199</c:v>
                </c:pt>
                <c:pt idx="31">
                  <c:v>0.15391654842522501</c:v>
                </c:pt>
                <c:pt idx="32">
                  <c:v>0.199046308005741</c:v>
                </c:pt>
                <c:pt idx="33">
                  <c:v>0.23853618027519599</c:v>
                </c:pt>
                <c:pt idx="34">
                  <c:v>0.27307026514720301</c:v>
                </c:pt>
                <c:pt idx="35">
                  <c:v>0.303246811314902</c:v>
                </c:pt>
                <c:pt idx="36">
                  <c:v>0.32958857996844299</c:v>
                </c:pt>
                <c:pt idx="37">
                  <c:v>0.35179908072509403</c:v>
                </c:pt>
                <c:pt idx="38">
                  <c:v>0.37026307557003502</c:v>
                </c:pt>
                <c:pt idx="39">
                  <c:v>0.38530042416733601</c:v>
                </c:pt>
                <c:pt idx="40">
                  <c:v>0.39717162492545499</c:v>
                </c:pt>
                <c:pt idx="41">
                  <c:v>0.40327901159837498</c:v>
                </c:pt>
                <c:pt idx="42">
                  <c:v>0.40372838505237502</c:v>
                </c:pt>
                <c:pt idx="43">
                  <c:v>0.39852752997561403</c:v>
                </c:pt>
                <c:pt idx="44">
                  <c:v>0.38758634973560802</c:v>
                </c:pt>
                <c:pt idx="45">
                  <c:v>0.38929572031659898</c:v>
                </c:pt>
                <c:pt idx="46">
                  <c:v>0.40368525387480803</c:v>
                </c:pt>
                <c:pt idx="47">
                  <c:v>0.43100422644224901</c:v>
                </c:pt>
                <c:pt idx="48">
                  <c:v>0.47172589624183597</c:v>
                </c:pt>
                <c:pt idx="49">
                  <c:v>0.49761867977178398</c:v>
                </c:pt>
                <c:pt idx="50">
                  <c:v>0.50913112877353905</c:v>
                </c:pt>
                <c:pt idx="51">
                  <c:v>0.50646267831525904</c:v>
                </c:pt>
                <c:pt idx="52">
                  <c:v>0.48956710169062401</c:v>
                </c:pt>
                <c:pt idx="53">
                  <c:v>0.47329330048540802</c:v>
                </c:pt>
                <c:pt idx="54">
                  <c:v>0.45735935669484601</c:v>
                </c:pt>
                <c:pt idx="55">
                  <c:v>0.44148923980923699</c:v>
                </c:pt>
                <c:pt idx="56">
                  <c:v>0.42540802501959701</c:v>
                </c:pt>
                <c:pt idx="57">
                  <c:v>0.40975138815492701</c:v>
                </c:pt>
                <c:pt idx="58">
                  <c:v>0.39424810261177201</c:v>
                </c:pt>
                <c:pt idx="59">
                  <c:v>0.37862959835707599</c:v>
                </c:pt>
                <c:pt idx="60">
                  <c:v>0.36262530937486198</c:v>
                </c:pt>
                <c:pt idx="61">
                  <c:v>0.347675425461555</c:v>
                </c:pt>
                <c:pt idx="62">
                  <c:v>0.33352096339675102</c:v>
                </c:pt>
                <c:pt idx="63">
                  <c:v>0.31991671939225902</c:v>
                </c:pt>
                <c:pt idx="64">
                  <c:v>0.30662702132220399</c:v>
                </c:pt>
                <c:pt idx="65">
                  <c:v>0.30560350159816502</c:v>
                </c:pt>
                <c:pt idx="66">
                  <c:v>0.31682842935107203</c:v>
                </c:pt>
                <c:pt idx="67">
                  <c:v>0.34049625879575901</c:v>
                </c:pt>
                <c:pt idx="68">
                  <c:v>0.37701699784433101</c:v>
                </c:pt>
                <c:pt idx="69">
                  <c:v>0.39929438292532898</c:v>
                </c:pt>
                <c:pt idx="70">
                  <c:v>0.40771433468963397</c:v>
                </c:pt>
                <c:pt idx="71">
                  <c:v>0.40242271555572101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2-4733-BAD7-4E15E1C02215}"/>
            </c:ext>
          </c:extLst>
        </c:ser>
        <c:ser>
          <c:idx val="4"/>
          <c:order val="4"/>
          <c:tx>
            <c:strRef>
              <c:f>'Annual Data'!$AJ$2</c:f>
              <c:strCache>
                <c:ptCount val="1"/>
                <c:pt idx="0">
                  <c:v>Rule_law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'Annual Data'!$AE$3:$AE$74</c:f>
              <c:numCache>
                <c:formatCode>mmm\-yy</c:formatCode>
                <c:ptCount val="72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  <c:pt idx="57">
                  <c:v>42522</c:v>
                </c:pt>
                <c:pt idx="58">
                  <c:v>42614</c:v>
                </c:pt>
                <c:pt idx="59">
                  <c:v>42705</c:v>
                </c:pt>
                <c:pt idx="60">
                  <c:v>42795</c:v>
                </c:pt>
                <c:pt idx="61">
                  <c:v>42887</c:v>
                </c:pt>
                <c:pt idx="62">
                  <c:v>42979</c:v>
                </c:pt>
                <c:pt idx="63">
                  <c:v>43070</c:v>
                </c:pt>
                <c:pt idx="64">
                  <c:v>43160</c:v>
                </c:pt>
                <c:pt idx="65">
                  <c:v>43252</c:v>
                </c:pt>
                <c:pt idx="66">
                  <c:v>43344</c:v>
                </c:pt>
                <c:pt idx="67">
                  <c:v>43435</c:v>
                </c:pt>
                <c:pt idx="68">
                  <c:v>43525</c:v>
                </c:pt>
                <c:pt idx="69">
                  <c:v>43617</c:v>
                </c:pt>
                <c:pt idx="70">
                  <c:v>43709</c:v>
                </c:pt>
                <c:pt idx="71">
                  <c:v>43800</c:v>
                </c:pt>
              </c:numCache>
            </c:numRef>
          </c:cat>
          <c:val>
            <c:numRef>
              <c:f>'Annual Data'!$AJ$3:$AJ$74</c:f>
              <c:numCache>
                <c:formatCode>General</c:formatCode>
                <c:ptCount val="72"/>
                <c:pt idx="0">
                  <c:v>-0.69982529427834805</c:v>
                </c:pt>
                <c:pt idx="1">
                  <c:v>-0.71755345193932996</c:v>
                </c:pt>
                <c:pt idx="2">
                  <c:v>-0.72563590290402802</c:v>
                </c:pt>
                <c:pt idx="3">
                  <c:v>-0.72418977859740996</c:v>
                </c:pt>
                <c:pt idx="4">
                  <c:v>-0.71319412168840801</c:v>
                </c:pt>
                <c:pt idx="5">
                  <c:v>-0.70488225392742998</c:v>
                </c:pt>
                <c:pt idx="6">
                  <c:v>-0.69913371916580602</c:v>
                </c:pt>
                <c:pt idx="7">
                  <c:v>-0.69586520924972795</c:v>
                </c:pt>
                <c:pt idx="8">
                  <c:v>-0.69502935671285804</c:v>
                </c:pt>
                <c:pt idx="9">
                  <c:v>-0.69092509366632904</c:v>
                </c:pt>
                <c:pt idx="10">
                  <c:v>-0.68349294085301904</c:v>
                </c:pt>
                <c:pt idx="11">
                  <c:v>-0.67262519101266605</c:v>
                </c:pt>
                <c:pt idx="12">
                  <c:v>-0.658164347980977</c:v>
                </c:pt>
                <c:pt idx="13">
                  <c:v>-0.63856555240100699</c:v>
                </c:pt>
                <c:pt idx="14">
                  <c:v>-0.61354477720423395</c:v>
                </c:pt>
                <c:pt idx="15">
                  <c:v>-0.58273941962752696</c:v>
                </c:pt>
                <c:pt idx="16">
                  <c:v>-0.54570304634943201</c:v>
                </c:pt>
                <c:pt idx="17">
                  <c:v>-0.51489565620214095</c:v>
                </c:pt>
                <c:pt idx="18">
                  <c:v>-0.48987078640804799</c:v>
                </c:pt>
                <c:pt idx="19">
                  <c:v>-0.470265774864843</c:v>
                </c:pt>
                <c:pt idx="20">
                  <c:v>-0.455796504421844</c:v>
                </c:pt>
                <c:pt idx="21">
                  <c:v>-0.442132955328635</c:v>
                </c:pt>
                <c:pt idx="22">
                  <c:v>-0.42907711450942398</c:v>
                </c:pt>
                <c:pt idx="23">
                  <c:v>-0.41643977583775299</c:v>
                </c:pt>
                <c:pt idx="24">
                  <c:v>-0.40403779814853202</c:v>
                </c:pt>
                <c:pt idx="25">
                  <c:v>-0.39621869723960601</c:v>
                </c:pt>
                <c:pt idx="26">
                  <c:v>-0.392869158172791</c:v>
                </c:pt>
                <c:pt idx="27">
                  <c:v>-0.39394063920182698</c:v>
                </c:pt>
                <c:pt idx="28">
                  <c:v>-0.39944866830211401</c:v>
                </c:pt>
                <c:pt idx="29">
                  <c:v>-0.39728859118440901</c:v>
                </c:pt>
                <c:pt idx="30">
                  <c:v>-0.38742910386531099</c:v>
                </c:pt>
                <c:pt idx="31">
                  <c:v>-0.36972732198904701</c:v>
                </c:pt>
                <c:pt idx="32">
                  <c:v>-0.34392671013774301</c:v>
                </c:pt>
                <c:pt idx="33">
                  <c:v>-0.31964595431457699</c:v>
                </c:pt>
                <c:pt idx="34">
                  <c:v>-0.29653317616713498</c:v>
                </c:pt>
                <c:pt idx="35">
                  <c:v>-0.27425342375432499</c:v>
                </c:pt>
                <c:pt idx="36">
                  <c:v>-0.25248381740022702</c:v>
                </c:pt>
                <c:pt idx="37">
                  <c:v>-0.245146302399458</c:v>
                </c:pt>
                <c:pt idx="38">
                  <c:v>-0.25213454298932297</c:v>
                </c:pt>
                <c:pt idx="39">
                  <c:v>-0.27354981322417499</c:v>
                </c:pt>
                <c:pt idx="40">
                  <c:v>-0.30970246464585499</c:v>
                </c:pt>
                <c:pt idx="41">
                  <c:v>-0.34160565653396802</c:v>
                </c:pt>
                <c:pt idx="42">
                  <c:v>-0.36972173209891601</c:v>
                </c:pt>
                <c:pt idx="43">
                  <c:v>-0.394458151405709</c:v>
                </c:pt>
                <c:pt idx="44">
                  <c:v>-0.41617339631272099</c:v>
                </c:pt>
                <c:pt idx="45">
                  <c:v>-0.42073685896577701</c:v>
                </c:pt>
                <c:pt idx="46">
                  <c:v>-0.40821467337369299</c:v>
                </c:pt>
                <c:pt idx="47">
                  <c:v>-0.37842536717758302</c:v>
                </c:pt>
                <c:pt idx="48">
                  <c:v>-0.330937231741185</c:v>
                </c:pt>
                <c:pt idx="49">
                  <c:v>-0.29655868301751898</c:v>
                </c:pt>
                <c:pt idx="50">
                  <c:v>-0.27479150475782699</c:v>
                </c:pt>
                <c:pt idx="51">
                  <c:v>-0.265320245545419</c:v>
                </c:pt>
                <c:pt idx="52">
                  <c:v>-0.26800764725245102</c:v>
                </c:pt>
                <c:pt idx="53">
                  <c:v>-0.26923934130613703</c:v>
                </c:pt>
                <c:pt idx="54">
                  <c:v>-0.26903317749984801</c:v>
                </c:pt>
                <c:pt idx="55">
                  <c:v>-0.26738616809378501</c:v>
                </c:pt>
                <c:pt idx="56">
                  <c:v>-0.26427444451645798</c:v>
                </c:pt>
                <c:pt idx="57">
                  <c:v>-0.26879507963155402</c:v>
                </c:pt>
                <c:pt idx="58">
                  <c:v>-0.281013586788317</c:v>
                </c:pt>
                <c:pt idx="59">
                  <c:v>-0.30110703741724798</c:v>
                </c:pt>
                <c:pt idx="60">
                  <c:v>-0.32936662716123</c:v>
                </c:pt>
                <c:pt idx="61">
                  <c:v>-0.35276648741028999</c:v>
                </c:pt>
                <c:pt idx="62">
                  <c:v>-0.37164573051871802</c:v>
                </c:pt>
                <c:pt idx="63">
                  <c:v>-0.38627795575204699</c:v>
                </c:pt>
                <c:pt idx="64">
                  <c:v>-0.39687521430607797</c:v>
                </c:pt>
                <c:pt idx="65">
                  <c:v>-0.40484390721160901</c:v>
                </c:pt>
                <c:pt idx="66">
                  <c:v>-0.410299517304138</c:v>
                </c:pt>
                <c:pt idx="67">
                  <c:v>-0.41332110765339503</c:v>
                </c:pt>
                <c:pt idx="68">
                  <c:v>-0.41395246735069002</c:v>
                </c:pt>
                <c:pt idx="69">
                  <c:v>-0.41538400465969899</c:v>
                </c:pt>
                <c:pt idx="70">
                  <c:v>-0.41763646551573702</c:v>
                </c:pt>
                <c:pt idx="71">
                  <c:v>-0.420742492733578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2-4733-BAD7-4E15E1C02215}"/>
            </c:ext>
          </c:extLst>
        </c:ser>
        <c:ser>
          <c:idx val="5"/>
          <c:order val="5"/>
          <c:tx>
            <c:strRef>
              <c:f>'Annual Data'!$AK$2</c:f>
              <c:strCache>
                <c:ptCount val="1"/>
                <c:pt idx="0">
                  <c:v>Control_corruption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'Annual Data'!$AE$3:$AE$74</c:f>
              <c:numCache>
                <c:formatCode>mmm\-yy</c:formatCode>
                <c:ptCount val="72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  <c:pt idx="57">
                  <c:v>42522</c:v>
                </c:pt>
                <c:pt idx="58">
                  <c:v>42614</c:v>
                </c:pt>
                <c:pt idx="59">
                  <c:v>42705</c:v>
                </c:pt>
                <c:pt idx="60">
                  <c:v>42795</c:v>
                </c:pt>
                <c:pt idx="61">
                  <c:v>42887</c:v>
                </c:pt>
                <c:pt idx="62">
                  <c:v>42979</c:v>
                </c:pt>
                <c:pt idx="63">
                  <c:v>43070</c:v>
                </c:pt>
                <c:pt idx="64">
                  <c:v>43160</c:v>
                </c:pt>
                <c:pt idx="65">
                  <c:v>43252</c:v>
                </c:pt>
                <c:pt idx="66">
                  <c:v>43344</c:v>
                </c:pt>
                <c:pt idx="67">
                  <c:v>43435</c:v>
                </c:pt>
                <c:pt idx="68">
                  <c:v>43525</c:v>
                </c:pt>
                <c:pt idx="69">
                  <c:v>43617</c:v>
                </c:pt>
                <c:pt idx="70">
                  <c:v>43709</c:v>
                </c:pt>
                <c:pt idx="71">
                  <c:v>43800</c:v>
                </c:pt>
              </c:numCache>
            </c:numRef>
          </c:cat>
          <c:val>
            <c:numRef>
              <c:f>'Annual Data'!$AK$3:$AK$74</c:f>
              <c:numCache>
                <c:formatCode>General</c:formatCode>
                <c:ptCount val="72"/>
                <c:pt idx="0">
                  <c:v>-0.251318375922717</c:v>
                </c:pt>
                <c:pt idx="1">
                  <c:v>-0.244862472693816</c:v>
                </c:pt>
                <c:pt idx="2">
                  <c:v>-0.235049603988749</c:v>
                </c:pt>
                <c:pt idx="3">
                  <c:v>-0.22144006197830601</c:v>
                </c:pt>
                <c:pt idx="4">
                  <c:v>-0.20342401254018699</c:v>
                </c:pt>
                <c:pt idx="5">
                  <c:v>-0.18681409970818</c:v>
                </c:pt>
                <c:pt idx="6">
                  <c:v>-0.17086604482797199</c:v>
                </c:pt>
                <c:pt idx="7">
                  <c:v>-0.15486522664024399</c:v>
                </c:pt>
                <c:pt idx="8">
                  <c:v>-0.13809465959852599</c:v>
                </c:pt>
                <c:pt idx="9">
                  <c:v>-0.12792100737231299</c:v>
                </c:pt>
                <c:pt idx="10">
                  <c:v>-0.123888395673466</c:v>
                </c:pt>
                <c:pt idx="11">
                  <c:v>-0.125816125973402</c:v>
                </c:pt>
                <c:pt idx="12">
                  <c:v>-0.133790578527578</c:v>
                </c:pt>
                <c:pt idx="13">
                  <c:v>-0.13633389685790001</c:v>
                </c:pt>
                <c:pt idx="14">
                  <c:v>-0.133560045291789</c:v>
                </c:pt>
                <c:pt idx="15">
                  <c:v>-0.12534472946769201</c:v>
                </c:pt>
                <c:pt idx="16">
                  <c:v>-0.111319826791097</c:v>
                </c:pt>
                <c:pt idx="17">
                  <c:v>-0.11017063341170399</c:v>
                </c:pt>
                <c:pt idx="18">
                  <c:v>-0.12184565477258</c:v>
                </c:pt>
                <c:pt idx="19">
                  <c:v>-0.14686804046971899</c:v>
                </c:pt>
                <c:pt idx="20">
                  <c:v>-0.18635902622198</c:v>
                </c:pt>
                <c:pt idx="21">
                  <c:v>-0.21344061172036199</c:v>
                </c:pt>
                <c:pt idx="22">
                  <c:v>-0.229326303996195</c:v>
                </c:pt>
                <c:pt idx="23">
                  <c:v>-0.23472792988381999</c:v>
                </c:pt>
                <c:pt idx="24">
                  <c:v>-0.22988753248649799</c:v>
                </c:pt>
                <c:pt idx="25">
                  <c:v>-0.230991485886163</c:v>
                </c:pt>
                <c:pt idx="26">
                  <c:v>-0.238089257467684</c:v>
                </c:pt>
                <c:pt idx="27">
                  <c:v>-0.25149889344447501</c:v>
                </c:pt>
                <c:pt idx="28">
                  <c:v>-0.27182127028834902</c:v>
                </c:pt>
                <c:pt idx="29">
                  <c:v>-0.29448024288613001</c:v>
                </c:pt>
                <c:pt idx="30">
                  <c:v>-0.32049114405766999</c:v>
                </c:pt>
                <c:pt idx="31">
                  <c:v>-0.351019504213468</c:v>
                </c:pt>
                <c:pt idx="32">
                  <c:v>-0.38743327796261601</c:v>
                </c:pt>
                <c:pt idx="33">
                  <c:v>-0.40097816092205701</c:v>
                </c:pt>
                <c:pt idx="34">
                  <c:v>-0.39226108988693498</c:v>
                </c:pt>
                <c:pt idx="35">
                  <c:v>-0.36089145896032598</c:v>
                </c:pt>
                <c:pt idx="36">
                  <c:v>-0.30546361677436801</c:v>
                </c:pt>
                <c:pt idx="37">
                  <c:v>-0.27714324607641699</c:v>
                </c:pt>
                <c:pt idx="38">
                  <c:v>-0.27466133073099103</c:v>
                </c:pt>
                <c:pt idx="39">
                  <c:v>-0.29790665783576498</c:v>
                </c:pt>
                <c:pt idx="40">
                  <c:v>-0.34792083434868198</c:v>
                </c:pt>
                <c:pt idx="41">
                  <c:v>-0.38301233214904701</c:v>
                </c:pt>
                <c:pt idx="42">
                  <c:v>-0.40475357687357899</c:v>
                </c:pt>
                <c:pt idx="43">
                  <c:v>-0.41411877859371898</c:v>
                </c:pt>
                <c:pt idx="44">
                  <c:v>-0.411527585492098</c:v>
                </c:pt>
                <c:pt idx="45">
                  <c:v>-0.40804480356717598</c:v>
                </c:pt>
                <c:pt idx="46">
                  <c:v>-0.403514371780551</c:v>
                </c:pt>
                <c:pt idx="47">
                  <c:v>-0.39773328463136698</c:v>
                </c:pt>
                <c:pt idx="48">
                  <c:v>-0.39044249562086297</c:v>
                </c:pt>
                <c:pt idx="49">
                  <c:v>-0.37907498319473498</c:v>
                </c:pt>
                <c:pt idx="50">
                  <c:v>-0.363121377018715</c:v>
                </c:pt>
                <c:pt idx="51">
                  <c:v>-0.34186680708377798</c:v>
                </c:pt>
                <c:pt idx="52">
                  <c:v>-0.31435887087768799</c:v>
                </c:pt>
                <c:pt idx="53">
                  <c:v>-0.29722287478183401</c:v>
                </c:pt>
                <c:pt idx="54">
                  <c:v>-0.28969096671634398</c:v>
                </c:pt>
                <c:pt idx="55">
                  <c:v>-0.29142564711357599</c:v>
                </c:pt>
                <c:pt idx="56">
                  <c:v>-0.30250464579696401</c:v>
                </c:pt>
                <c:pt idx="57">
                  <c:v>-0.31533710707931401</c:v>
                </c:pt>
                <c:pt idx="58">
                  <c:v>-0.33049804463537402</c:v>
                </c:pt>
                <c:pt idx="59">
                  <c:v>-0.34866680954401302</c:v>
                </c:pt>
                <c:pt idx="60">
                  <c:v>-0.37065753153809</c:v>
                </c:pt>
                <c:pt idx="61">
                  <c:v>-0.37907197002770898</c:v>
                </c:pt>
                <c:pt idx="62">
                  <c:v>-0.37428717015568203</c:v>
                </c:pt>
                <c:pt idx="63">
                  <c:v>-0.35608872836396899</c:v>
                </c:pt>
                <c:pt idx="64">
                  <c:v>-0.323661185119198</c:v>
                </c:pt>
                <c:pt idx="65">
                  <c:v>-0.29677263815712501</c:v>
                </c:pt>
                <c:pt idx="66">
                  <c:v>-0.27421823036911902</c:v>
                </c:pt>
                <c:pt idx="67">
                  <c:v>-0.254987314411809</c:v>
                </c:pt>
                <c:pt idx="68">
                  <c:v>-0.23821816630177001</c:v>
                </c:pt>
                <c:pt idx="69">
                  <c:v>-0.228089277607254</c:v>
                </c:pt>
                <c:pt idx="70">
                  <c:v>-0.22414677986287501</c:v>
                </c:pt>
                <c:pt idx="71">
                  <c:v>-0.22621401248374701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22-4733-BAD7-4E15E1C0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156736"/>
        <c:axId val="970148000"/>
      </c:lineChart>
      <c:dateAx>
        <c:axId val="970156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148000"/>
        <c:crosses val="autoZero"/>
        <c:auto val="1"/>
        <c:lblOffset val="100"/>
        <c:baseTimeUnit val="months"/>
      </c:dateAx>
      <c:valAx>
        <c:axId val="970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1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'Annual Data'!$AQ$2</c:f>
              <c:strCache>
                <c:ptCount val="1"/>
                <c:pt idx="0">
                  <c:v>TFP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Data'!$AE$3:$AE$74</c:f>
              <c:numCache>
                <c:formatCode>mmm\-yy</c:formatCode>
                <c:ptCount val="72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  <c:pt idx="57">
                  <c:v>42522</c:v>
                </c:pt>
                <c:pt idx="58">
                  <c:v>42614</c:v>
                </c:pt>
                <c:pt idx="59">
                  <c:v>42705</c:v>
                </c:pt>
                <c:pt idx="60">
                  <c:v>42795</c:v>
                </c:pt>
                <c:pt idx="61">
                  <c:v>42887</c:v>
                </c:pt>
                <c:pt idx="62">
                  <c:v>42979</c:v>
                </c:pt>
                <c:pt idx="63">
                  <c:v>43070</c:v>
                </c:pt>
                <c:pt idx="64">
                  <c:v>43160</c:v>
                </c:pt>
                <c:pt idx="65">
                  <c:v>43252</c:v>
                </c:pt>
                <c:pt idx="66">
                  <c:v>43344</c:v>
                </c:pt>
                <c:pt idx="67">
                  <c:v>43435</c:v>
                </c:pt>
                <c:pt idx="68">
                  <c:v>43525</c:v>
                </c:pt>
                <c:pt idx="69">
                  <c:v>43617</c:v>
                </c:pt>
                <c:pt idx="70">
                  <c:v>43709</c:v>
                </c:pt>
                <c:pt idx="71">
                  <c:v>43800</c:v>
                </c:pt>
              </c:numCache>
            </c:numRef>
          </c:cat>
          <c:val>
            <c:numRef>
              <c:f>'Annual Data'!$AQ$3:$AQ$74</c:f>
              <c:numCache>
                <c:formatCode>General</c:formatCode>
                <c:ptCount val="72"/>
                <c:pt idx="0">
                  <c:v>0.95470868561003797</c:v>
                </c:pt>
                <c:pt idx="1">
                  <c:v>0.951071287300567</c:v>
                </c:pt>
                <c:pt idx="2">
                  <c:v>0.94970462463767302</c:v>
                </c:pt>
                <c:pt idx="3">
                  <c:v>0.95056403411981305</c:v>
                </c:pt>
                <c:pt idx="4">
                  <c:v>0.95367760185614303</c:v>
                </c:pt>
                <c:pt idx="5">
                  <c:v>0.95756637511360898</c:v>
                </c:pt>
                <c:pt idx="6">
                  <c:v>0.96235744175017701</c:v>
                </c:pt>
                <c:pt idx="7">
                  <c:v>0.96820737720902506</c:v>
                </c:pt>
                <c:pt idx="8">
                  <c:v>0.97530736151467101</c:v>
                </c:pt>
                <c:pt idx="9">
                  <c:v>0.98002686396274297</c:v>
                </c:pt>
                <c:pt idx="10">
                  <c:v>0.98252012122817201</c:v>
                </c:pt>
                <c:pt idx="11">
                  <c:v>0.98286861472019404</c:v>
                </c:pt>
                <c:pt idx="12">
                  <c:v>0.98108373345238398</c:v>
                </c:pt>
                <c:pt idx="13">
                  <c:v>0.98095439716275201</c:v>
                </c:pt>
                <c:pt idx="14">
                  <c:v>0.98247637904996099</c:v>
                </c:pt>
                <c:pt idx="15">
                  <c:v>0.98569941855755805</c:v>
                </c:pt>
                <c:pt idx="16">
                  <c:v>0.99072884689413798</c:v>
                </c:pt>
                <c:pt idx="17">
                  <c:v>0.99415539565715905</c:v>
                </c:pt>
                <c:pt idx="18">
                  <c:v>0.99609104688148897</c:v>
                </c:pt>
                <c:pt idx="19">
                  <c:v>0.99659905901692003</c:v>
                </c:pt>
                <c:pt idx="20">
                  <c:v>0.99569603425901498</c:v>
                </c:pt>
                <c:pt idx="21">
                  <c:v>0.99425152826323704</c:v>
                </c:pt>
                <c:pt idx="22">
                  <c:v>0.992218333552916</c:v>
                </c:pt>
                <c:pt idx="23">
                  <c:v>0.98953000388821</c:v>
                </c:pt>
                <c:pt idx="24">
                  <c:v>0.98609868275602997</c:v>
                </c:pt>
                <c:pt idx="25">
                  <c:v>0.98277326542918597</c:v>
                </c:pt>
                <c:pt idx="26">
                  <c:v>0.97944507491960797</c:v>
                </c:pt>
                <c:pt idx="27">
                  <c:v>0.97600534360965296</c:v>
                </c:pt>
                <c:pt idx="28">
                  <c:v>0.97234165864950595</c:v>
                </c:pt>
                <c:pt idx="29">
                  <c:v>0.96994482061665399</c:v>
                </c:pt>
                <c:pt idx="30">
                  <c:v>0.96873649915051196</c:v>
                </c:pt>
                <c:pt idx="31">
                  <c:v>0.96867720545173597</c:v>
                </c:pt>
                <c:pt idx="32">
                  <c:v>0.96976500176034997</c:v>
                </c:pt>
                <c:pt idx="33">
                  <c:v>0.97249547909987</c:v>
                </c:pt>
                <c:pt idx="34">
                  <c:v>0.976957871399181</c:v>
                </c:pt>
                <c:pt idx="35">
                  <c:v>0.98329801279186901</c:v>
                </c:pt>
                <c:pt idx="36">
                  <c:v>0.99172310357876403</c:v>
                </c:pt>
                <c:pt idx="37">
                  <c:v>0.99716079201085295</c:v>
                </c:pt>
                <c:pt idx="38">
                  <c:v>0.99978878558851303</c:v>
                </c:pt>
                <c:pt idx="39">
                  <c:v>0.99969296899887305</c:v>
                </c:pt>
                <c:pt idx="40">
                  <c:v>0.99687021088807704</c:v>
                </c:pt>
                <c:pt idx="41">
                  <c:v>0.99583198682684604</c:v>
                </c:pt>
                <c:pt idx="42">
                  <c:v>0.99654436691922199</c:v>
                </c:pt>
                <c:pt idx="43">
                  <c:v>0.99903063225001099</c:v>
                </c:pt>
                <c:pt idx="44">
                  <c:v>1.0033720357270799</c:v>
                </c:pt>
                <c:pt idx="45">
                  <c:v>1.00771378389624</c:v>
                </c:pt>
                <c:pt idx="46">
                  <c:v>1.01219776815564</c:v>
                </c:pt>
                <c:pt idx="47">
                  <c:v>1.0169705282793899</c:v>
                </c:pt>
                <c:pt idx="48">
                  <c:v>1.0221880414408899</c:v>
                </c:pt>
                <c:pt idx="49">
                  <c:v>1.0244702266132799</c:v>
                </c:pt>
                <c:pt idx="50">
                  <c:v>1.0238916672206699</c:v>
                </c:pt>
                <c:pt idx="51">
                  <c:v>1.0204334555332699</c:v>
                </c:pt>
                <c:pt idx="52">
                  <c:v>1.01398257474946</c:v>
                </c:pt>
                <c:pt idx="53">
                  <c:v>1.00959195215649</c:v>
                </c:pt>
                <c:pt idx="54">
                  <c:v>1.00711809910547</c:v>
                </c:pt>
                <c:pt idx="55">
                  <c:v>1.0064801683306199</c:v>
                </c:pt>
                <c:pt idx="56">
                  <c:v>1.00765731180342</c:v>
                </c:pt>
                <c:pt idx="57">
                  <c:v>1.00783669404259</c:v>
                </c:pt>
                <c:pt idx="58">
                  <c:v>1.0070241773864399</c:v>
                </c:pt>
                <c:pt idx="59">
                  <c:v>1.00519320821652</c:v>
                </c:pt>
                <c:pt idx="60">
                  <c:v>1.0022839491665301</c:v>
                </c:pt>
                <c:pt idx="61">
                  <c:v>1.00023750433974</c:v>
                </c:pt>
                <c:pt idx="62">
                  <c:v>0.998986994473124</c:v>
                </c:pt>
                <c:pt idx="63">
                  <c:v>0.99849155202060402</c:v>
                </c:pt>
                <c:pt idx="64">
                  <c:v>0.99873498557273899</c:v>
                </c:pt>
                <c:pt idx="65">
                  <c:v>1.0004650066359</c:v>
                </c:pt>
                <c:pt idx="66">
                  <c:v>1.00373815352092</c:v>
                </c:pt>
                <c:pt idx="67">
                  <c:v>1.00866139498089</c:v>
                </c:pt>
                <c:pt idx="68">
                  <c:v>1.0153956260256101</c:v>
                </c:pt>
                <c:pt idx="69">
                  <c:v>1.01922010934936</c:v>
                </c:pt>
                <c:pt idx="70">
                  <c:v>1.0202598317696301</c:v>
                </c:pt>
                <c:pt idx="71">
                  <c:v>1.0185487721498301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4-4A7C-B6F1-343D09B5D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56736"/>
        <c:axId val="970148000"/>
      </c:lineChart>
      <c:lineChart>
        <c:grouping val="standard"/>
        <c:varyColors val="0"/>
        <c:ser>
          <c:idx val="1"/>
          <c:order val="1"/>
          <c:tx>
            <c:strRef>
              <c:f>'Annual Data'!$AR$2</c:f>
              <c:strCache>
                <c:ptCount val="1"/>
                <c:pt idx="0">
                  <c:v>TFP_g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'Annual Data'!$AE$3:$AE$74</c:f>
              <c:numCache>
                <c:formatCode>mmm\-yy</c:formatCode>
                <c:ptCount val="72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  <c:pt idx="57">
                  <c:v>42522</c:v>
                </c:pt>
                <c:pt idx="58">
                  <c:v>42614</c:v>
                </c:pt>
                <c:pt idx="59">
                  <c:v>42705</c:v>
                </c:pt>
                <c:pt idx="60">
                  <c:v>42795</c:v>
                </c:pt>
                <c:pt idx="61">
                  <c:v>42887</c:v>
                </c:pt>
                <c:pt idx="62">
                  <c:v>42979</c:v>
                </c:pt>
                <c:pt idx="63">
                  <c:v>43070</c:v>
                </c:pt>
                <c:pt idx="64">
                  <c:v>43160</c:v>
                </c:pt>
                <c:pt idx="65">
                  <c:v>43252</c:v>
                </c:pt>
                <c:pt idx="66">
                  <c:v>43344</c:v>
                </c:pt>
                <c:pt idx="67">
                  <c:v>43435</c:v>
                </c:pt>
                <c:pt idx="68">
                  <c:v>43525</c:v>
                </c:pt>
                <c:pt idx="69">
                  <c:v>43617</c:v>
                </c:pt>
                <c:pt idx="70">
                  <c:v>43709</c:v>
                </c:pt>
                <c:pt idx="71">
                  <c:v>43800</c:v>
                </c:pt>
              </c:numCache>
            </c:numRef>
          </c:cat>
          <c:val>
            <c:numRef>
              <c:f>'Annual Data'!$AR$3:$AR$74</c:f>
              <c:numCache>
                <c:formatCode>General</c:formatCode>
                <c:ptCount val="72"/>
                <c:pt idx="0">
                  <c:v>-1.6572718133581899E-2</c:v>
                </c:pt>
                <c:pt idx="1">
                  <c:v>-1.8886908140363399E-2</c:v>
                </c:pt>
                <c:pt idx="2">
                  <c:v>-1.7274199487195201E-2</c:v>
                </c:pt>
                <c:pt idx="3">
                  <c:v>-1.14423613549535E-2</c:v>
                </c:pt>
                <c:pt idx="4">
                  <c:v>-3.3463570427716801E-4</c:v>
                </c:pt>
                <c:pt idx="5">
                  <c:v>7.3419989748021702E-3</c:v>
                </c:pt>
                <c:pt idx="6">
                  <c:v>1.29785870200048E-2</c:v>
                </c:pt>
                <c:pt idx="7">
                  <c:v>1.7596506185010699E-2</c:v>
                </c:pt>
                <c:pt idx="8">
                  <c:v>2.20325463621458E-2</c:v>
                </c:pt>
                <c:pt idx="9">
                  <c:v>2.3163957112054101E-2</c:v>
                </c:pt>
                <c:pt idx="10">
                  <c:v>2.1195755682929699E-2</c:v>
                </c:pt>
                <c:pt idx="11">
                  <c:v>1.57712941987262E-2</c:v>
                </c:pt>
                <c:pt idx="12">
                  <c:v>5.9076332923604698E-3</c:v>
                </c:pt>
                <c:pt idx="13">
                  <c:v>9.4456457566286303E-4</c:v>
                </c:pt>
                <c:pt idx="14">
                  <c:v>-1.7244656997868001E-5</c:v>
                </c:pt>
                <c:pt idx="15">
                  <c:v>2.8479209836091901E-3</c:v>
                </c:pt>
                <c:pt idx="16">
                  <c:v>1.00592437443426E-2</c:v>
                </c:pt>
                <c:pt idx="17">
                  <c:v>1.34869583885008E-2</c:v>
                </c:pt>
                <c:pt idx="18">
                  <c:v>1.37521838368615E-2</c:v>
                </c:pt>
                <c:pt idx="19">
                  <c:v>1.0902980258181901E-2</c:v>
                </c:pt>
                <c:pt idx="20">
                  <c:v>4.4230578105164797E-3</c:v>
                </c:pt>
                <c:pt idx="21">
                  <c:v>-1.3606178729571599E-4</c:v>
                </c:pt>
                <c:pt idx="22">
                  <c:v>-3.60051365391667E-3</c:v>
                </c:pt>
                <c:pt idx="23">
                  <c:v>-6.5980736773277497E-3</c:v>
                </c:pt>
                <c:pt idx="24">
                  <c:v>-9.6719146242239904E-3</c:v>
                </c:pt>
                <c:pt idx="25">
                  <c:v>-1.16391548254434E-2</c:v>
                </c:pt>
                <c:pt idx="26">
                  <c:v>-1.2856267977761E-2</c:v>
                </c:pt>
                <c:pt idx="27">
                  <c:v>-1.3543801030416001E-2</c:v>
                </c:pt>
                <c:pt idx="28">
                  <c:v>-1.38263383878869E-2</c:v>
                </c:pt>
                <c:pt idx="29">
                  <c:v>-1.30492459415528E-2</c:v>
                </c:pt>
                <c:pt idx="30">
                  <c:v>-1.10717106799122E-2</c:v>
                </c:pt>
                <c:pt idx="31">
                  <c:v>-7.53539339010088E-3</c:v>
                </c:pt>
                <c:pt idx="32">
                  <c:v>-1.7994958124621101E-3</c:v>
                </c:pt>
                <c:pt idx="33">
                  <c:v>3.1199538910052101E-3</c:v>
                </c:pt>
                <c:pt idx="34">
                  <c:v>8.1143844440564692E-3</c:v>
                </c:pt>
                <c:pt idx="35">
                  <c:v>1.4088811472860801E-2</c:v>
                </c:pt>
                <c:pt idx="36">
                  <c:v>2.2125830833150499E-2</c:v>
                </c:pt>
                <c:pt idx="37">
                  <c:v>2.5101971273964501E-2</c:v>
                </c:pt>
                <c:pt idx="38">
                  <c:v>2.3556524227228801E-2</c:v>
                </c:pt>
                <c:pt idx="39">
                  <c:v>1.7209447011028799E-2</c:v>
                </c:pt>
                <c:pt idx="40">
                  <c:v>4.9106177045274303E-3</c:v>
                </c:pt>
                <c:pt idx="41">
                  <c:v>-1.4881855431279E-3</c:v>
                </c:pt>
                <c:pt idx="42">
                  <c:v>-3.1464576666243799E-3</c:v>
                </c:pt>
                <c:pt idx="43">
                  <c:v>-3.6468581224705798E-4</c:v>
                </c:pt>
                <c:pt idx="44">
                  <c:v>7.36120089853719E-3</c:v>
                </c:pt>
                <c:pt idx="45">
                  <c:v>1.23061726940284E-2</c:v>
                </c:pt>
                <c:pt idx="46">
                  <c:v>1.5366283027838301E-2</c:v>
                </c:pt>
                <c:pt idx="47">
                  <c:v>1.7096039093626399E-2</c:v>
                </c:pt>
                <c:pt idx="48">
                  <c:v>1.78088812831192E-2</c:v>
                </c:pt>
                <c:pt idx="49">
                  <c:v>1.6187385353646201E-2</c:v>
                </c:pt>
                <c:pt idx="50">
                  <c:v>1.19377281879663E-2</c:v>
                </c:pt>
                <c:pt idx="51">
                  <c:v>4.2898507973818797E-3</c:v>
                </c:pt>
                <c:pt idx="52">
                  <c:v>-8.1420801922994397E-3</c:v>
                </c:pt>
                <c:pt idx="53">
                  <c:v>-1.4619198841970301E-2</c:v>
                </c:pt>
                <c:pt idx="54">
                  <c:v>-1.6315191226196801E-2</c:v>
                </c:pt>
                <c:pt idx="55">
                  <c:v>-1.3537379589884499E-2</c:v>
                </c:pt>
                <c:pt idx="56">
                  <c:v>-5.7824106656863498E-3</c:v>
                </c:pt>
                <c:pt idx="57">
                  <c:v>-1.6295148625180399E-3</c:v>
                </c:pt>
                <c:pt idx="58">
                  <c:v>-3.2616683123372201E-4</c:v>
                </c:pt>
                <c:pt idx="59">
                  <c:v>-1.6361934341513401E-3</c:v>
                </c:pt>
                <c:pt idx="60">
                  <c:v>-5.7969779993088796E-3</c:v>
                </c:pt>
                <c:pt idx="61">
                  <c:v>-7.7510954447795304E-3</c:v>
                </c:pt>
                <c:pt idx="62">
                  <c:v>-7.8526415588089302E-3</c:v>
                </c:pt>
                <c:pt idx="63">
                  <c:v>-6.1200170016920304E-3</c:v>
                </c:pt>
                <c:pt idx="64">
                  <c:v>-2.23926159682423E-3</c:v>
                </c:pt>
                <c:pt idx="65">
                  <c:v>1.06852668716011E-3</c:v>
                </c:pt>
                <c:pt idx="66">
                  <c:v>4.4027355188383998E-3</c:v>
                </c:pt>
                <c:pt idx="67">
                  <c:v>8.3675401012749308E-3</c:v>
                </c:pt>
                <c:pt idx="68">
                  <c:v>1.3681382720071199E-2</c:v>
                </c:pt>
                <c:pt idx="69">
                  <c:v>1.6301760058165599E-2</c:v>
                </c:pt>
                <c:pt idx="70">
                  <c:v>1.6703497506009302E-2</c:v>
                </c:pt>
                <c:pt idx="71">
                  <c:v>1.49593918847925E-2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4-4A7C-B6F1-343D09B5D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66304"/>
        <c:axId val="970158816"/>
      </c:lineChart>
      <c:dateAx>
        <c:axId val="970156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148000"/>
        <c:crosses val="autoZero"/>
        <c:auto val="1"/>
        <c:lblOffset val="100"/>
        <c:baseTimeUnit val="months"/>
      </c:dateAx>
      <c:valAx>
        <c:axId val="970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156736"/>
        <c:crosses val="autoZero"/>
        <c:crossBetween val="between"/>
      </c:valAx>
      <c:valAx>
        <c:axId val="97015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166304"/>
        <c:crosses val="max"/>
        <c:crossBetween val="between"/>
      </c:valAx>
      <c:dateAx>
        <c:axId val="9701663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7015881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Data'!$X$2</c:f>
              <c:strCache>
                <c:ptCount val="1"/>
                <c:pt idx="0">
                  <c:v>H_income_gdp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'Annual Data'!$X$3:$X$24</c:f>
              <c:numCache>
                <c:formatCode>0.00%</c:formatCode>
                <c:ptCount val="22"/>
                <c:pt idx="0">
                  <c:v>2.7146252602431531E-2</c:v>
                </c:pt>
                <c:pt idx="1">
                  <c:v>3.2531810595749278E-2</c:v>
                </c:pt>
                <c:pt idx="2">
                  <c:v>4.031063209340232E-2</c:v>
                </c:pt>
                <c:pt idx="3">
                  <c:v>1.5188872051288058E-2</c:v>
                </c:pt>
                <c:pt idx="4">
                  <c:v>1.5386412798761313E-2</c:v>
                </c:pt>
                <c:pt idx="5">
                  <c:v>2.1953917391351042E-2</c:v>
                </c:pt>
                <c:pt idx="6">
                  <c:v>3.3415374079089871E-2</c:v>
                </c:pt>
                <c:pt idx="7">
                  <c:v>2.875296791357428E-2</c:v>
                </c:pt>
                <c:pt idx="8">
                  <c:v>3.1521989835039649E-2</c:v>
                </c:pt>
                <c:pt idx="9">
                  <c:v>2.8151954995577738E-2</c:v>
                </c:pt>
                <c:pt idx="10">
                  <c:v>4.2036871213618097E-3</c:v>
                </c:pt>
                <c:pt idx="11">
                  <c:v>-3.3205662618100436E-2</c:v>
                </c:pt>
                <c:pt idx="12">
                  <c:v>2.9458478838312773E-2</c:v>
                </c:pt>
                <c:pt idx="13">
                  <c:v>1.8663103781253482E-2</c:v>
                </c:pt>
                <c:pt idx="14">
                  <c:v>1.286689611020762E-2</c:v>
                </c:pt>
                <c:pt idx="15">
                  <c:v>1.4632970349225331E-2</c:v>
                </c:pt>
                <c:pt idx="16">
                  <c:v>2.0526167033578135E-2</c:v>
                </c:pt>
                <c:pt idx="17">
                  <c:v>2.3337075899306968E-2</c:v>
                </c:pt>
                <c:pt idx="18">
                  <c:v>1.7378126500981635E-2</c:v>
                </c:pt>
                <c:pt idx="19">
                  <c:v>2.4383950027657447E-2</c:v>
                </c:pt>
                <c:pt idx="20">
                  <c:v>2.1943500212495196E-2</c:v>
                </c:pt>
                <c:pt idx="21">
                  <c:v>1.6435380866919331E-2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43E9-B3F5-A070051824EC}"/>
            </c:ext>
          </c:extLst>
        </c:ser>
        <c:ser>
          <c:idx val="1"/>
          <c:order val="1"/>
          <c:tx>
            <c:strRef>
              <c:f>'Annual Data'!$Y$2</c:f>
              <c:strCache>
                <c:ptCount val="1"/>
                <c:pt idx="0">
                  <c:v>Latam_gdp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Data'!$Y$3:$Y$24</c:f>
              <c:numCache>
                <c:formatCode>0.00%</c:formatCode>
                <c:ptCount val="22"/>
                <c:pt idx="0">
                  <c:v>2.2290558964580782E-2</c:v>
                </c:pt>
                <c:pt idx="1">
                  <c:v>1.3501730224582786E-3</c:v>
                </c:pt>
                <c:pt idx="2">
                  <c:v>3.7878575148573075E-2</c:v>
                </c:pt>
                <c:pt idx="3">
                  <c:v>8.8230327582145655E-3</c:v>
                </c:pt>
                <c:pt idx="4">
                  <c:v>2.9235133051341224E-3</c:v>
                </c:pt>
                <c:pt idx="5">
                  <c:v>1.5641283350074531E-2</c:v>
                </c:pt>
                <c:pt idx="6">
                  <c:v>6.3362659891826642E-2</c:v>
                </c:pt>
                <c:pt idx="7">
                  <c:v>4.2563292325727954E-2</c:v>
                </c:pt>
                <c:pt idx="8">
                  <c:v>5.2617016128730258E-2</c:v>
                </c:pt>
                <c:pt idx="9">
                  <c:v>5.5139042332072848E-2</c:v>
                </c:pt>
                <c:pt idx="10">
                  <c:v>3.919851200108411E-2</c:v>
                </c:pt>
                <c:pt idx="11">
                  <c:v>-1.8728000735102626E-2</c:v>
                </c:pt>
                <c:pt idx="12">
                  <c:v>5.8386906988660454E-2</c:v>
                </c:pt>
                <c:pt idx="13">
                  <c:v>4.3684797571091283E-2</c:v>
                </c:pt>
                <c:pt idx="14">
                  <c:v>2.779612549912187E-2</c:v>
                </c:pt>
                <c:pt idx="15">
                  <c:v>2.7837911930045606E-2</c:v>
                </c:pt>
                <c:pt idx="16">
                  <c:v>1.0022413829884726E-2</c:v>
                </c:pt>
                <c:pt idx="17">
                  <c:v>9.1860451160741263E-4</c:v>
                </c:pt>
                <c:pt idx="18">
                  <c:v>-3.926141135632122E-3</c:v>
                </c:pt>
                <c:pt idx="19">
                  <c:v>1.7924117269641614E-2</c:v>
                </c:pt>
                <c:pt idx="20">
                  <c:v>1.5817047914185024E-2</c:v>
                </c:pt>
                <c:pt idx="21">
                  <c:v>8.5159694915499535E-3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5-43E9-B3F5-A0700518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274400"/>
        <c:axId val="977274816"/>
      </c:lineChart>
      <c:catAx>
        <c:axId val="97727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7274816"/>
        <c:crosses val="autoZero"/>
        <c:auto val="1"/>
        <c:lblAlgn val="ctr"/>
        <c:lblOffset val="100"/>
        <c:noMultiLvlLbl val="0"/>
      </c:catAx>
      <c:valAx>
        <c:axId val="9772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72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Data'!$BD$2</c:f>
              <c:strCache>
                <c:ptCount val="1"/>
                <c:pt idx="0">
                  <c:v>s_min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'Annual Data'!$BD$3:$BD$74</c:f>
              <c:numCache>
                <c:formatCode>0.0%</c:formatCode>
                <c:ptCount val="72"/>
                <c:pt idx="0">
                  <c:v>7.84175623372943E-2</c:v>
                </c:pt>
                <c:pt idx="1">
                  <c:v>8.0922712545111006E-2</c:v>
                </c:pt>
                <c:pt idx="2">
                  <c:v>8.1242823089339999E-2</c:v>
                </c:pt>
                <c:pt idx="3">
                  <c:v>7.9416902028254702E-2</c:v>
                </c:pt>
                <c:pt idx="4">
                  <c:v>7.5222446115906103E-2</c:v>
                </c:pt>
                <c:pt idx="5">
                  <c:v>7.3158539471903303E-2</c:v>
                </c:pt>
                <c:pt idx="6">
                  <c:v>7.2973678382633703E-2</c:v>
                </c:pt>
                <c:pt idx="7">
                  <c:v>7.4645336029557002E-2</c:v>
                </c:pt>
                <c:pt idx="8">
                  <c:v>7.8377217414210595E-2</c:v>
                </c:pt>
                <c:pt idx="9">
                  <c:v>7.9668248356259699E-2</c:v>
                </c:pt>
                <c:pt idx="10">
                  <c:v>7.8675751415451606E-2</c:v>
                </c:pt>
                <c:pt idx="11">
                  <c:v>7.5278782814078196E-2</c:v>
                </c:pt>
                <c:pt idx="12">
                  <c:v>6.9063394459694102E-2</c:v>
                </c:pt>
                <c:pt idx="13">
                  <c:v>6.5539056664081899E-2</c:v>
                </c:pt>
                <c:pt idx="14">
                  <c:v>6.4276300368552905E-2</c:v>
                </c:pt>
                <c:pt idx="15">
                  <c:v>6.5121248507671106E-2</c:v>
                </c:pt>
                <c:pt idx="16">
                  <c:v>6.81768648445579E-2</c:v>
                </c:pt>
                <c:pt idx="17">
                  <c:v>6.9655308974285304E-2</c:v>
                </c:pt>
                <c:pt idx="18">
                  <c:v>6.9736741268968699E-2</c:v>
                </c:pt>
                <c:pt idx="19">
                  <c:v>6.8431084912188106E-2</c:v>
                </c:pt>
                <c:pt idx="20">
                  <c:v>6.5579235119148205E-2</c:v>
                </c:pt>
                <c:pt idx="21">
                  <c:v>6.3525274119775293E-2</c:v>
                </c:pt>
                <c:pt idx="22">
                  <c:v>6.2018910157676903E-2</c:v>
                </c:pt>
                <c:pt idx="23">
                  <c:v>6.0876580603399601E-2</c:v>
                </c:pt>
                <c:pt idx="24">
                  <c:v>5.9959083363716602E-2</c:v>
                </c:pt>
                <c:pt idx="25">
                  <c:v>6.1111314476399399E-2</c:v>
                </c:pt>
                <c:pt idx="26">
                  <c:v>6.4473682619632294E-2</c:v>
                </c:pt>
                <c:pt idx="27">
                  <c:v>7.0455919540251696E-2</c:v>
                </c:pt>
                <c:pt idx="28">
                  <c:v>7.9787009180248294E-2</c:v>
                </c:pt>
                <c:pt idx="29">
                  <c:v>8.2328735950798301E-2</c:v>
                </c:pt>
                <c:pt idx="30">
                  <c:v>7.8390829811655002E-2</c:v>
                </c:pt>
                <c:pt idx="31">
                  <c:v>6.7493425057298398E-2</c:v>
                </c:pt>
                <c:pt idx="32">
                  <c:v>4.8308584800455801E-2</c:v>
                </c:pt>
                <c:pt idx="33">
                  <c:v>3.6368183432394299E-2</c:v>
                </c:pt>
                <c:pt idx="34">
                  <c:v>3.0217186494643E-2</c:v>
                </c:pt>
                <c:pt idx="35">
                  <c:v>2.91060452725069E-2</c:v>
                </c:pt>
                <c:pt idx="36">
                  <c:v>3.28993582232237E-2</c:v>
                </c:pt>
                <c:pt idx="37">
                  <c:v>3.6997448054906699E-2</c:v>
                </c:pt>
                <c:pt idx="38">
                  <c:v>4.189970015128E-2</c:v>
                </c:pt>
                <c:pt idx="39">
                  <c:v>4.8203493570589603E-2</c:v>
                </c:pt>
                <c:pt idx="40">
                  <c:v>5.6676996514342597E-2</c:v>
                </c:pt>
                <c:pt idx="41">
                  <c:v>6.04196540977609E-2</c:v>
                </c:pt>
                <c:pt idx="42">
                  <c:v>5.9887539411042003E-2</c:v>
                </c:pt>
                <c:pt idx="43">
                  <c:v>5.5015809976854499E-2</c:v>
                </c:pt>
                <c:pt idx="44">
                  <c:v>4.52108061701504E-2</c:v>
                </c:pt>
                <c:pt idx="45">
                  <c:v>3.9584706164154902E-2</c:v>
                </c:pt>
                <c:pt idx="46">
                  <c:v>3.7451924179697803E-2</c:v>
                </c:pt>
                <c:pt idx="47">
                  <c:v>3.8552563485996803E-2</c:v>
                </c:pt>
                <c:pt idx="48">
                  <c:v>4.3020745882449203E-2</c:v>
                </c:pt>
                <c:pt idx="49">
                  <c:v>4.5471354046708601E-2</c:v>
                </c:pt>
                <c:pt idx="50">
                  <c:v>4.6203014399553897E-2</c:v>
                </c:pt>
                <c:pt idx="51">
                  <c:v>4.5304885671288202E-2</c:v>
                </c:pt>
                <c:pt idx="52">
                  <c:v>4.2667523613976598E-2</c:v>
                </c:pt>
                <c:pt idx="53">
                  <c:v>4.2896359822830903E-2</c:v>
                </c:pt>
                <c:pt idx="54">
                  <c:v>4.6019279840301797E-2</c:v>
                </c:pt>
                <c:pt idx="55">
                  <c:v>5.24168367228907E-2</c:v>
                </c:pt>
                <c:pt idx="56">
                  <c:v>6.28686245082897E-2</c:v>
                </c:pt>
                <c:pt idx="57">
                  <c:v>6.9532155300348397E-2</c:v>
                </c:pt>
                <c:pt idx="58">
                  <c:v>7.3219434208330395E-2</c:v>
                </c:pt>
                <c:pt idx="59">
                  <c:v>7.4379785983031604E-2</c:v>
                </c:pt>
                <c:pt idx="60">
                  <c:v>7.31546088709676E-2</c:v>
                </c:pt>
                <c:pt idx="61">
                  <c:v>7.15104207910746E-2</c:v>
                </c:pt>
                <c:pt idx="62">
                  <c:v>6.9246864130680499E-2</c:v>
                </c:pt>
                <c:pt idx="63">
                  <c:v>6.60881062072773E-2</c:v>
                </c:pt>
                <c:pt idx="64">
                  <c:v>6.1649226825735502E-2</c:v>
                </c:pt>
                <c:pt idx="65">
                  <c:v>5.8960473448233602E-2</c:v>
                </c:pt>
                <c:pt idx="66">
                  <c:v>5.76941997340834E-2</c:v>
                </c:pt>
                <c:pt idx="67">
                  <c:v>5.7696099991947497E-2</c:v>
                </c:pt>
                <c:pt idx="68">
                  <c:v>5.8966405783612501E-2</c:v>
                </c:pt>
                <c:pt idx="69">
                  <c:v>5.9838395257579502E-2</c:v>
                </c:pt>
                <c:pt idx="70">
                  <c:v>6.0418327382281499E-2</c:v>
                </c:pt>
                <c:pt idx="71">
                  <c:v>6.07768715765266E-2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8-4548-86E3-C2A447006C8D}"/>
            </c:ext>
          </c:extLst>
        </c:ser>
        <c:ser>
          <c:idx val="1"/>
          <c:order val="1"/>
          <c:tx>
            <c:strRef>
              <c:f>'Annual Data'!$BF$2</c:f>
              <c:strCache>
                <c:ptCount val="1"/>
                <c:pt idx="0">
                  <c:v>s_comer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Data'!$BF$3:$BF$74</c:f>
              <c:numCache>
                <c:formatCode>0.0%</c:formatCode>
                <c:ptCount val="72"/>
                <c:pt idx="0">
                  <c:v>5.4528184012460512E-2</c:v>
                </c:pt>
                <c:pt idx="1">
                  <c:v>5.4017666663007002E-2</c:v>
                </c:pt>
                <c:pt idx="2">
                  <c:v>7.0409445168176266E-2</c:v>
                </c:pt>
                <c:pt idx="3">
                  <c:v>6.361369066916911E-2</c:v>
                </c:pt>
                <c:pt idx="4">
                  <c:v>7.8380900322998492E-2</c:v>
                </c:pt>
                <c:pt idx="5">
                  <c:v>6.0574307323345122E-2</c:v>
                </c:pt>
                <c:pt idx="6">
                  <c:v>4.2486104649010814E-2</c:v>
                </c:pt>
                <c:pt idx="7">
                  <c:v>3.4441017396361184E-2</c:v>
                </c:pt>
                <c:pt idx="8">
                  <c:v>0.11738112689257729</c:v>
                </c:pt>
                <c:pt idx="9">
                  <c:v>0.14093530779045893</c:v>
                </c:pt>
                <c:pt idx="10">
                  <c:v>0.14692794626433092</c:v>
                </c:pt>
                <c:pt idx="11">
                  <c:v>0.16990279942870945</c:v>
                </c:pt>
                <c:pt idx="12">
                  <c:v>7.5244924556493231E-2</c:v>
                </c:pt>
                <c:pt idx="13">
                  <c:v>7.693552878553267E-2</c:v>
                </c:pt>
                <c:pt idx="14">
                  <c:v>6.4176940692562745E-2</c:v>
                </c:pt>
                <c:pt idx="15">
                  <c:v>6.0380335280536768E-2</c:v>
                </c:pt>
                <c:pt idx="16">
                  <c:v>7.7312226858066158E-2</c:v>
                </c:pt>
                <c:pt idx="17">
                  <c:v>8.1149425525308683E-2</c:v>
                </c:pt>
                <c:pt idx="18">
                  <c:v>0.10391780312757626</c:v>
                </c:pt>
                <c:pt idx="19">
                  <c:v>0.10849018992696302</c:v>
                </c:pt>
                <c:pt idx="20">
                  <c:v>9.283904960221534E-2</c:v>
                </c:pt>
                <c:pt idx="21">
                  <c:v>7.2894981943087744E-2</c:v>
                </c:pt>
                <c:pt idx="22">
                  <c:v>7.8731633109147658E-2</c:v>
                </c:pt>
                <c:pt idx="23">
                  <c:v>7.8838869691459701E-2</c:v>
                </c:pt>
                <c:pt idx="24">
                  <c:v>6.8795275866927241E-2</c:v>
                </c:pt>
                <c:pt idx="25">
                  <c:v>6.2054809865154104E-2</c:v>
                </c:pt>
                <c:pt idx="26">
                  <c:v>4.5566840260597319E-2</c:v>
                </c:pt>
                <c:pt idx="27">
                  <c:v>3.1281646701246002E-2</c:v>
                </c:pt>
                <c:pt idx="28">
                  <c:v>4.4536684108693603E-2</c:v>
                </c:pt>
                <c:pt idx="29">
                  <c:v>5.1951775547315338E-2</c:v>
                </c:pt>
                <c:pt idx="30">
                  <c:v>3.9043446665349091E-2</c:v>
                </c:pt>
                <c:pt idx="31">
                  <c:v>4.0285914536019263E-2</c:v>
                </c:pt>
                <c:pt idx="32">
                  <c:v>3.7317962837724261E-2</c:v>
                </c:pt>
                <c:pt idx="33">
                  <c:v>4.5074243887782028E-2</c:v>
                </c:pt>
                <c:pt idx="34">
                  <c:v>6.9640320176069137E-2</c:v>
                </c:pt>
                <c:pt idx="35">
                  <c:v>6.0656336393300592E-2</c:v>
                </c:pt>
                <c:pt idx="36">
                  <c:v>5.6633283541770441E-2</c:v>
                </c:pt>
                <c:pt idx="37">
                  <c:v>4.9079083497066245E-2</c:v>
                </c:pt>
                <c:pt idx="38">
                  <c:v>3.760455510449523E-2</c:v>
                </c:pt>
                <c:pt idx="39">
                  <c:v>4.085359137991551E-2</c:v>
                </c:pt>
                <c:pt idx="40">
                  <c:v>4.2621312061972505E-2</c:v>
                </c:pt>
                <c:pt idx="41">
                  <c:v>4.1264918891690261E-2</c:v>
                </c:pt>
                <c:pt idx="42">
                  <c:v>5.1410183938768839E-2</c:v>
                </c:pt>
                <c:pt idx="43">
                  <c:v>4.1339057530793921E-2</c:v>
                </c:pt>
                <c:pt idx="44">
                  <c:v>1.3189779598266282E-2</c:v>
                </c:pt>
                <c:pt idx="45">
                  <c:v>3.11846573501251E-2</c:v>
                </c:pt>
                <c:pt idx="46">
                  <c:v>1.3069142188501415E-2</c:v>
                </c:pt>
                <c:pt idx="47">
                  <c:v>2.4853674640204382E-2</c:v>
                </c:pt>
                <c:pt idx="48">
                  <c:v>4.7730892418728521E-2</c:v>
                </c:pt>
                <c:pt idx="49">
                  <c:v>3.8046166465632858E-2</c:v>
                </c:pt>
                <c:pt idx="50">
                  <c:v>5.155684033654806E-2</c:v>
                </c:pt>
                <c:pt idx="51">
                  <c:v>5.597057918590731E-2</c:v>
                </c:pt>
                <c:pt idx="52">
                  <c:v>4.2259621037550321E-2</c:v>
                </c:pt>
                <c:pt idx="53">
                  <c:v>3.8724638180933635E-2</c:v>
                </c:pt>
                <c:pt idx="54">
                  <c:v>3.6730843258163226E-2</c:v>
                </c:pt>
                <c:pt idx="55">
                  <c:v>3.4275100662979341E-2</c:v>
                </c:pt>
                <c:pt idx="56">
                  <c:v>6.0051690751107056E-2</c:v>
                </c:pt>
                <c:pt idx="57">
                  <c:v>6.6697231684925917E-2</c:v>
                </c:pt>
                <c:pt idx="58">
                  <c:v>6.4499105771301135E-2</c:v>
                </c:pt>
                <c:pt idx="59">
                  <c:v>6.6834741977288337E-2</c:v>
                </c:pt>
                <c:pt idx="60">
                  <c:v>6.4350356931037744E-2</c:v>
                </c:pt>
                <c:pt idx="61">
                  <c:v>5.1427763814438254E-2</c:v>
                </c:pt>
                <c:pt idx="62">
                  <c:v>5.5425561158553904E-2</c:v>
                </c:pt>
                <c:pt idx="63">
                  <c:v>5.5840704913085126E-2</c:v>
                </c:pt>
                <c:pt idx="64">
                  <c:v>5.5377666603538156E-2</c:v>
                </c:pt>
                <c:pt idx="65">
                  <c:v>6.4006407909576346E-2</c:v>
                </c:pt>
                <c:pt idx="66">
                  <c:v>6.6903432780597294E-2</c:v>
                </c:pt>
                <c:pt idx="67">
                  <c:v>6.5183425096765779E-2</c:v>
                </c:pt>
                <c:pt idx="68">
                  <c:v>6.168894212343079E-2</c:v>
                </c:pt>
                <c:pt idx="69">
                  <c:v>4.7582848643882736E-2</c:v>
                </c:pt>
                <c:pt idx="70">
                  <c:v>5.2285540715183432E-2</c:v>
                </c:pt>
                <c:pt idx="71">
                  <c:v>4.0774910848378365E-2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D-477A-856F-2620898C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4111"/>
        <c:axId val="99667023"/>
      </c:lineChart>
      <c:catAx>
        <c:axId val="9966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667023"/>
        <c:crosses val="autoZero"/>
        <c:auto val="1"/>
        <c:lblAlgn val="ctr"/>
        <c:lblOffset val="100"/>
        <c:noMultiLvlLbl val="0"/>
      </c:catAx>
      <c:valAx>
        <c:axId val="9966702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6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Data'!$AX$2</c:f>
              <c:strCache>
                <c:ptCount val="1"/>
                <c:pt idx="0">
                  <c:v>Hurto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'Annual Data'!$AX$3:$AX$74</c:f>
              <c:numCache>
                <c:formatCode>General</c:formatCode>
                <c:ptCount val="72"/>
                <c:pt idx="0">
                  <c:v>15363.4862482098</c:v>
                </c:pt>
                <c:pt idx="1">
                  <c:v>15272.5752633108</c:v>
                </c:pt>
                <c:pt idx="2">
                  <c:v>15093.7386071858</c:v>
                </c:pt>
                <c:pt idx="3">
                  <c:v>14824.1998812936</c:v>
                </c:pt>
                <c:pt idx="4">
                  <c:v>14459.774558024101</c:v>
                </c:pt>
                <c:pt idx="5">
                  <c:v>14028.952278005499</c:v>
                </c:pt>
                <c:pt idx="6">
                  <c:v>13525.044623015499</c:v>
                </c:pt>
                <c:pt idx="7">
                  <c:v>12940.228540955</c:v>
                </c:pt>
                <c:pt idx="8">
                  <c:v>12265.4248947381</c:v>
                </c:pt>
                <c:pt idx="9">
                  <c:v>11621.4994586379</c:v>
                </c:pt>
                <c:pt idx="10">
                  <c:v>10998.455436248099</c:v>
                </c:pt>
                <c:pt idx="11">
                  <c:v>10386.620210376001</c:v>
                </c:pt>
                <c:pt idx="12">
                  <c:v>9776.4951778537907</c:v>
                </c:pt>
                <c:pt idx="13">
                  <c:v>9419.6326156963005</c:v>
                </c:pt>
                <c:pt idx="14">
                  <c:v>9310.4923135330191</c:v>
                </c:pt>
                <c:pt idx="15">
                  <c:v>9447.3798929168806</c:v>
                </c:pt>
                <c:pt idx="16">
                  <c:v>9832.4205024830208</c:v>
                </c:pt>
                <c:pt idx="17">
                  <c:v>10015.1597168546</c:v>
                </c:pt>
                <c:pt idx="18">
                  <c:v>9998.4345209046005</c:v>
                </c:pt>
                <c:pt idx="19">
                  <c:v>9781.9852597577592</c:v>
                </c:pt>
                <c:pt idx="20">
                  <c:v>9362.4516077076096</c:v>
                </c:pt>
                <c:pt idx="21">
                  <c:v>9112.5401023300201</c:v>
                </c:pt>
                <c:pt idx="22">
                  <c:v>9028.3709241633096</c:v>
                </c:pt>
                <c:pt idx="23">
                  <c:v>9108.6373657990607</c:v>
                </c:pt>
                <c:pt idx="24">
                  <c:v>9354.5855455458695</c:v>
                </c:pt>
                <c:pt idx="25">
                  <c:v>9636.2816776476193</c:v>
                </c:pt>
                <c:pt idx="26">
                  <c:v>9958.0990306897802</c:v>
                </c:pt>
                <c:pt idx="27">
                  <c:v>10325.0337461167</c:v>
                </c:pt>
                <c:pt idx="28">
                  <c:v>10742.7824021949</c:v>
                </c:pt>
                <c:pt idx="29">
                  <c:v>10921.746113085301</c:v>
                </c:pt>
                <c:pt idx="30">
                  <c:v>10864.703249824999</c:v>
                </c:pt>
                <c:pt idx="31">
                  <c:v>10570.7682348948</c:v>
                </c:pt>
                <c:pt idx="32">
                  <c:v>10035.3777938279</c:v>
                </c:pt>
                <c:pt idx="33">
                  <c:v>10094.0909977434</c:v>
                </c:pt>
                <c:pt idx="34">
                  <c:v>10747.8193558209</c:v>
                </c:pt>
                <c:pt idx="35">
                  <c:v>12006.711852607799</c:v>
                </c:pt>
                <c:pt idx="36">
                  <c:v>13890.312508703901</c:v>
                </c:pt>
                <c:pt idx="37">
                  <c:v>15219.3402701264</c:v>
                </c:pt>
                <c:pt idx="38">
                  <c:v>16014.427991557501</c:v>
                </c:pt>
                <c:pt idx="39">
                  <c:v>16287.9192296122</c:v>
                </c:pt>
                <c:pt idx="40">
                  <c:v>16044.059873756099</c:v>
                </c:pt>
                <c:pt idx="41">
                  <c:v>15901.841765839899</c:v>
                </c:pt>
                <c:pt idx="42">
                  <c:v>15859.0570019816</c:v>
                </c:pt>
                <c:pt idx="43">
                  <c:v>15915.041358422401</c:v>
                </c:pt>
                <c:pt idx="44">
                  <c:v>16070.6639796032</c:v>
                </c:pt>
                <c:pt idx="45">
                  <c:v>16131.124399034399</c:v>
                </c:pt>
                <c:pt idx="46">
                  <c:v>16097.3612510201</c:v>
                </c:pt>
                <c:pt idx="47">
                  <c:v>15968.850370342199</c:v>
                </c:pt>
                <c:pt idx="48">
                  <c:v>15743.5966547138</c:v>
                </c:pt>
                <c:pt idx="49">
                  <c:v>15691.1961716114</c:v>
                </c:pt>
                <c:pt idx="50">
                  <c:v>15810.8354154148</c:v>
                </c:pt>
                <c:pt idx="51">
                  <c:v>16104.37175826</c:v>
                </c:pt>
                <c:pt idx="52">
                  <c:v>16576.362285319701</c:v>
                </c:pt>
                <c:pt idx="53">
                  <c:v>17131.165052523898</c:v>
                </c:pt>
                <c:pt idx="54">
                  <c:v>17777.393247049898</c:v>
                </c:pt>
                <c:pt idx="55">
                  <c:v>18525.0794151066</c:v>
                </c:pt>
                <c:pt idx="56">
                  <c:v>19385.831214939499</c:v>
                </c:pt>
                <c:pt idx="57">
                  <c:v>19850.397180870601</c:v>
                </c:pt>
                <c:pt idx="58">
                  <c:v>19925.9895941959</c:v>
                </c:pt>
                <c:pt idx="59">
                  <c:v>19613.782009994</c:v>
                </c:pt>
                <c:pt idx="60">
                  <c:v>18908.927476303201</c:v>
                </c:pt>
                <c:pt idx="61">
                  <c:v>18574.047831184602</c:v>
                </c:pt>
                <c:pt idx="62">
                  <c:v>18603.9441440708</c:v>
                </c:pt>
                <c:pt idx="63">
                  <c:v>18999.080548441299</c:v>
                </c:pt>
                <c:pt idx="64">
                  <c:v>19765.591447389699</c:v>
                </c:pt>
                <c:pt idx="65">
                  <c:v>20529.217738963202</c:v>
                </c:pt>
                <c:pt idx="66">
                  <c:v>21301.814548211201</c:v>
                </c:pt>
                <c:pt idx="67">
                  <c:v>22095.376265435902</c:v>
                </c:pt>
                <c:pt idx="68">
                  <c:v>22922.222756382998</c:v>
                </c:pt>
                <c:pt idx="69">
                  <c:v>23321.427748856699</c:v>
                </c:pt>
                <c:pt idx="70">
                  <c:v>23299.1888098583</c:v>
                </c:pt>
                <c:pt idx="71">
                  <c:v>22855.160684901901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3-494F-A2D6-8572245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69856"/>
        <c:axId val="1441074432"/>
      </c:lineChart>
      <c:lineChart>
        <c:grouping val="standard"/>
        <c:varyColors val="0"/>
        <c:ser>
          <c:idx val="1"/>
          <c:order val="1"/>
          <c:tx>
            <c:strRef>
              <c:f>'Annual Data'!$AY$2</c:f>
              <c:strCache>
                <c:ptCount val="1"/>
                <c:pt idx="0">
                  <c:v>Hurto_g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Data'!$AY$3:$AY$74</c:f>
              <c:numCache>
                <c:formatCode>General</c:formatCode>
                <c:ptCount val="72"/>
                <c:pt idx="0">
                  <c:v>-2.88388567988986E-2</c:v>
                </c:pt>
                <c:pt idx="1">
                  <c:v>-4.3226743329283002E-2</c:v>
                </c:pt>
                <c:pt idx="2">
                  <c:v>-5.3733577743560398E-2</c:v>
                </c:pt>
                <c:pt idx="3">
                  <c:v>-6.2656792418432194E-2</c:v>
                </c:pt>
                <c:pt idx="4">
                  <c:v>-7.1947544238073702E-2</c:v>
                </c:pt>
                <c:pt idx="5">
                  <c:v>-8.2627517244386897E-2</c:v>
                </c:pt>
                <c:pt idx="6">
                  <c:v>-9.7032002429838601E-2</c:v>
                </c:pt>
                <c:pt idx="7">
                  <c:v>-0.118310695442987</c:v>
                </c:pt>
                <c:pt idx="8">
                  <c:v>-0.15111641142631399</c:v>
                </c:pt>
                <c:pt idx="9">
                  <c:v>-0.172126102773452</c:v>
                </c:pt>
                <c:pt idx="10">
                  <c:v>-0.185933764518704</c:v>
                </c:pt>
                <c:pt idx="11">
                  <c:v>-0.19555859044483001</c:v>
                </c:pt>
                <c:pt idx="12">
                  <c:v>-0.20310515228399201</c:v>
                </c:pt>
                <c:pt idx="13">
                  <c:v>-0.19130883304260399</c:v>
                </c:pt>
                <c:pt idx="14">
                  <c:v>-0.15759024061430199</c:v>
                </c:pt>
                <c:pt idx="15">
                  <c:v>-9.4576442021639007E-2</c:v>
                </c:pt>
                <c:pt idx="16">
                  <c:v>1.15112076970865E-2</c:v>
                </c:pt>
                <c:pt idx="17">
                  <c:v>6.2386067520590699E-2</c:v>
                </c:pt>
                <c:pt idx="18">
                  <c:v>6.91724728585799E-2</c:v>
                </c:pt>
                <c:pt idx="19">
                  <c:v>3.33543442460279E-2</c:v>
                </c:pt>
                <c:pt idx="20">
                  <c:v>-5.2900337467906101E-2</c:v>
                </c:pt>
                <c:pt idx="21">
                  <c:v>-9.3104392381440901E-2</c:v>
                </c:pt>
                <c:pt idx="22">
                  <c:v>-9.6048869614711194E-2</c:v>
                </c:pt>
                <c:pt idx="23">
                  <c:v>-6.2377610791316498E-2</c:v>
                </c:pt>
                <c:pt idx="24">
                  <c:v>1.5271967064262801E-2</c:v>
                </c:pt>
                <c:pt idx="25">
                  <c:v>6.4333049998625297E-2</c:v>
                </c:pt>
                <c:pt idx="26">
                  <c:v>9.5533371592141703E-2</c:v>
                </c:pt>
                <c:pt idx="27">
                  <c:v>0.115695217812795</c:v>
                </c:pt>
                <c:pt idx="28">
                  <c:v>0.12922719323690299</c:v>
                </c:pt>
                <c:pt idx="29">
                  <c:v>0.123051948610296</c:v>
                </c:pt>
                <c:pt idx="30">
                  <c:v>9.5819200262383705E-2</c:v>
                </c:pt>
                <c:pt idx="31">
                  <c:v>4.1574214798295199E-2</c:v>
                </c:pt>
                <c:pt idx="32">
                  <c:v>-5.1544257418638599E-2</c:v>
                </c:pt>
                <c:pt idx="33">
                  <c:v>-6.9740443598970497E-2</c:v>
                </c:pt>
                <c:pt idx="34">
                  <c:v>-1.6993135604726602E-2</c:v>
                </c:pt>
                <c:pt idx="35">
                  <c:v>0.118231432910039</c:v>
                </c:pt>
                <c:pt idx="36">
                  <c:v>0.36550156859048899</c:v>
                </c:pt>
                <c:pt idx="37">
                  <c:v>0.48076259277927802</c:v>
                </c:pt>
                <c:pt idx="38">
                  <c:v>0.48921756838784303</c:v>
                </c:pt>
                <c:pt idx="39">
                  <c:v>0.39271526679121899</c:v>
                </c:pt>
                <c:pt idx="40">
                  <c:v>0.170154421578181</c:v>
                </c:pt>
                <c:pt idx="41">
                  <c:v>4.0821120875600199E-2</c:v>
                </c:pt>
                <c:pt idx="42">
                  <c:v>-2.3564752876575099E-2</c:v>
                </c:pt>
                <c:pt idx="43">
                  <c:v>-3.7081863634394099E-2</c:v>
                </c:pt>
                <c:pt idx="44">
                  <c:v>-2.6858730814816301E-3</c:v>
                </c:pt>
                <c:pt idx="45">
                  <c:v>1.40617275841929E-2</c:v>
                </c:pt>
                <c:pt idx="46">
                  <c:v>1.6822981418062401E-2</c:v>
                </c:pt>
                <c:pt idx="47">
                  <c:v>6.2016662763383704E-3</c:v>
                </c:pt>
                <c:pt idx="48">
                  <c:v>-2.0124682660314999E-2</c:v>
                </c:pt>
                <c:pt idx="49">
                  <c:v>-2.7844812026616799E-2</c:v>
                </c:pt>
                <c:pt idx="50">
                  <c:v>-1.8646811161289599E-2</c:v>
                </c:pt>
                <c:pt idx="51">
                  <c:v>9.4805617765214498E-3</c:v>
                </c:pt>
                <c:pt idx="52">
                  <c:v>6.2687659472595206E-2</c:v>
                </c:pt>
                <c:pt idx="53">
                  <c:v>9.7391947255526301E-2</c:v>
                </c:pt>
                <c:pt idx="54">
                  <c:v>0.121181890996113</c:v>
                </c:pt>
                <c:pt idx="55">
                  <c:v>0.13925941782430601</c:v>
                </c:pt>
                <c:pt idx="56">
                  <c:v>0.15557737345825301</c:v>
                </c:pt>
                <c:pt idx="57">
                  <c:v>0.150944638356873</c:v>
                </c:pt>
                <c:pt idx="58">
                  <c:v>0.124348215151507</c:v>
                </c:pt>
                <c:pt idx="59">
                  <c:v>6.9972509785258499E-2</c:v>
                </c:pt>
                <c:pt idx="60">
                  <c:v>-2.40723106914278E-2</c:v>
                </c:pt>
                <c:pt idx="61">
                  <c:v>-6.7015113030766807E-2</c:v>
                </c:pt>
                <c:pt idx="62">
                  <c:v>-6.8245802940858705E-2</c:v>
                </c:pt>
                <c:pt idx="63">
                  <c:v>-2.8033484010248098E-2</c:v>
                </c:pt>
                <c:pt idx="64">
                  <c:v>6.24146998974376E-2</c:v>
                </c:pt>
                <c:pt idx="65">
                  <c:v>0.114385118450874</c:v>
                </c:pt>
                <c:pt idx="66">
                  <c:v>0.13924166276203401</c:v>
                </c:pt>
                <c:pt idx="67">
                  <c:v>0.14241948365006299</c:v>
                </c:pt>
                <c:pt idx="68">
                  <c:v>0.12461344583897201</c:v>
                </c:pt>
                <c:pt idx="69">
                  <c:v>0.110750999658611</c:v>
                </c:pt>
                <c:pt idx="70">
                  <c:v>9.78009721201136E-2</c:v>
                </c:pt>
                <c:pt idx="71">
                  <c:v>8.2931700386413607E-2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94F-A2D6-8572245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630624"/>
        <c:axId val="1300633536"/>
      </c:lineChart>
      <c:catAx>
        <c:axId val="144106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1074432"/>
        <c:crosses val="autoZero"/>
        <c:auto val="1"/>
        <c:lblAlgn val="ctr"/>
        <c:lblOffset val="100"/>
        <c:noMultiLvlLbl val="0"/>
      </c:catAx>
      <c:valAx>
        <c:axId val="14410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1069856"/>
        <c:crosses val="autoZero"/>
        <c:crossBetween val="between"/>
      </c:valAx>
      <c:valAx>
        <c:axId val="130063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630624"/>
        <c:crosses val="max"/>
        <c:crossBetween val="between"/>
      </c:valAx>
      <c:catAx>
        <c:axId val="130063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0063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Data'!$BE$2</c:f>
              <c:strCache>
                <c:ptCount val="1"/>
                <c:pt idx="0">
                  <c:v>offen_farc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'Annual Data'!$BE$3:$BE$74</c:f>
              <c:numCache>
                <c:formatCode>0</c:formatCode>
                <c:ptCount val="72"/>
                <c:pt idx="0">
                  <c:v>215.427005714107</c:v>
                </c:pt>
                <c:pt idx="1">
                  <c:v>223.484314578376</c:v>
                </c:pt>
                <c:pt idx="2">
                  <c:v>219.06432263386401</c:v>
                </c:pt>
                <c:pt idx="3">
                  <c:v>202.02435707365299</c:v>
                </c:pt>
                <c:pt idx="4">
                  <c:v>171.814385285285</c:v>
                </c:pt>
                <c:pt idx="5">
                  <c:v>148.16756859771201</c:v>
                </c:pt>
                <c:pt idx="6">
                  <c:v>130.32061201993099</c:v>
                </c:pt>
                <c:pt idx="7">
                  <c:v>117.697434097072</c:v>
                </c:pt>
                <c:pt idx="8">
                  <c:v>109.890571591851</c:v>
                </c:pt>
                <c:pt idx="9">
                  <c:v>104.785796232438</c:v>
                </c:pt>
                <c:pt idx="10">
                  <c:v>102.218331105583</c:v>
                </c:pt>
                <c:pt idx="11">
                  <c:v>102.10530107012799</c:v>
                </c:pt>
                <c:pt idx="12">
                  <c:v>104.443057632449</c:v>
                </c:pt>
                <c:pt idx="13">
                  <c:v>106.07667415156099</c:v>
                </c:pt>
                <c:pt idx="14">
                  <c:v>107.058882093299</c:v>
                </c:pt>
                <c:pt idx="15">
                  <c:v>107.421386122691</c:v>
                </c:pt>
                <c:pt idx="16">
                  <c:v>107.175887498028</c:v>
                </c:pt>
                <c:pt idx="17">
                  <c:v>109.854386012172</c:v>
                </c:pt>
                <c:pt idx="18">
                  <c:v>115.543340850147</c:v>
                </c:pt>
                <c:pt idx="19">
                  <c:v>124.426385639652</c:v>
                </c:pt>
                <c:pt idx="20">
                  <c:v>136.79025595623</c:v>
                </c:pt>
                <c:pt idx="21">
                  <c:v>139.21244712183801</c:v>
                </c:pt>
                <c:pt idx="22">
                  <c:v>131.771144983152</c:v>
                </c:pt>
                <c:pt idx="23">
                  <c:v>114.22615193878001</c:v>
                </c:pt>
                <c:pt idx="24">
                  <c:v>86.011133607020895</c:v>
                </c:pt>
                <c:pt idx="25">
                  <c:v>68.176859110647499</c:v>
                </c:pt>
                <c:pt idx="26">
                  <c:v>60.147656359371098</c:v>
                </c:pt>
                <c:pt idx="27">
                  <c:v>61.664350922960502</c:v>
                </c:pt>
                <c:pt idx="28">
                  <c:v>72.775900146438801</c:v>
                </c:pt>
                <c:pt idx="29">
                  <c:v>79.514809519934801</c:v>
                </c:pt>
                <c:pt idx="30">
                  <c:v>82.098604126742302</c:v>
                </c:pt>
                <c:pt idx="31">
                  <c:v>80.610686206883997</c:v>
                </c:pt>
                <c:pt idx="32">
                  <c:v>75.003027295883896</c:v>
                </c:pt>
                <c:pt idx="33">
                  <c:v>72.8819525376028</c:v>
                </c:pt>
                <c:pt idx="34">
                  <c:v>74.178995814172495</c:v>
                </c:pt>
                <c:pt idx="35">
                  <c:v>78.936024352340795</c:v>
                </c:pt>
                <c:pt idx="36">
                  <c:v>87.306590154611897</c:v>
                </c:pt>
                <c:pt idx="37">
                  <c:v>92.851236724167805</c:v>
                </c:pt>
                <c:pt idx="38">
                  <c:v>95.748939565801606</c:v>
                </c:pt>
                <c:pt idx="39">
                  <c:v>96.093233555418806</c:v>
                </c:pt>
                <c:pt idx="40">
                  <c:v>93.895232149903407</c:v>
                </c:pt>
                <c:pt idx="41">
                  <c:v>95.519222156740298</c:v>
                </c:pt>
                <c:pt idx="42">
                  <c:v>101.01762430782</c:v>
                </c:pt>
                <c:pt idx="43">
                  <c:v>110.567921385536</c:v>
                </c:pt>
                <c:pt idx="44">
                  <c:v>124.478387184973</c:v>
                </c:pt>
                <c:pt idx="45">
                  <c:v>133.22579436759901</c:v>
                </c:pt>
                <c:pt idx="46">
                  <c:v>137.092500266115</c:v>
                </c:pt>
                <c:pt idx="47">
                  <c:v>136.20331818131299</c:v>
                </c:pt>
                <c:pt idx="48">
                  <c:v>130.52954622742001</c:v>
                </c:pt>
                <c:pt idx="49">
                  <c:v>122.584605139988</c:v>
                </c:pt>
                <c:pt idx="50">
                  <c:v>112.112040368877</c:v>
                </c:pt>
                <c:pt idx="51">
                  <c:v>98.773808263715097</c:v>
                </c:pt>
                <c:pt idx="52">
                  <c:v>82.139364371557306</c:v>
                </c:pt>
                <c:pt idx="53">
                  <c:v>66.088678958102705</c:v>
                </c:pt>
                <c:pt idx="54">
                  <c:v>50.103652359447601</c:v>
                </c:pt>
                <c:pt idx="55">
                  <c:v>33.668304310892402</c:v>
                </c:pt>
                <c:pt idx="56">
                  <c:v>3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E-4CD1-A17C-641CAFA53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71616"/>
        <c:axId val="1593370784"/>
      </c:lineChart>
      <c:catAx>
        <c:axId val="15933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3370784"/>
        <c:crosses val="autoZero"/>
        <c:auto val="1"/>
        <c:lblAlgn val="ctr"/>
        <c:lblOffset val="100"/>
        <c:noMultiLvlLbl val="0"/>
      </c:catAx>
      <c:valAx>
        <c:axId val="15933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33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Data'!$BA$2</c:f>
              <c:strCache>
                <c:ptCount val="1"/>
                <c:pt idx="0">
                  <c:v>rd_gdp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'Annual Data'!$BA$3:$BA$74</c:f>
              <c:numCache>
                <c:formatCode>General</c:formatCode>
                <c:ptCount val="72"/>
                <c:pt idx="0">
                  <c:v>1.40265027306046E-3</c:v>
                </c:pt>
                <c:pt idx="1">
                  <c:v>1.3720595492595299E-3</c:v>
                </c:pt>
                <c:pt idx="2">
                  <c:v>1.3790842088577801E-3</c:v>
                </c:pt>
                <c:pt idx="3">
                  <c:v>1.4238059688222299E-3</c:v>
                </c:pt>
                <c:pt idx="4">
                  <c:v>1.5067450716688901E-3</c:v>
                </c:pt>
                <c:pt idx="5">
                  <c:v>1.5610196104126101E-3</c:v>
                </c:pt>
                <c:pt idx="6">
                  <c:v>1.58726095382362E-3</c:v>
                </c:pt>
                <c:pt idx="7">
                  <c:v>1.58577436409488E-3</c:v>
                </c:pt>
                <c:pt idx="8">
                  <c:v>1.55654254791815E-3</c:v>
                </c:pt>
                <c:pt idx="9">
                  <c:v>1.5364592449543201E-3</c:v>
                </c:pt>
                <c:pt idx="10">
                  <c:v>1.5252908287076701E-3</c:v>
                </c:pt>
                <c:pt idx="11">
                  <c:v>1.5229073784198701E-3</c:v>
                </c:pt>
                <c:pt idx="12">
                  <c:v>1.52928116771844E-3</c:v>
                </c:pt>
                <c:pt idx="13">
                  <c:v>1.5253928230862101E-3</c:v>
                </c:pt>
                <c:pt idx="14">
                  <c:v>1.51119711190719E-3</c:v>
                </c:pt>
                <c:pt idx="15">
                  <c:v>1.48652889728816E-3</c:v>
                </c:pt>
                <c:pt idx="16">
                  <c:v>1.4511012170422501E-3</c:v>
                </c:pt>
                <c:pt idx="17">
                  <c:v>1.45601408859272E-3</c:v>
                </c:pt>
                <c:pt idx="18">
                  <c:v>1.50132466274618E-3</c:v>
                </c:pt>
                <c:pt idx="19">
                  <c:v>1.5875600316188499E-3</c:v>
                </c:pt>
                <c:pt idx="20">
                  <c:v>1.71572336023167E-3</c:v>
                </c:pt>
                <c:pt idx="21">
                  <c:v>1.82003893287673E-3</c:v>
                </c:pt>
                <c:pt idx="22">
                  <c:v>1.9017202392739301E-3</c:v>
                </c:pt>
                <c:pt idx="23">
                  <c:v>1.9617174676176698E-3</c:v>
                </c:pt>
                <c:pt idx="24">
                  <c:v>2.0007285579946698E-3</c:v>
                </c:pt>
                <c:pt idx="25">
                  <c:v>2.0224947356054699E-3</c:v>
                </c:pt>
                <c:pt idx="26">
                  <c:v>2.0272692036114202E-3</c:v>
                </c:pt>
                <c:pt idx="27">
                  <c:v>2.0151075027884302E-3</c:v>
                </c:pt>
                <c:pt idx="28">
                  <c:v>1.9858681576256699E-3</c:v>
                </c:pt>
                <c:pt idx="29">
                  <c:v>1.9639444607710498E-3</c:v>
                </c:pt>
                <c:pt idx="30">
                  <c:v>1.9490813766619901E-3</c:v>
                </c:pt>
                <c:pt idx="31">
                  <c:v>1.9411060049412899E-3</c:v>
                </c:pt>
                <c:pt idx="32">
                  <c:v>1.9399255691293501E-3</c:v>
                </c:pt>
                <c:pt idx="33">
                  <c:v>1.94472820788627E-3</c:v>
                </c:pt>
                <c:pt idx="34">
                  <c:v>1.9555697896946902E-3</c:v>
                </c:pt>
                <c:pt idx="35">
                  <c:v>1.9725764332896899E-3</c:v>
                </c:pt>
                <c:pt idx="36">
                  <c:v>1.99594597478192E-3</c:v>
                </c:pt>
                <c:pt idx="37">
                  <c:v>2.0316926016541201E-3</c:v>
                </c:pt>
                <c:pt idx="38">
                  <c:v>2.0802321498465102E-3</c:v>
                </c:pt>
                <c:pt idx="39">
                  <c:v>2.1421292737174502E-3</c:v>
                </c:pt>
                <c:pt idx="40">
                  <c:v>2.2181040145954302E-3</c:v>
                </c:pt>
                <c:pt idx="41">
                  <c:v>2.29679041146278E-3</c:v>
                </c:pt>
                <c:pt idx="42">
                  <c:v>2.37910381311425E-3</c:v>
                </c:pt>
                <c:pt idx="43">
                  <c:v>2.4660017608275301E-3</c:v>
                </c:pt>
                <c:pt idx="44">
                  <c:v>2.5584951273185099E-3</c:v>
                </c:pt>
                <c:pt idx="45">
                  <c:v>2.65663569724195E-3</c:v>
                </c:pt>
                <c:pt idx="46">
                  <c:v>2.76156512730054E-3</c:v>
                </c:pt>
                <c:pt idx="47">
                  <c:v>2.8745040481390001E-3</c:v>
                </c:pt>
                <c:pt idx="48">
                  <c:v>2.9967662637842701E-3</c:v>
                </c:pt>
                <c:pt idx="49">
                  <c:v>3.0691208762973999E-3</c:v>
                </c:pt>
                <c:pt idx="50">
                  <c:v>3.0924095776352599E-3</c:v>
                </c:pt>
                <c:pt idx="51">
                  <c:v>3.0669032822830699E-3</c:v>
                </c:pt>
                <c:pt idx="52">
                  <c:v>2.9923052787679699E-3</c:v>
                </c:pt>
                <c:pt idx="53">
                  <c:v>2.9249283708934499E-3</c:v>
                </c:pt>
                <c:pt idx="54">
                  <c:v>2.8639887717043099E-3</c:v>
                </c:pt>
                <c:pt idx="55">
                  <c:v>2.80877757863427E-3</c:v>
                </c:pt>
                <c:pt idx="56">
                  <c:v>2.75865252693308E-3</c:v>
                </c:pt>
                <c:pt idx="57">
                  <c:v>2.7032307642035698E-3</c:v>
                </c:pt>
                <c:pt idx="58">
                  <c:v>2.6418675761655402E-3</c:v>
                </c:pt>
                <c:pt idx="59">
                  <c:v>2.5738491326978098E-3</c:v>
                </c:pt>
                <c:pt idx="60">
                  <c:v>2.4983841839436201E-3</c:v>
                </c:pt>
                <c:pt idx="61">
                  <c:v>2.4409186148707002E-3</c:v>
                </c:pt>
                <c:pt idx="62">
                  <c:v>2.40078393586097E-3</c:v>
                </c:pt>
                <c:pt idx="63">
                  <c:v>2.3775132653247001E-3</c:v>
                </c:pt>
                <c:pt idx="64">
                  <c:v>2.3708358985266901E-3</c:v>
                </c:pt>
                <c:pt idx="65">
                  <c:v>2.3678040273516399E-3</c:v>
                </c:pt>
                <c:pt idx="66">
                  <c:v>2.3683823824298101E-3</c:v>
                </c:pt>
                <c:pt idx="67">
                  <c:v>2.3725776916918699E-3</c:v>
                </c:pt>
                <c:pt idx="68">
                  <c:v>2.3804387586340999E-3</c:v>
                </c:pt>
                <c:pt idx="69">
                  <c:v>2.3793842014242098E-3</c:v>
                </c:pt>
                <c:pt idx="70">
                  <c:v>2.3694017525329801E-3</c:v>
                </c:pt>
                <c:pt idx="71">
                  <c:v>2.3503752874087101E-3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7-4295-A0AC-013456B6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001040"/>
        <c:axId val="2033988560"/>
      </c:lineChart>
      <c:catAx>
        <c:axId val="203400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3988560"/>
        <c:crosses val="autoZero"/>
        <c:auto val="1"/>
        <c:lblAlgn val="ctr"/>
        <c:lblOffset val="100"/>
        <c:noMultiLvlLbl val="0"/>
      </c:catAx>
      <c:valAx>
        <c:axId val="20339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0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Data!$AQ$1</c:f>
              <c:strCache>
                <c:ptCount val="1"/>
                <c:pt idx="0">
                  <c:v>capacity_u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Data!$AQ$2:$AQ$107</c:f>
              <c:numCache>
                <c:formatCode>0.0%</c:formatCode>
                <c:ptCount val="106"/>
                <c:pt idx="0">
                  <c:v>0.77733333333333332</c:v>
                </c:pt>
                <c:pt idx="1">
                  <c:v>0.78333333333333333</c:v>
                </c:pt>
                <c:pt idx="2">
                  <c:v>0.79333333333333333</c:v>
                </c:pt>
                <c:pt idx="3">
                  <c:v>0.78733333333333333</c:v>
                </c:pt>
                <c:pt idx="4">
                  <c:v>0.76500000000000001</c:v>
                </c:pt>
                <c:pt idx="5">
                  <c:v>0.78433333333333333</c:v>
                </c:pt>
                <c:pt idx="6">
                  <c:v>0.79633333333333345</c:v>
                </c:pt>
                <c:pt idx="7">
                  <c:v>0.79233333333333333</c:v>
                </c:pt>
                <c:pt idx="8">
                  <c:v>0.76</c:v>
                </c:pt>
                <c:pt idx="9">
                  <c:v>0.76200000000000001</c:v>
                </c:pt>
                <c:pt idx="10">
                  <c:v>0.76766666666666661</c:v>
                </c:pt>
                <c:pt idx="11">
                  <c:v>0.78066666666666662</c:v>
                </c:pt>
                <c:pt idx="12">
                  <c:v>0.75506171412687917</c:v>
                </c:pt>
                <c:pt idx="13">
                  <c:v>0.77788701781097469</c:v>
                </c:pt>
                <c:pt idx="14">
                  <c:v>0.78376779048153278</c:v>
                </c:pt>
                <c:pt idx="15">
                  <c:v>0.77003664532831007</c:v>
                </c:pt>
                <c:pt idx="16">
                  <c:v>0.75984293553040416</c:v>
                </c:pt>
                <c:pt idx="17">
                  <c:v>0.75688591844945152</c:v>
                </c:pt>
                <c:pt idx="18">
                  <c:v>0.73941344562083655</c:v>
                </c:pt>
                <c:pt idx="19">
                  <c:v>0.72653604871214994</c:v>
                </c:pt>
                <c:pt idx="20">
                  <c:v>0.66470949041712335</c:v>
                </c:pt>
                <c:pt idx="21">
                  <c:v>0.66182990698322042</c:v>
                </c:pt>
                <c:pt idx="22">
                  <c:v>0.6886332076967363</c:v>
                </c:pt>
                <c:pt idx="23">
                  <c:v>0.70449580362823394</c:v>
                </c:pt>
                <c:pt idx="24">
                  <c:v>0.72509287687213164</c:v>
                </c:pt>
                <c:pt idx="25">
                  <c:v>0.71989615664445428</c:v>
                </c:pt>
                <c:pt idx="26">
                  <c:v>0.75292214772033039</c:v>
                </c:pt>
                <c:pt idx="27">
                  <c:v>0.73001751970380069</c:v>
                </c:pt>
                <c:pt idx="28">
                  <c:v>0.69019000993625346</c:v>
                </c:pt>
                <c:pt idx="29">
                  <c:v>0.72699834357505078</c:v>
                </c:pt>
                <c:pt idx="30">
                  <c:v>0.7241341038984197</c:v>
                </c:pt>
                <c:pt idx="31">
                  <c:v>0.71690237756112329</c:v>
                </c:pt>
                <c:pt idx="32">
                  <c:v>0.69787836433174177</c:v>
                </c:pt>
                <c:pt idx="33">
                  <c:v>0.72171867858299388</c:v>
                </c:pt>
                <c:pt idx="34">
                  <c:v>0.73097924257906743</c:v>
                </c:pt>
                <c:pt idx="35">
                  <c:v>0.75149242237422986</c:v>
                </c:pt>
                <c:pt idx="36">
                  <c:v>0.72607346739278678</c:v>
                </c:pt>
                <c:pt idx="37">
                  <c:v>0.73375833761415421</c:v>
                </c:pt>
                <c:pt idx="38">
                  <c:v>0.7518233351530893</c:v>
                </c:pt>
                <c:pt idx="39">
                  <c:v>0.76218575157137325</c:v>
                </c:pt>
                <c:pt idx="40">
                  <c:v>0.73742166160470402</c:v>
                </c:pt>
                <c:pt idx="41">
                  <c:v>0.74569940397240986</c:v>
                </c:pt>
                <c:pt idx="42">
                  <c:v>0.76734767205948951</c:v>
                </c:pt>
                <c:pt idx="43">
                  <c:v>0.77674570942611754</c:v>
                </c:pt>
                <c:pt idx="44">
                  <c:v>0.76424750972450395</c:v>
                </c:pt>
                <c:pt idx="45">
                  <c:v>0.78922479737957829</c:v>
                </c:pt>
                <c:pt idx="46">
                  <c:v>0.80659632417260141</c:v>
                </c:pt>
                <c:pt idx="47">
                  <c:v>0.80383200007599953</c:v>
                </c:pt>
                <c:pt idx="48">
                  <c:v>0.80442519642093091</c:v>
                </c:pt>
                <c:pt idx="49">
                  <c:v>0.80766566416455599</c:v>
                </c:pt>
                <c:pt idx="50">
                  <c:v>0.82548537633107655</c:v>
                </c:pt>
                <c:pt idx="51">
                  <c:v>0.83182264847069221</c:v>
                </c:pt>
                <c:pt idx="52">
                  <c:v>0.81202652161483502</c:v>
                </c:pt>
                <c:pt idx="53">
                  <c:v>0.82588788036014582</c:v>
                </c:pt>
                <c:pt idx="54">
                  <c:v>0.8275179476436092</c:v>
                </c:pt>
                <c:pt idx="55">
                  <c:v>0.81965897181534941</c:v>
                </c:pt>
                <c:pt idx="56">
                  <c:v>0.7816498443928136</c:v>
                </c:pt>
                <c:pt idx="57">
                  <c:v>0.78471720635277764</c:v>
                </c:pt>
                <c:pt idx="58">
                  <c:v>0.78216152585702547</c:v>
                </c:pt>
                <c:pt idx="59">
                  <c:v>0.76401655943423452</c:v>
                </c:pt>
                <c:pt idx="60">
                  <c:v>0.73651694752506913</c:v>
                </c:pt>
                <c:pt idx="61">
                  <c:v>0.72953290750096811</c:v>
                </c:pt>
                <c:pt idx="62">
                  <c:v>0.73660200309415913</c:v>
                </c:pt>
                <c:pt idx="63">
                  <c:v>0.7561021090577833</c:v>
                </c:pt>
                <c:pt idx="64">
                  <c:v>0.75074224243541565</c:v>
                </c:pt>
                <c:pt idx="65">
                  <c:v>0.76613791818478161</c:v>
                </c:pt>
                <c:pt idx="66">
                  <c:v>0.77007021016658928</c:v>
                </c:pt>
                <c:pt idx="67">
                  <c:v>0.76824428013478652</c:v>
                </c:pt>
                <c:pt idx="68">
                  <c:v>0.76366280879502313</c:v>
                </c:pt>
                <c:pt idx="69">
                  <c:v>0.77120126484986884</c:v>
                </c:pt>
                <c:pt idx="70">
                  <c:v>0.77679033978390277</c:v>
                </c:pt>
                <c:pt idx="71">
                  <c:v>0.77078053417085879</c:v>
                </c:pt>
                <c:pt idx="72">
                  <c:v>0.7643837596659192</c:v>
                </c:pt>
                <c:pt idx="73">
                  <c:v>0.75496327076751424</c:v>
                </c:pt>
                <c:pt idx="74">
                  <c:v>0.78119794240602358</c:v>
                </c:pt>
                <c:pt idx="75">
                  <c:v>0.77857684603605537</c:v>
                </c:pt>
                <c:pt idx="76">
                  <c:v>0.74750917709233677</c:v>
                </c:pt>
                <c:pt idx="77">
                  <c:v>0.75123974605375465</c:v>
                </c:pt>
                <c:pt idx="78">
                  <c:v>0.77437843900163539</c:v>
                </c:pt>
                <c:pt idx="79">
                  <c:v>0.77754874031561216</c:v>
                </c:pt>
                <c:pt idx="80">
                  <c:v>0.75837071080454488</c:v>
                </c:pt>
                <c:pt idx="81">
                  <c:v>0.76802916114711961</c:v>
                </c:pt>
                <c:pt idx="82">
                  <c:v>0.77933333333333321</c:v>
                </c:pt>
                <c:pt idx="83">
                  <c:v>0.76766666666666661</c:v>
                </c:pt>
                <c:pt idx="84">
                  <c:v>0.70300000000000007</c:v>
                </c:pt>
                <c:pt idx="85">
                  <c:v>0.71148413661436893</c:v>
                </c:pt>
                <c:pt idx="86">
                  <c:v>0.72942231739679075</c:v>
                </c:pt>
                <c:pt idx="87">
                  <c:v>0.73610262909030966</c:v>
                </c:pt>
                <c:pt idx="88">
                  <c:v>0.73040936162896353</c:v>
                </c:pt>
                <c:pt idx="89">
                  <c:v>0.74966666666666659</c:v>
                </c:pt>
                <c:pt idx="90">
                  <c:v>0.76800000000000002</c:v>
                </c:pt>
                <c:pt idx="91">
                  <c:v>0.77</c:v>
                </c:pt>
                <c:pt idx="92">
                  <c:v>0.7486666666666667</c:v>
                </c:pt>
                <c:pt idx="93">
                  <c:v>0.75133333333333341</c:v>
                </c:pt>
                <c:pt idx="94">
                  <c:v>0.7696666666666665</c:v>
                </c:pt>
                <c:pt idx="95">
                  <c:v>0.77666666666666673</c:v>
                </c:pt>
                <c:pt idx="96">
                  <c:v>0.77399999999999991</c:v>
                </c:pt>
                <c:pt idx="97">
                  <c:v>0.79866666666666675</c:v>
                </c:pt>
                <c:pt idx="98">
                  <c:v>0.80899999999999994</c:v>
                </c:pt>
                <c:pt idx="99">
                  <c:v>0.80799999999999994</c:v>
                </c:pt>
                <c:pt idx="100">
                  <c:v>0.8</c:v>
                </c:pt>
                <c:pt idx="101">
                  <c:v>0.79566666666666674</c:v>
                </c:pt>
                <c:pt idx="102">
                  <c:v>0.81666666666666676</c:v>
                </c:pt>
                <c:pt idx="103">
                  <c:v>0.81433333333333335</c:v>
                </c:pt>
                <c:pt idx="104">
                  <c:v>0.79100000000000004</c:v>
                </c:pt>
                <c:pt idx="105">
                  <c:v>0.66812256971359729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7-46CC-BBE9-4D3968A9219F}"/>
            </c:ext>
          </c:extLst>
        </c:ser>
        <c:ser>
          <c:idx val="1"/>
          <c:order val="1"/>
          <c:tx>
            <c:strRef>
              <c:f>Data!$AR$1</c:f>
              <c:strCache>
                <c:ptCount val="1"/>
                <c:pt idx="0">
                  <c:v>capacity_u_tc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Data!$AR$2:$AR$107</c:f>
              <c:numCache>
                <c:formatCode>0.0%</c:formatCode>
                <c:ptCount val="106"/>
                <c:pt idx="0">
                  <c:v>0.78783819694878898</c:v>
                </c:pt>
                <c:pt idx="1">
                  <c:v>0.786632683336843</c:v>
                </c:pt>
                <c:pt idx="2">
                  <c:v>0.78542716972489801</c:v>
                </c:pt>
                <c:pt idx="3">
                  <c:v>0.78402851804818996</c:v>
                </c:pt>
                <c:pt idx="4">
                  <c:v>0.78262986637148202</c:v>
                </c:pt>
                <c:pt idx="5">
                  <c:v>0.78102523746329</c:v>
                </c:pt>
                <c:pt idx="6">
                  <c:v>0.77942060855509698</c:v>
                </c:pt>
                <c:pt idx="7">
                  <c:v>0.77745667233382798</c:v>
                </c:pt>
                <c:pt idx="8">
                  <c:v>0.77549273611255898</c:v>
                </c:pt>
                <c:pt idx="9">
                  <c:v>0.77390079876245899</c:v>
                </c:pt>
                <c:pt idx="10">
                  <c:v>0.77230886141235899</c:v>
                </c:pt>
                <c:pt idx="11">
                  <c:v>0.77128476432192605</c:v>
                </c:pt>
                <c:pt idx="12">
                  <c:v>0.770260667231493</c:v>
                </c:pt>
                <c:pt idx="13">
                  <c:v>0.76870986636225402</c:v>
                </c:pt>
                <c:pt idx="14">
                  <c:v>0.76715906549301505</c:v>
                </c:pt>
                <c:pt idx="15">
                  <c:v>0.76159256944699805</c:v>
                </c:pt>
                <c:pt idx="16">
                  <c:v>0.75602607340098005</c:v>
                </c:pt>
                <c:pt idx="17">
                  <c:v>0.74626225935481505</c:v>
                </c:pt>
                <c:pt idx="18">
                  <c:v>0.73649844530865005</c:v>
                </c:pt>
                <c:pt idx="19">
                  <c:v>0.734929871825027</c:v>
                </c:pt>
                <c:pt idx="20">
                  <c:v>0.73336129834140396</c:v>
                </c:pt>
                <c:pt idx="21">
                  <c:v>0.73143836840841403</c:v>
                </c:pt>
                <c:pt idx="22">
                  <c:v>0.72951543847542399</c:v>
                </c:pt>
                <c:pt idx="23">
                  <c:v>0.73031177963840599</c:v>
                </c:pt>
                <c:pt idx="24">
                  <c:v>0.73110812080138798</c:v>
                </c:pt>
                <c:pt idx="25">
                  <c:v>0.72946205995105395</c:v>
                </c:pt>
                <c:pt idx="26">
                  <c:v>0.72781599910072103</c:v>
                </c:pt>
                <c:pt idx="27">
                  <c:v>0.725178243366426</c:v>
                </c:pt>
                <c:pt idx="28">
                  <c:v>0.72254048763213097</c:v>
                </c:pt>
                <c:pt idx="29">
                  <c:v>0.72087004411360001</c:v>
                </c:pt>
                <c:pt idx="30">
                  <c:v>0.71919960059507004</c:v>
                </c:pt>
                <c:pt idx="31">
                  <c:v>0.72022745715136904</c:v>
                </c:pt>
                <c:pt idx="32">
                  <c:v>0.72125531370766804</c:v>
                </c:pt>
                <c:pt idx="33">
                  <c:v>0.72433832162540801</c:v>
                </c:pt>
                <c:pt idx="34">
                  <c:v>0.72742132954314898</c:v>
                </c:pt>
                <c:pt idx="35">
                  <c:v>0.73194554510390097</c:v>
                </c:pt>
                <c:pt idx="36">
                  <c:v>0.73646976066465297</c:v>
                </c:pt>
                <c:pt idx="37">
                  <c:v>0.74048118077594105</c:v>
                </c:pt>
                <c:pt idx="38">
                  <c:v>0.74449260088723002</c:v>
                </c:pt>
                <c:pt idx="39">
                  <c:v>0.74859557729867698</c:v>
                </c:pt>
                <c:pt idx="40">
                  <c:v>0.75269855371012395</c:v>
                </c:pt>
                <c:pt idx="41">
                  <c:v>0.75858365935751204</c:v>
                </c:pt>
                <c:pt idx="42">
                  <c:v>0.76446876500489902</c:v>
                </c:pt>
                <c:pt idx="43">
                  <c:v>0.77145885442879703</c:v>
                </c:pt>
                <c:pt idx="44">
                  <c:v>0.77844894385269603</c:v>
                </c:pt>
                <c:pt idx="45">
                  <c:v>0.78613696737852601</c:v>
                </c:pt>
                <c:pt idx="46">
                  <c:v>0.79382499090435699</c:v>
                </c:pt>
                <c:pt idx="47">
                  <c:v>0.80038335378807401</c:v>
                </c:pt>
                <c:pt idx="48">
                  <c:v>0.80694171667179004</c:v>
                </c:pt>
                <c:pt idx="49">
                  <c:v>0.81147881738549998</c:v>
                </c:pt>
                <c:pt idx="50">
                  <c:v>0.81601591809921004</c:v>
                </c:pt>
                <c:pt idx="51">
                  <c:v>0.81693261849255605</c:v>
                </c:pt>
                <c:pt idx="52">
                  <c:v>0.81784931888590195</c:v>
                </c:pt>
                <c:pt idx="53">
                  <c:v>0.81428220735281898</c:v>
                </c:pt>
                <c:pt idx="54">
                  <c:v>0.810715095819735</c:v>
                </c:pt>
                <c:pt idx="55">
                  <c:v>0.80292298195159295</c:v>
                </c:pt>
                <c:pt idx="56">
                  <c:v>0.79513086808345101</c:v>
                </c:pt>
                <c:pt idx="57">
                  <c:v>0.78427349822832404</c:v>
                </c:pt>
                <c:pt idx="58">
                  <c:v>0.77341612837319695</c:v>
                </c:pt>
                <c:pt idx="59">
                  <c:v>0.76793828734539504</c:v>
                </c:pt>
                <c:pt idx="60">
                  <c:v>0.76246044631759202</c:v>
                </c:pt>
                <c:pt idx="61">
                  <c:v>0.76024349734182095</c:v>
                </c:pt>
                <c:pt idx="62">
                  <c:v>0.75802654836604999</c:v>
                </c:pt>
                <c:pt idx="63">
                  <c:v>0.758142617882264</c:v>
                </c:pt>
                <c:pt idx="64">
                  <c:v>0.75825868739847802</c:v>
                </c:pt>
                <c:pt idx="65">
                  <c:v>0.76131442864621401</c:v>
                </c:pt>
                <c:pt idx="66">
                  <c:v>0.76437016989394901</c:v>
                </c:pt>
                <c:pt idx="67">
                  <c:v>0.76607699889243897</c:v>
                </c:pt>
                <c:pt idx="68">
                  <c:v>0.76778382789092903</c:v>
                </c:pt>
                <c:pt idx="69">
                  <c:v>0.76831510016698701</c:v>
                </c:pt>
                <c:pt idx="70">
                  <c:v>0.76884637244304499</c:v>
                </c:pt>
                <c:pt idx="71">
                  <c:v>0.76878258979909098</c:v>
                </c:pt>
                <c:pt idx="72">
                  <c:v>0.76871880715513796</c:v>
                </c:pt>
                <c:pt idx="73">
                  <c:v>0.76756869120922899</c:v>
                </c:pt>
                <c:pt idx="74">
                  <c:v>0.76641857526332102</c:v>
                </c:pt>
                <c:pt idx="75">
                  <c:v>0.76622005866282505</c:v>
                </c:pt>
                <c:pt idx="76">
                  <c:v>0.76602154206232997</c:v>
                </c:pt>
                <c:pt idx="77">
                  <c:v>0.76632307692567103</c:v>
                </c:pt>
                <c:pt idx="78">
                  <c:v>0.76662461178901298</c:v>
                </c:pt>
                <c:pt idx="79">
                  <c:v>0.76697895906480096</c:v>
                </c:pt>
                <c:pt idx="80">
                  <c:v>0.76733330634058905</c:v>
                </c:pt>
                <c:pt idx="81">
                  <c:v>0.76670901306479999</c:v>
                </c:pt>
                <c:pt idx="82">
                  <c:v>0.76608471978901205</c:v>
                </c:pt>
                <c:pt idx="83">
                  <c:v>0.76122993506616299</c:v>
                </c:pt>
                <c:pt idx="84">
                  <c:v>0.75637515034331404</c:v>
                </c:pt>
                <c:pt idx="85">
                  <c:v>0.75426621572865005</c:v>
                </c:pt>
                <c:pt idx="86">
                  <c:v>0.75215728111398705</c:v>
                </c:pt>
                <c:pt idx="87">
                  <c:v>0.74877405989750501</c:v>
                </c:pt>
                <c:pt idx="88">
                  <c:v>0.74539083868102396</c:v>
                </c:pt>
                <c:pt idx="89">
                  <c:v>0.74928904623790704</c:v>
                </c:pt>
                <c:pt idx="90">
                  <c:v>0.75318725379479101</c:v>
                </c:pt>
                <c:pt idx="91">
                  <c:v>0.75713454130671298</c:v>
                </c:pt>
                <c:pt idx="92">
                  <c:v>0.76108182881863495</c:v>
                </c:pt>
                <c:pt idx="93">
                  <c:v>0.76617900029357799</c:v>
                </c:pt>
                <c:pt idx="94">
                  <c:v>0.77127617176852103</c:v>
                </c:pt>
                <c:pt idx="95">
                  <c:v>0.77715536729728296</c:v>
                </c:pt>
                <c:pt idx="96">
                  <c:v>0.783034562826045</c:v>
                </c:pt>
                <c:pt idx="97">
                  <c:v>0.78905725469922094</c:v>
                </c:pt>
                <c:pt idx="98">
                  <c:v>0.795079946572397</c:v>
                </c:pt>
                <c:pt idx="99">
                  <c:v>0.79846308915216901</c:v>
                </c:pt>
                <c:pt idx="100">
                  <c:v>0.80184623173194003</c:v>
                </c:pt>
                <c:pt idx="101">
                  <c:v>0.80369541362812003</c:v>
                </c:pt>
                <c:pt idx="102">
                  <c:v>0.80554459552429902</c:v>
                </c:pt>
                <c:pt idx="103">
                  <c:v>0.80701478048740705</c:v>
                </c:pt>
                <c:pt idx="104">
                  <c:v>0.80848496545051496</c:v>
                </c:pt>
                <c:pt idx="105">
                  <c:v>0.80971775507721999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7-46CC-BBE9-4D3968A9219F}"/>
            </c:ext>
          </c:extLst>
        </c:ser>
        <c:ser>
          <c:idx val="2"/>
          <c:order val="2"/>
          <c:tx>
            <c:strRef>
              <c:f>Data!$AS$1</c:f>
              <c:strCache>
                <c:ptCount val="1"/>
                <c:pt idx="0">
                  <c:v>capacity_u_tc_hp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Data!$AS$2:$AS$107</c:f>
              <c:numCache>
                <c:formatCode>0.0%</c:formatCode>
                <c:ptCount val="106"/>
                <c:pt idx="0">
                  <c:v>0.79275344597003605</c:v>
                </c:pt>
                <c:pt idx="1">
                  <c:v>0.790214293337552</c:v>
                </c:pt>
                <c:pt idx="2">
                  <c:v>0.78767206867442996</c:v>
                </c:pt>
                <c:pt idx="3">
                  <c:v>0.78512146144378003</c:v>
                </c:pt>
                <c:pt idx="4">
                  <c:v>0.78255575804687205</c:v>
                </c:pt>
                <c:pt idx="5">
                  <c:v>0.77996756179534898</c:v>
                </c:pt>
                <c:pt idx="6">
                  <c:v>0.77734952231856203</c:v>
                </c:pt>
                <c:pt idx="7">
                  <c:v>0.77469495029315005</c:v>
                </c:pt>
                <c:pt idx="8">
                  <c:v>0.77199845082465302</c:v>
                </c:pt>
                <c:pt idx="9">
                  <c:v>0.76925635509488499</c:v>
                </c:pt>
                <c:pt idx="10">
                  <c:v>0.76646717821396404</c:v>
                </c:pt>
                <c:pt idx="11">
                  <c:v>0.76363233806930197</c:v>
                </c:pt>
                <c:pt idx="12">
                  <c:v>0.76075690360031001</c:v>
                </c:pt>
                <c:pt idx="13">
                  <c:v>0.75785072651280605</c:v>
                </c:pt>
                <c:pt idx="14">
                  <c:v>0.75492959836487705</c:v>
                </c:pt>
                <c:pt idx="15">
                  <c:v>0.75201609767701805</c:v>
                </c:pt>
                <c:pt idx="16">
                  <c:v>0.74914044638667598</c:v>
                </c:pt>
                <c:pt idx="17">
                  <c:v>0.74633885172615699</c:v>
                </c:pt>
                <c:pt idx="18">
                  <c:v>0.74365182444464895</c:v>
                </c:pt>
                <c:pt idx="19">
                  <c:v>0.74111982742111004</c:v>
                </c:pt>
                <c:pt idx="20">
                  <c:v>0.73877885267253696</c:v>
                </c:pt>
                <c:pt idx="21">
                  <c:v>0.73666102349367801</c:v>
                </c:pt>
                <c:pt idx="22">
                  <c:v>0.734795077207826</c:v>
                </c:pt>
                <c:pt idx="23">
                  <c:v>0.73320648697884505</c:v>
                </c:pt>
                <c:pt idx="24">
                  <c:v>0.731917426196391</c:v>
                </c:pt>
                <c:pt idx="25">
                  <c:v>0.73094825905803196</c:v>
                </c:pt>
                <c:pt idx="26">
                  <c:v>0.73031884394546698</c:v>
                </c:pt>
                <c:pt idx="27">
                  <c:v>0.73004811036594897</c:v>
                </c:pt>
                <c:pt idx="28">
                  <c:v>0.73015342354870405</c:v>
                </c:pt>
                <c:pt idx="29">
                  <c:v>0.73064910505608405</c:v>
                </c:pt>
                <c:pt idx="30">
                  <c:v>0.73154471836549495</c:v>
                </c:pt>
                <c:pt idx="31">
                  <c:v>0.73284371504125101</c:v>
                </c:pt>
                <c:pt idx="32">
                  <c:v>0.734541830949061</c:v>
                </c:pt>
                <c:pt idx="33">
                  <c:v>0.73662691679345205</c:v>
                </c:pt>
                <c:pt idx="34">
                  <c:v>0.73907851920567602</c:v>
                </c:pt>
                <c:pt idx="35">
                  <c:v>0.74186850444500496</c:v>
                </c:pt>
                <c:pt idx="36">
                  <c:v>0.74496145302717098</c:v>
                </c:pt>
                <c:pt idx="37">
                  <c:v>0.74831574361831799</c:v>
                </c:pt>
                <c:pt idx="38">
                  <c:v>0.75188444757686401</c:v>
                </c:pt>
                <c:pt idx="39">
                  <c:v>0.75561573965945095</c:v>
                </c:pt>
                <c:pt idx="40">
                  <c:v>0.75945317471853802</c:v>
                </c:pt>
                <c:pt idx="41">
                  <c:v>0.76333592000510997</c:v>
                </c:pt>
                <c:pt idx="42">
                  <c:v>0.76719892113202204</c:v>
                </c:pt>
                <c:pt idx="43">
                  <c:v>0.77097415354922405</c:v>
                </c:pt>
                <c:pt idx="44">
                  <c:v>0.77459188635908505</c:v>
                </c:pt>
                <c:pt idx="45">
                  <c:v>0.77798269160202604</c:v>
                </c:pt>
                <c:pt idx="46">
                  <c:v>0.78107955197940004</c:v>
                </c:pt>
                <c:pt idx="47">
                  <c:v>0.78382054661492095</c:v>
                </c:pt>
                <c:pt idx="48">
                  <c:v>0.78615172053163196</c:v>
                </c:pt>
                <c:pt idx="49">
                  <c:v>0.78802947050705596</c:v>
                </c:pt>
                <c:pt idx="50">
                  <c:v>0.78942318706630799</c:v>
                </c:pt>
                <c:pt idx="51">
                  <c:v>0.79031691657629799</c:v>
                </c:pt>
                <c:pt idx="52">
                  <c:v>0.79071132586083503</c:v>
                </c:pt>
                <c:pt idx="53">
                  <c:v>0.79062371655742303</c:v>
                </c:pt>
                <c:pt idx="54">
                  <c:v>0.79008835154920698</c:v>
                </c:pt>
                <c:pt idx="55">
                  <c:v>0.78915428027608203</c:v>
                </c:pt>
                <c:pt idx="56">
                  <c:v>0.78788344389310705</c:v>
                </c:pt>
                <c:pt idx="57">
                  <c:v>0.78634638899389397</c:v>
                </c:pt>
                <c:pt idx="58">
                  <c:v>0.78461819181216896</c:v>
                </c:pt>
                <c:pt idx="59">
                  <c:v>0.78277263302493105</c:v>
                </c:pt>
                <c:pt idx="60">
                  <c:v>0.78087649201953302</c:v>
                </c:pt>
                <c:pt idx="61">
                  <c:v>0.77898727671727297</c:v>
                </c:pt>
                <c:pt idx="62">
                  <c:v>0.77715098501088897</c:v>
                </c:pt>
                <c:pt idx="63">
                  <c:v>0.77540189993100705</c:v>
                </c:pt>
                <c:pt idx="64">
                  <c:v>0.77376235173535202</c:v>
                </c:pt>
                <c:pt idx="65">
                  <c:v>0.772243883630368</c:v>
                </c:pt>
                <c:pt idx="66">
                  <c:v>0.77084834903228705</c:v>
                </c:pt>
                <c:pt idx="67">
                  <c:v>0.76957077044797695</c:v>
                </c:pt>
                <c:pt idx="68">
                  <c:v>0.76840212152234499</c:v>
                </c:pt>
                <c:pt idx="69">
                  <c:v>0.767331192293076</c:v>
                </c:pt>
                <c:pt idx="70">
                  <c:v>0.76634638636433405</c:v>
                </c:pt>
                <c:pt idx="71">
                  <c:v>0.76543672228270498</c:v>
                </c:pt>
                <c:pt idx="72">
                  <c:v>0.76459278108607298</c:v>
                </c:pt>
                <c:pt idx="73">
                  <c:v>0.76380723497952296</c:v>
                </c:pt>
                <c:pt idx="74">
                  <c:v>0.76307533493442903</c:v>
                </c:pt>
                <c:pt idx="75">
                  <c:v>0.76239468283231104</c:v>
                </c:pt>
                <c:pt idx="76">
                  <c:v>0.76176497007989497</c:v>
                </c:pt>
                <c:pt idx="77">
                  <c:v>0.76118827894379903</c:v>
                </c:pt>
                <c:pt idx="78">
                  <c:v>0.76066935204813102</c:v>
                </c:pt>
                <c:pt idx="79">
                  <c:v>0.76021614126574</c:v>
                </c:pt>
                <c:pt idx="80">
                  <c:v>0.75984032050680805</c:v>
                </c:pt>
                <c:pt idx="81">
                  <c:v>0.75955779044264704</c:v>
                </c:pt>
                <c:pt idx="82">
                  <c:v>0.75938913486071102</c:v>
                </c:pt>
                <c:pt idx="83">
                  <c:v>0.75935940706259397</c:v>
                </c:pt>
                <c:pt idx="84">
                  <c:v>0.75949784509047003</c:v>
                </c:pt>
                <c:pt idx="85">
                  <c:v>0.75983485606651802</c:v>
                </c:pt>
                <c:pt idx="86">
                  <c:v>0.76039889542869599</c:v>
                </c:pt>
                <c:pt idx="87">
                  <c:v>0.76121493821475295</c:v>
                </c:pt>
                <c:pt idx="88">
                  <c:v>0.76230280845349097</c:v>
                </c:pt>
                <c:pt idx="89">
                  <c:v>0.76367455462476297</c:v>
                </c:pt>
                <c:pt idx="90">
                  <c:v>0.76533165522731506</c:v>
                </c:pt>
                <c:pt idx="91">
                  <c:v>0.76726659781715101</c:v>
                </c:pt>
                <c:pt idx="92">
                  <c:v>0.76946427969938003</c:v>
                </c:pt>
                <c:pt idx="93">
                  <c:v>0.77190326564379197</c:v>
                </c:pt>
                <c:pt idx="94">
                  <c:v>0.77455688138837597</c:v>
                </c:pt>
                <c:pt idx="95">
                  <c:v>0.77739487500527704</c:v>
                </c:pt>
                <c:pt idx="96">
                  <c:v>0.78038494412312798</c:v>
                </c:pt>
                <c:pt idx="97">
                  <c:v>0.78349463667824504</c:v>
                </c:pt>
                <c:pt idx="98">
                  <c:v>0.78669315661863104</c:v>
                </c:pt>
                <c:pt idx="99">
                  <c:v>0.78995318452855601</c:v>
                </c:pt>
                <c:pt idx="100">
                  <c:v>0.79325264273600704</c:v>
                </c:pt>
                <c:pt idx="101">
                  <c:v>0.79657477225936402</c:v>
                </c:pt>
                <c:pt idx="102">
                  <c:v>0.79990818511012796</c:v>
                </c:pt>
                <c:pt idx="103">
                  <c:v>0.80324594370065505</c:v>
                </c:pt>
                <c:pt idx="104">
                  <c:v>0.806584633199812</c:v>
                </c:pt>
                <c:pt idx="105">
                  <c:v>0.80992319429945403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8-4C43-8D63-56498130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859759"/>
        <c:axId val="1308485199"/>
      </c:lineChart>
      <c:dateAx>
        <c:axId val="15038597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8485199"/>
        <c:crosses val="autoZero"/>
        <c:auto val="1"/>
        <c:lblOffset val="100"/>
        <c:baseTimeUnit val="months"/>
      </c:dateAx>
      <c:valAx>
        <c:axId val="1308485199"/>
        <c:scaling>
          <c:orientation val="minMax"/>
          <c:min val="0.65000000000000013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385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Gap'!$C$1</c:f>
              <c:strCache>
                <c:ptCount val="1"/>
                <c:pt idx="0">
                  <c:v>GDP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 Gap'!$C$2:$C$141</c:f>
              <c:numCache>
                <c:formatCode>0</c:formatCode>
                <c:ptCount val="140"/>
                <c:pt idx="0">
                  <c:v>85403.164929408318</c:v>
                </c:pt>
                <c:pt idx="1">
                  <c:v>86263.470689347814</c:v>
                </c:pt>
                <c:pt idx="2">
                  <c:v>86804.642081898826</c:v>
                </c:pt>
                <c:pt idx="3">
                  <c:v>87248.085736758323</c:v>
                </c:pt>
                <c:pt idx="4">
                  <c:v>88149.350922643876</c:v>
                </c:pt>
                <c:pt idx="5">
                  <c:v>89036.843667935798</c:v>
                </c:pt>
                <c:pt idx="6">
                  <c:v>89594.926875830221</c:v>
                </c:pt>
                <c:pt idx="7">
                  <c:v>90051.33704845405</c:v>
                </c:pt>
                <c:pt idx="8">
                  <c:v>90980.713114430197</c:v>
                </c:pt>
                <c:pt idx="9">
                  <c:v>91892.917558606772</c:v>
                </c:pt>
                <c:pt idx="10">
                  <c:v>92468.352042250408</c:v>
                </c:pt>
                <c:pt idx="11">
                  <c:v>92927.164487518137</c:v>
                </c:pt>
                <c:pt idx="12">
                  <c:v>93891.725692015432</c:v>
                </c:pt>
                <c:pt idx="13">
                  <c:v>94788.94394511079</c:v>
                </c:pt>
                <c:pt idx="14">
                  <c:v>95427.206560619568</c:v>
                </c:pt>
                <c:pt idx="15">
                  <c:v>95727.813079574364</c:v>
                </c:pt>
                <c:pt idx="16">
                  <c:v>96973.663447265688</c:v>
                </c:pt>
                <c:pt idx="17">
                  <c:v>97171.922558160135</c:v>
                </c:pt>
                <c:pt idx="18">
                  <c:v>98741.768082136579</c:v>
                </c:pt>
                <c:pt idx="19">
                  <c:v>98130.565322067298</c:v>
                </c:pt>
                <c:pt idx="20">
                  <c:v>102554.77479455034</c:v>
                </c:pt>
                <c:pt idx="21">
                  <c:v>102338.55832383833</c:v>
                </c:pt>
                <c:pt idx="22">
                  <c:v>102492.2037761375</c:v>
                </c:pt>
                <c:pt idx="23">
                  <c:v>103967.5244580071</c:v>
                </c:pt>
                <c:pt idx="24">
                  <c:v>104959.4540026678</c:v>
                </c:pt>
                <c:pt idx="25">
                  <c:v>104792.52302497663</c:v>
                </c:pt>
                <c:pt idx="26">
                  <c:v>104944.086917234</c:v>
                </c:pt>
                <c:pt idx="27">
                  <c:v>105079.20330440151</c:v>
                </c:pt>
                <c:pt idx="28">
                  <c:v>105514.56765234563</c:v>
                </c:pt>
                <c:pt idx="29">
                  <c:v>108863.87160019056</c:v>
                </c:pt>
                <c:pt idx="30">
                  <c:v>109279.19596950762</c:v>
                </c:pt>
                <c:pt idx="31">
                  <c:v>110454.89377033294</c:v>
                </c:pt>
                <c:pt idx="32">
                  <c:v>111147.02554267419</c:v>
                </c:pt>
                <c:pt idx="33">
                  <c:v>111476.45204209679</c:v>
                </c:pt>
                <c:pt idx="34">
                  <c:v>108203.54811984934</c:v>
                </c:pt>
                <c:pt idx="35">
                  <c:v>105673.85078239089</c:v>
                </c:pt>
                <c:pt idx="36">
                  <c:v>104799.36101797654</c:v>
                </c:pt>
                <c:pt idx="37">
                  <c:v>103616.08304112127</c:v>
                </c:pt>
                <c:pt idx="38">
                  <c:v>104815.71209854593</c:v>
                </c:pt>
                <c:pt idx="39">
                  <c:v>104833.51955835868</c:v>
                </c:pt>
                <c:pt idx="40">
                  <c:v>107190.48590845287</c:v>
                </c:pt>
                <c:pt idx="41">
                  <c:v>107139.32223568164</c:v>
                </c:pt>
                <c:pt idx="42">
                  <c:v>107731.64653757939</c:v>
                </c:pt>
                <c:pt idx="43">
                  <c:v>107657.12945274852</c:v>
                </c:pt>
                <c:pt idx="44">
                  <c:v>108426.25891721596</c:v>
                </c:pt>
                <c:pt idx="45">
                  <c:v>108618.84286774036</c:v>
                </c:pt>
                <c:pt idx="46">
                  <c:v>109505.99556793486</c:v>
                </c:pt>
                <c:pt idx="47">
                  <c:v>110233.68228661599</c:v>
                </c:pt>
                <c:pt idx="48">
                  <c:v>109240.78601861237</c:v>
                </c:pt>
                <c:pt idx="49">
                  <c:v>112962.21876166965</c:v>
                </c:pt>
                <c:pt idx="50">
                  <c:v>112556.42354501267</c:v>
                </c:pt>
                <c:pt idx="51">
                  <c:v>112880.76678979579</c:v>
                </c:pt>
                <c:pt idx="52">
                  <c:v>113759.52535890914</c:v>
                </c:pt>
                <c:pt idx="53">
                  <c:v>115667.35942726073</c:v>
                </c:pt>
                <c:pt idx="54">
                  <c:v>117056.83723256792</c:v>
                </c:pt>
                <c:pt idx="55">
                  <c:v>118537.05909302796</c:v>
                </c:pt>
                <c:pt idx="56">
                  <c:v>120734.15074711722</c:v>
                </c:pt>
                <c:pt idx="57">
                  <c:v>120727.23500812346</c:v>
                </c:pt>
                <c:pt idx="58">
                  <c:v>122182.97527463826</c:v>
                </c:pt>
                <c:pt idx="59">
                  <c:v>126083.82055077326</c:v>
                </c:pt>
                <c:pt idx="60">
                  <c:v>125815.808922232</c:v>
                </c:pt>
                <c:pt idx="61">
                  <c:v>128979.064345042</c:v>
                </c:pt>
                <c:pt idx="62">
                  <c:v>128615.897221069</c:v>
                </c:pt>
                <c:pt idx="63">
                  <c:v>131079.11181601501</c:v>
                </c:pt>
                <c:pt idx="64">
                  <c:v>134092.48021531699</c:v>
                </c:pt>
                <c:pt idx="65">
                  <c:v>135839.871616927</c:v>
                </c:pt>
                <c:pt idx="66">
                  <c:v>138435.63655077299</c:v>
                </c:pt>
                <c:pt idx="67">
                  <c:v>140563.18581212399</c:v>
                </c:pt>
                <c:pt idx="68">
                  <c:v>143138.61348366601</c:v>
                </c:pt>
                <c:pt idx="69">
                  <c:v>144879.625756225</c:v>
                </c:pt>
                <c:pt idx="70">
                  <c:v>147961.83497621099</c:v>
                </c:pt>
                <c:pt idx="71">
                  <c:v>149939.046850763</c:v>
                </c:pt>
                <c:pt idx="72">
                  <c:v>150538.931249613</c:v>
                </c:pt>
                <c:pt idx="73">
                  <c:v>151654.311953606</c:v>
                </c:pt>
                <c:pt idx="74">
                  <c:v>152960.14319721499</c:v>
                </c:pt>
                <c:pt idx="75">
                  <c:v>150566.870888373</c:v>
                </c:pt>
                <c:pt idx="76">
                  <c:v>151113.54449399901</c:v>
                </c:pt>
                <c:pt idx="77">
                  <c:v>152198.448823099</c:v>
                </c:pt>
                <c:pt idx="78">
                  <c:v>153689.524876232</c:v>
                </c:pt>
                <c:pt idx="79">
                  <c:v>155305.83436755399</c:v>
                </c:pt>
                <c:pt idx="80">
                  <c:v>156443.648293848</c:v>
                </c:pt>
                <c:pt idx="81">
                  <c:v>159100.66532990601</c:v>
                </c:pt>
                <c:pt idx="82">
                  <c:v>160291.97702907401</c:v>
                </c:pt>
                <c:pt idx="83">
                  <c:v>163808.543962467</c:v>
                </c:pt>
                <c:pt idx="84">
                  <c:v>167027.402256656</c:v>
                </c:pt>
                <c:pt idx="85">
                  <c:v>169386.74597679501</c:v>
                </c:pt>
                <c:pt idx="86">
                  <c:v>173129.162081305</c:v>
                </c:pt>
                <c:pt idx="87">
                  <c:v>174552.05844004999</c:v>
                </c:pt>
                <c:pt idx="88">
                  <c:v>176819.80177327999</c:v>
                </c:pt>
                <c:pt idx="89">
                  <c:v>177713.72469883901</c:v>
                </c:pt>
                <c:pt idx="90">
                  <c:v>177372.264460754</c:v>
                </c:pt>
                <c:pt idx="91">
                  <c:v>179307.51807030101</c:v>
                </c:pt>
                <c:pt idx="92">
                  <c:v>181375.89389324101</c:v>
                </c:pt>
                <c:pt idx="93">
                  <c:v>187385.614016393</c:v>
                </c:pt>
                <c:pt idx="94">
                  <c:v>187804.70884366601</c:v>
                </c:pt>
                <c:pt idx="95">
                  <c:v>190661.68703747599</c:v>
                </c:pt>
                <c:pt idx="96">
                  <c:v>193259.36246453499</c:v>
                </c:pt>
                <c:pt idx="97">
                  <c:v>194251.70991205101</c:v>
                </c:pt>
                <c:pt idx="98">
                  <c:v>195729.080792975</c:v>
                </c:pt>
                <c:pt idx="99">
                  <c:v>197823.789384723</c:v>
                </c:pt>
                <c:pt idx="100">
                  <c:v>199465.93720591499</c:v>
                </c:pt>
                <c:pt idx="101">
                  <c:v>200712.123759209</c:v>
                </c:pt>
                <c:pt idx="102">
                  <c:v>202803.77074707599</c:v>
                </c:pt>
                <c:pt idx="103">
                  <c:v>201333.61320188901</c:v>
                </c:pt>
                <c:pt idx="104">
                  <c:v>204052.06786411701</c:v>
                </c:pt>
                <c:pt idx="105">
                  <c:v>204916.21867005699</c:v>
                </c:pt>
                <c:pt idx="106">
                  <c:v>205536.53259989401</c:v>
                </c:pt>
                <c:pt idx="107">
                  <c:v>206519.590910536</c:v>
                </c:pt>
                <c:pt idx="108">
                  <c:v>206495.01403677999</c:v>
                </c:pt>
                <c:pt idx="109">
                  <c:v>207708.126804222</c:v>
                </c:pt>
                <c:pt idx="110">
                  <c:v>208863.14558352201</c:v>
                </c:pt>
                <c:pt idx="111">
                  <c:v>209116.01114444001</c:v>
                </c:pt>
                <c:pt idx="112">
                  <c:v>210487.68065606701</c:v>
                </c:pt>
                <c:pt idx="113">
                  <c:v>213564.32800488401</c:v>
                </c:pt>
                <c:pt idx="114">
                  <c:v>214480.585333469</c:v>
                </c:pt>
                <c:pt idx="115">
                  <c:v>214571.677250384</c:v>
                </c:pt>
                <c:pt idx="116">
                  <c:v>216926.511390637</c:v>
                </c:pt>
                <c:pt idx="117">
                  <c:v>220257.61515111901</c:v>
                </c:pt>
                <c:pt idx="118">
                  <c:v>221951.78101288399</c:v>
                </c:pt>
                <c:pt idx="119">
                  <c:v>221837.32677171999</c:v>
                </c:pt>
                <c:pt idx="120">
                  <c:v>224178.28239364058</c:v>
                </c:pt>
                <c:pt idx="121">
                  <c:v>226167.64743728281</c:v>
                </c:pt>
                <c:pt idx="122">
                  <c:v>227552.67672279585</c:v>
                </c:pt>
                <c:pt idx="123">
                  <c:v>228627.30163989021</c:v>
                </c:pt>
                <c:pt idx="124">
                  <c:v>230851.02049808396</c:v>
                </c:pt>
                <c:pt idx="125">
                  <c:v>233236.27374563253</c:v>
                </c:pt>
                <c:pt idx="126">
                  <c:v>234667.42420964289</c:v>
                </c:pt>
                <c:pt idx="127">
                  <c:v>235880.12697898783</c:v>
                </c:pt>
                <c:pt idx="128">
                  <c:v>238194.39048434526</c:v>
                </c:pt>
                <c:pt idx="129">
                  <c:v>240691.73988865718</c:v>
                </c:pt>
                <c:pt idx="130">
                  <c:v>242181.45416774249</c:v>
                </c:pt>
                <c:pt idx="131">
                  <c:v>243446.51273729544</c:v>
                </c:pt>
                <c:pt idx="132">
                  <c:v>245841.46112230013</c:v>
                </c:pt>
                <c:pt idx="133">
                  <c:v>248424.38342573348</c:v>
                </c:pt>
                <c:pt idx="134">
                  <c:v>249964.94492828599</c:v>
                </c:pt>
                <c:pt idx="135">
                  <c:v>251272.87324099007</c:v>
                </c:pt>
                <c:pt idx="136">
                  <c:v>253746.1461284534</c:v>
                </c:pt>
                <c:pt idx="137">
                  <c:v>256413.05199451032</c:v>
                </c:pt>
                <c:pt idx="138">
                  <c:v>258003.73758768692</c:v>
                </c:pt>
                <c:pt idx="139">
                  <c:v>259354.12319730298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0-477C-98CA-4B7B11CC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182895"/>
        <c:axId val="1301561919"/>
      </c:lineChart>
      <c:catAx>
        <c:axId val="150218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561919"/>
        <c:crosses val="autoZero"/>
        <c:auto val="1"/>
        <c:lblAlgn val="ctr"/>
        <c:lblOffset val="100"/>
        <c:noMultiLvlLbl val="0"/>
      </c:catAx>
      <c:valAx>
        <c:axId val="13015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218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Gap'!$H$1</c:f>
              <c:strCache>
                <c:ptCount val="1"/>
                <c:pt idx="0">
                  <c:v>OUTPUT_GAP_HP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Gap'!$A$2:$A$141</c:f>
              <c:numCache>
                <c:formatCode>mmm\-yy</c:formatCode>
                <c:ptCount val="140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  <c:pt idx="129">
                  <c:v>44713</c:v>
                </c:pt>
                <c:pt idx="130">
                  <c:v>44805</c:v>
                </c:pt>
                <c:pt idx="131">
                  <c:v>44896</c:v>
                </c:pt>
                <c:pt idx="132">
                  <c:v>44986</c:v>
                </c:pt>
                <c:pt idx="133">
                  <c:v>45078</c:v>
                </c:pt>
                <c:pt idx="134">
                  <c:v>45170</c:v>
                </c:pt>
                <c:pt idx="135">
                  <c:v>45261</c:v>
                </c:pt>
                <c:pt idx="136">
                  <c:v>45352</c:v>
                </c:pt>
                <c:pt idx="137">
                  <c:v>45444</c:v>
                </c:pt>
                <c:pt idx="138">
                  <c:v>45536</c:v>
                </c:pt>
                <c:pt idx="139">
                  <c:v>45627</c:v>
                </c:pt>
              </c:numCache>
            </c:numRef>
          </c:cat>
          <c:val>
            <c:numRef>
              <c:f>'Output Gap'!$H$2:$H$141</c:f>
              <c:numCache>
                <c:formatCode>0.00%</c:formatCode>
                <c:ptCount val="140"/>
                <c:pt idx="0">
                  <c:v>8.2049561060060228E-4</c:v>
                </c:pt>
                <c:pt idx="1">
                  <c:v>2.9392314289999888E-4</c:v>
                </c:pt>
                <c:pt idx="2">
                  <c:v>-2.2978035140042152E-4</c:v>
                </c:pt>
                <c:pt idx="3">
                  <c:v>-7.5702661810161942E-4</c:v>
                </c:pt>
                <c:pt idx="4">
                  <c:v>-1.265748996701177E-3</c:v>
                </c:pt>
                <c:pt idx="5">
                  <c:v>-1.7717465230013829E-3</c:v>
                </c:pt>
                <c:pt idx="6">
                  <c:v>-2.3047520048002923E-3</c:v>
                </c:pt>
                <c:pt idx="7">
                  <c:v>-2.8486928541990864E-3</c:v>
                </c:pt>
                <c:pt idx="8">
                  <c:v>-3.3735581047000807E-3</c:v>
                </c:pt>
                <c:pt idx="9">
                  <c:v>-3.8964265984002822E-3</c:v>
                </c:pt>
                <c:pt idx="10">
                  <c:v>-4.4418066174003457E-3</c:v>
                </c:pt>
                <c:pt idx="11">
                  <c:v>-5.0061152697011835E-3</c:v>
                </c:pt>
                <c:pt idx="12">
                  <c:v>-5.5279489520998482E-3</c:v>
                </c:pt>
                <c:pt idx="13">
                  <c:v>-5.8996496478993521E-3</c:v>
                </c:pt>
                <c:pt idx="14">
                  <c:v>-6.0332988254998554E-3</c:v>
                </c:pt>
                <c:pt idx="15">
                  <c:v>-5.9671802270013785E-3</c:v>
                </c:pt>
                <c:pt idx="16">
                  <c:v>-5.4589876748014632E-3</c:v>
                </c:pt>
                <c:pt idx="17">
                  <c:v>-4.7202769467986627E-3</c:v>
                </c:pt>
                <c:pt idx="18">
                  <c:v>-3.5058022106007058E-3</c:v>
                </c:pt>
                <c:pt idx="19">
                  <c:v>4.8741449460010244E-4</c:v>
                </c:pt>
                <c:pt idx="20">
                  <c:v>3.6412531724998587E-3</c:v>
                </c:pt>
                <c:pt idx="21">
                  <c:v>9.2934011899998836E-3</c:v>
                </c:pt>
                <c:pt idx="22">
                  <c:v>5.761827819698695E-3</c:v>
                </c:pt>
                <c:pt idx="23">
                  <c:v>7.028423781100912E-3</c:v>
                </c:pt>
                <c:pt idx="24">
                  <c:v>7.1670923055009439E-3</c:v>
                </c:pt>
                <c:pt idx="25">
                  <c:v>9.138086332399098E-3</c:v>
                </c:pt>
                <c:pt idx="26">
                  <c:v>7.4837537086001049E-3</c:v>
                </c:pt>
                <c:pt idx="27">
                  <c:v>6.3638431367998294E-3</c:v>
                </c:pt>
                <c:pt idx="28">
                  <c:v>1.5767290176398774E-2</c:v>
                </c:pt>
                <c:pt idx="29">
                  <c:v>2.3503151489000729E-2</c:v>
                </c:pt>
                <c:pt idx="30">
                  <c:v>3.2545313870599557E-2</c:v>
                </c:pt>
                <c:pt idx="31">
                  <c:v>4.292557124090024E-2</c:v>
                </c:pt>
                <c:pt idx="32">
                  <c:v>3.0256818700300059E-2</c:v>
                </c:pt>
                <c:pt idx="33">
                  <c:v>2.1529869412299618E-2</c:v>
                </c:pt>
                <c:pt idx="34">
                  <c:v>1.3908582966299932E-2</c:v>
                </c:pt>
                <c:pt idx="35">
                  <c:v>-9.0869012152996476E-3</c:v>
                </c:pt>
                <c:pt idx="36">
                  <c:v>-1.1875364862699911E-2</c:v>
                </c:pt>
                <c:pt idx="37">
                  <c:v>-1.9411378118201483E-2</c:v>
                </c:pt>
                <c:pt idx="38">
                  <c:v>-2.4794233894100515E-2</c:v>
                </c:pt>
                <c:pt idx="39">
                  <c:v>-1.9659379252900067E-2</c:v>
                </c:pt>
                <c:pt idx="40">
                  <c:v>-1.4856345404201221E-2</c:v>
                </c:pt>
                <c:pt idx="41">
                  <c:v>-1.0441432383601068E-2</c:v>
                </c:pt>
                <c:pt idx="42">
                  <c:v>-1.0241292467600971E-2</c:v>
                </c:pt>
                <c:pt idx="43">
                  <c:v>-1.0605418412900747E-2</c:v>
                </c:pt>
                <c:pt idx="44">
                  <c:v>-1.1666668920598866E-2</c:v>
                </c:pt>
                <c:pt idx="45">
                  <c:v>-9.1685982989009318E-3</c:v>
                </c:pt>
                <c:pt idx="46">
                  <c:v>-8.1961705667001894E-3</c:v>
                </c:pt>
                <c:pt idx="47">
                  <c:v>-7.3113697988009818E-3</c:v>
                </c:pt>
                <c:pt idx="48">
                  <c:v>-7.6726238701994021E-3</c:v>
                </c:pt>
                <c:pt idx="49">
                  <c:v>-8.6197166671002634E-3</c:v>
                </c:pt>
                <c:pt idx="50">
                  <c:v>-1.0152598275100289E-2</c:v>
                </c:pt>
                <c:pt idx="51">
                  <c:v>-9.1661027067004852E-3</c:v>
                </c:pt>
                <c:pt idx="52">
                  <c:v>-8.4777340564006209E-3</c:v>
                </c:pt>
                <c:pt idx="53">
                  <c:v>-8.8813070303004338E-3</c:v>
                </c:pt>
                <c:pt idx="54">
                  <c:v>-7.4724290177012875E-3</c:v>
                </c:pt>
                <c:pt idx="55">
                  <c:v>-7.5096148222009163E-3</c:v>
                </c:pt>
                <c:pt idx="56">
                  <c:v>-7.7950154537997918E-3</c:v>
                </c:pt>
                <c:pt idx="57">
                  <c:v>-8.6188674776987995E-3</c:v>
                </c:pt>
                <c:pt idx="58">
                  <c:v>-7.357231836198963E-3</c:v>
                </c:pt>
                <c:pt idx="59">
                  <c:v>-6.4341474282993971E-3</c:v>
                </c:pt>
                <c:pt idx="60">
                  <c:v>-5.7970327037999425E-3</c:v>
                </c:pt>
                <c:pt idx="61">
                  <c:v>-3.43068897160137E-3</c:v>
                </c:pt>
                <c:pt idx="62">
                  <c:v>-1.2334859919995722E-3</c:v>
                </c:pt>
                <c:pt idx="63">
                  <c:v>8.5694645349931875E-4</c:v>
                </c:pt>
                <c:pt idx="64">
                  <c:v>5.069736120200119E-3</c:v>
                </c:pt>
                <c:pt idx="65">
                  <c:v>9.30150195609869E-3</c:v>
                </c:pt>
                <c:pt idx="66">
                  <c:v>1.3175285027198669E-2</c:v>
                </c:pt>
                <c:pt idx="67">
                  <c:v>1.6874739219598922E-2</c:v>
                </c:pt>
                <c:pt idx="68">
                  <c:v>2.1364350163899815E-2</c:v>
                </c:pt>
                <c:pt idx="69">
                  <c:v>2.3414609557098842E-2</c:v>
                </c:pt>
                <c:pt idx="70">
                  <c:v>2.3120512046300945E-2</c:v>
                </c:pt>
                <c:pt idx="71">
                  <c:v>2.366277310309961E-2</c:v>
                </c:pt>
                <c:pt idx="72">
                  <c:v>2.4140179297200248E-2</c:v>
                </c:pt>
                <c:pt idx="73">
                  <c:v>1.4099991582300575E-2</c:v>
                </c:pt>
                <c:pt idx="74">
                  <c:v>4.2329659628013161E-3</c:v>
                </c:pt>
                <c:pt idx="75">
                  <c:v>-5.5071818044005738E-3</c:v>
                </c:pt>
                <c:pt idx="76">
                  <c:v>-1.0370201800599332E-2</c:v>
                </c:pt>
                <c:pt idx="77">
                  <c:v>-1.4341236273599733E-2</c:v>
                </c:pt>
                <c:pt idx="78">
                  <c:v>-2.0037867831899092E-2</c:v>
                </c:pt>
                <c:pt idx="79">
                  <c:v>-1.8331824905398975E-2</c:v>
                </c:pt>
                <c:pt idx="80">
                  <c:v>-1.6679891064100616E-2</c:v>
                </c:pt>
                <c:pt idx="81">
                  <c:v>-1.3805504044199779E-2</c:v>
                </c:pt>
                <c:pt idx="82">
                  <c:v>-1.4239944268100047E-2</c:v>
                </c:pt>
                <c:pt idx="83">
                  <c:v>-9.4174906581994122E-3</c:v>
                </c:pt>
                <c:pt idx="84">
                  <c:v>-4.9817690635993728E-3</c:v>
                </c:pt>
                <c:pt idx="85">
                  <c:v>-6.1411421959967072E-4</c:v>
                </c:pt>
                <c:pt idx="86">
                  <c:v>1.9057709746004292E-3</c:v>
                </c:pt>
                <c:pt idx="87">
                  <c:v>3.8862959897993932E-3</c:v>
                </c:pt>
                <c:pt idx="88">
                  <c:v>7.8512435456001839E-3</c:v>
                </c:pt>
                <c:pt idx="89">
                  <c:v>2.8371163800997579E-3</c:v>
                </c:pt>
                <c:pt idx="90">
                  <c:v>-2.1160187097990502E-3</c:v>
                </c:pt>
                <c:pt idx="91">
                  <c:v>-6.9400725530996965E-3</c:v>
                </c:pt>
                <c:pt idx="92">
                  <c:v>-2.7364865595007615E-3</c:v>
                </c:pt>
                <c:pt idx="93">
                  <c:v>1.6865065872000429E-3</c:v>
                </c:pt>
                <c:pt idx="94">
                  <c:v>6.357251525800578E-3</c:v>
                </c:pt>
                <c:pt idx="95">
                  <c:v>7.9269373774000229E-3</c:v>
                </c:pt>
                <c:pt idx="96">
                  <c:v>9.3249560995989356E-3</c:v>
                </c:pt>
                <c:pt idx="97">
                  <c:v>1.1979750996900407E-2</c:v>
                </c:pt>
                <c:pt idx="98">
                  <c:v>1.0895682227801018E-2</c:v>
                </c:pt>
                <c:pt idx="99">
                  <c:v>1.0951087884299326E-2</c:v>
                </c:pt>
                <c:pt idx="100">
                  <c:v>1.1152979229100524E-2</c:v>
                </c:pt>
                <c:pt idx="101">
                  <c:v>1.1771835042798884E-2</c:v>
                </c:pt>
                <c:pt idx="102">
                  <c:v>9.9921008736991723E-3</c:v>
                </c:pt>
                <c:pt idx="103">
                  <c:v>8.2571152900996481E-3</c:v>
                </c:pt>
                <c:pt idx="104">
                  <c:v>7.3178023014985882E-3</c:v>
                </c:pt>
                <c:pt idx="105">
                  <c:v>4.2167902871987906E-3</c:v>
                </c:pt>
                <c:pt idx="106">
                  <c:v>1.2413792374008636E-3</c:v>
                </c:pt>
                <c:pt idx="107">
                  <c:v>-1.7443759205999498E-3</c:v>
                </c:pt>
                <c:pt idx="108">
                  <c:v>-4.3527075740996679E-3</c:v>
                </c:pt>
                <c:pt idx="109">
                  <c:v>-7.2362960131009402E-3</c:v>
                </c:pt>
                <c:pt idx="110">
                  <c:v>-8.1632304647012432E-3</c:v>
                </c:pt>
                <c:pt idx="111">
                  <c:v>-9.2300821990001225E-3</c:v>
                </c:pt>
                <c:pt idx="112">
                  <c:v>-7.8251026962998793E-3</c:v>
                </c:pt>
                <c:pt idx="113">
                  <c:v>-6.9341478184004046E-3</c:v>
                </c:pt>
                <c:pt idx="114">
                  <c:v>-5.8297872446999577E-3</c:v>
                </c:pt>
                <c:pt idx="115">
                  <c:v>-6.2502614631991804E-3</c:v>
                </c:pt>
                <c:pt idx="116">
                  <c:v>-6.7797552535004968E-3</c:v>
                </c:pt>
                <c:pt idx="117">
                  <c:v>-5.190428631300037E-3</c:v>
                </c:pt>
                <c:pt idx="118">
                  <c:v>-3.7166147776996894E-3</c:v>
                </c:pt>
                <c:pt idx="119">
                  <c:v>-2.2376861920001545E-3</c:v>
                </c:pt>
                <c:pt idx="120">
                  <c:v>-1.5698087659998805E-3</c:v>
                </c:pt>
                <c:pt idx="121">
                  <c:v>-1.1871993588012941E-3</c:v>
                </c:pt>
                <c:pt idx="122">
                  <c:v>-9.7809648520019721E-4</c:v>
                </c:pt>
                <c:pt idx="123">
                  <c:v>-7.7768729669891457E-4</c:v>
                </c:pt>
                <c:pt idx="124">
                  <c:v>-4.6376760079880341E-4</c:v>
                </c:pt>
                <c:pt idx="125">
                  <c:v>-1.7080554690096506E-4</c:v>
                </c:pt>
                <c:pt idx="126">
                  <c:v>1.0351824730037151E-4</c:v>
                </c:pt>
                <c:pt idx="127">
                  <c:v>3.0463821049941942E-4</c:v>
                </c:pt>
                <c:pt idx="128">
                  <c:v>5.2604099199982102E-4</c:v>
                </c:pt>
                <c:pt idx="129">
                  <c:v>7.0220675669929733E-4</c:v>
                </c:pt>
                <c:pt idx="130">
                  <c:v>8.4424019130047157E-4</c:v>
                </c:pt>
                <c:pt idx="131">
                  <c:v>9.2324625610018529E-4</c:v>
                </c:pt>
                <c:pt idx="132">
                  <c:v>1.024817677100387E-3</c:v>
                </c:pt>
                <c:pt idx="133">
                  <c:v>1.0972388003995803E-3</c:v>
                </c:pt>
                <c:pt idx="134">
                  <c:v>1.1531210895991961E-3</c:v>
                </c:pt>
                <c:pt idx="135">
                  <c:v>1.1654386208999057E-3</c:v>
                </c:pt>
                <c:pt idx="136">
                  <c:v>1.2126196589008487E-3</c:v>
                </c:pt>
                <c:pt idx="137">
                  <c:v>1.2451124276005032E-3</c:v>
                </c:pt>
                <c:pt idx="138">
                  <c:v>1.2885837827010249E-3</c:v>
                </c:pt>
                <c:pt idx="139">
                  <c:v>1.3262657863997163E-3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EE0-855D-0A27B4EF577B}"/>
            </c:ext>
          </c:extLst>
        </c:ser>
        <c:ser>
          <c:idx val="1"/>
          <c:order val="1"/>
          <c:tx>
            <c:strRef>
              <c:f>'Output Gap'!$J$1</c:f>
              <c:strCache>
                <c:ptCount val="1"/>
                <c:pt idx="0">
                  <c:v>OUTPUT_GAP_BR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 Gap'!$A$2:$A$141</c:f>
              <c:numCache>
                <c:formatCode>mmm\-yy</c:formatCode>
                <c:ptCount val="140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  <c:pt idx="129">
                  <c:v>44713</c:v>
                </c:pt>
                <c:pt idx="130">
                  <c:v>44805</c:v>
                </c:pt>
                <c:pt idx="131">
                  <c:v>44896</c:v>
                </c:pt>
                <c:pt idx="132">
                  <c:v>44986</c:v>
                </c:pt>
                <c:pt idx="133">
                  <c:v>45078</c:v>
                </c:pt>
                <c:pt idx="134">
                  <c:v>45170</c:v>
                </c:pt>
                <c:pt idx="135">
                  <c:v>45261</c:v>
                </c:pt>
                <c:pt idx="136">
                  <c:v>45352</c:v>
                </c:pt>
                <c:pt idx="137">
                  <c:v>45444</c:v>
                </c:pt>
                <c:pt idx="138">
                  <c:v>45536</c:v>
                </c:pt>
                <c:pt idx="139">
                  <c:v>45627</c:v>
                </c:pt>
              </c:numCache>
            </c:numRef>
          </c:cat>
          <c:val>
            <c:numRef>
              <c:f>'Output Gap'!$J$2:$J$141</c:f>
              <c:numCache>
                <c:formatCode>General</c:formatCode>
                <c:ptCount val="140"/>
                <c:pt idx="58" formatCode="0.00%">
                  <c:v>-1.1682445659501495E-2</c:v>
                </c:pt>
                <c:pt idx="59" formatCode="0.00%">
                  <c:v>-1.6300000035978979E-2</c:v>
                </c:pt>
                <c:pt idx="60" formatCode="0.00%">
                  <c:v>-1.4986566665502132E-2</c:v>
                </c:pt>
                <c:pt idx="61" formatCode="0.00%">
                  <c:v>-1.4849999960436122E-2</c:v>
                </c:pt>
                <c:pt idx="62" formatCode="0.00%">
                  <c:v>-1.6999999965623958E-2</c:v>
                </c:pt>
                <c:pt idx="63" formatCode="0.00%">
                  <c:v>-1.3499999980795763E-2</c:v>
                </c:pt>
                <c:pt idx="64" formatCode="0.00%">
                  <c:v>-4.000000002451376E-3</c:v>
                </c:pt>
                <c:pt idx="65" formatCode="0.00%">
                  <c:v>-9.9999999642008675E-4</c:v>
                </c:pt>
                <c:pt idx="66" formatCode="0.00%">
                  <c:v>0</c:v>
                </c:pt>
                <c:pt idx="67" formatCode="0.00%">
                  <c:v>6.0000000000000001E-3</c:v>
                </c:pt>
                <c:pt idx="68" formatCode="0.00%">
                  <c:v>9.0000000000000011E-3</c:v>
                </c:pt>
                <c:pt idx="69" formatCode="0.00%">
                  <c:v>1.2E-2</c:v>
                </c:pt>
                <c:pt idx="70" formatCode="0.00%">
                  <c:v>0.02</c:v>
                </c:pt>
                <c:pt idx="71" formatCode="0.00%">
                  <c:v>2.4E-2</c:v>
                </c:pt>
                <c:pt idx="72" formatCode="0.00%">
                  <c:v>2.4E-2</c:v>
                </c:pt>
                <c:pt idx="73" formatCode="0.00%">
                  <c:v>1.965702097085309E-2</c:v>
                </c:pt>
                <c:pt idx="74" formatCode="0.00%">
                  <c:v>1.7999999971159086E-2</c:v>
                </c:pt>
                <c:pt idx="75" formatCode="0.00%">
                  <c:v>1.4000000031442639E-2</c:v>
                </c:pt>
                <c:pt idx="76" formatCode="0.00%">
                  <c:v>0</c:v>
                </c:pt>
                <c:pt idx="77" formatCode="0.00%">
                  <c:v>-9.5999999982119277E-3</c:v>
                </c:pt>
                <c:pt idx="78" formatCode="0.00%">
                  <c:v>-2.6500000029319182E-2</c:v>
                </c:pt>
                <c:pt idx="79" formatCode="0.00%">
                  <c:v>-2.6300000002505763E-2</c:v>
                </c:pt>
                <c:pt idx="80" formatCode="0.00%">
                  <c:v>-2.720000002895584E-2</c:v>
                </c:pt>
                <c:pt idx="81" formatCode="0.00%">
                  <c:v>-2.8592000031021803E-2</c:v>
                </c:pt>
                <c:pt idx="82" formatCode="0.00%">
                  <c:v>-2.0599999986366746E-2</c:v>
                </c:pt>
                <c:pt idx="83" formatCode="0.00%">
                  <c:v>-9.8999999963682583E-3</c:v>
                </c:pt>
                <c:pt idx="84" formatCode="0.00%">
                  <c:v>-8.3999999989076146E-3</c:v>
                </c:pt>
                <c:pt idx="85" formatCode="0.00%">
                  <c:v>-4.1999999959623224E-3</c:v>
                </c:pt>
                <c:pt idx="86" formatCode="0.00%">
                  <c:v>8.000000004360075E-4</c:v>
                </c:pt>
                <c:pt idx="87" formatCode="0.00%">
                  <c:v>4.0000000004642988E-3</c:v>
                </c:pt>
                <c:pt idx="88" formatCode="0.00%">
                  <c:v>6.3000000028674563E-3</c:v>
                </c:pt>
                <c:pt idx="89" formatCode="0.00%">
                  <c:v>7.6000000037099724E-3</c:v>
                </c:pt>
                <c:pt idx="90" formatCode="0.00%">
                  <c:v>8.5999999995078902E-3</c:v>
                </c:pt>
                <c:pt idx="91" formatCode="0.00%">
                  <c:v>2.6000000027410763E-3</c:v>
                </c:pt>
                <c:pt idx="92" formatCode="0.00%">
                  <c:v>2.5119999982361474E-3</c:v>
                </c:pt>
                <c:pt idx="93" formatCode="0.00%">
                  <c:v>-3.3000000012692876E-3</c:v>
                </c:pt>
                <c:pt idx="94" formatCode="0.00%">
                  <c:v>1.9999999973216998E-3</c:v>
                </c:pt>
                <c:pt idx="95" formatCode="0.00%">
                  <c:v>-3.9999999966044975E-4</c:v>
                </c:pt>
                <c:pt idx="96" formatCode="0.00%">
                  <c:v>-1.2999999969558473E-3</c:v>
                </c:pt>
                <c:pt idx="97" formatCode="0.00%">
                  <c:v>-8.0000000023072726E-4</c:v>
                </c:pt>
                <c:pt idx="98" formatCode="0.00%">
                  <c:v>-4.7000000037999978E-4</c:v>
                </c:pt>
                <c:pt idx="99" formatCode="0.00%">
                  <c:v>4.7000000038865952E-3</c:v>
                </c:pt>
                <c:pt idx="100" formatCode="0.00%">
                  <c:v>2.3000000013195798E-3</c:v>
                </c:pt>
                <c:pt idx="101" formatCode="0.00%">
                  <c:v>-1.4000000043656868E-3</c:v>
                </c:pt>
                <c:pt idx="102" formatCode="0.00%">
                  <c:v>4.0109375046629495E-4</c:v>
                </c:pt>
                <c:pt idx="103" formatCode="0.00%">
                  <c:v>5.0123046923213803E-4</c:v>
                </c:pt>
                <c:pt idx="104" formatCode="0.00%">
                  <c:v>3.0000000000000001E-3</c:v>
                </c:pt>
                <c:pt idx="105" formatCode="0.00%">
                  <c:v>2E-3</c:v>
                </c:pt>
                <c:pt idx="106" formatCode="0.00%">
                  <c:v>-1E-3</c:v>
                </c:pt>
                <c:pt idx="107" formatCode="0.00%">
                  <c:v>-2E-3</c:v>
                </c:pt>
                <c:pt idx="108" formatCode="0.00%">
                  <c:v>-5.0000000000000001E-3</c:v>
                </c:pt>
                <c:pt idx="109" formatCode="0.00%">
                  <c:v>-6.9999999999999993E-3</c:v>
                </c:pt>
                <c:pt idx="110" formatCode="0.00%">
                  <c:v>-0.01</c:v>
                </c:pt>
                <c:pt idx="111" formatCode="0.00%">
                  <c:v>-1.3000000000000001E-2</c:v>
                </c:pt>
                <c:pt idx="112" formatCode="0.00%">
                  <c:v>-1.3000000000000001E-2</c:v>
                </c:pt>
                <c:pt idx="113" formatCode="0.00%">
                  <c:v>-1.3999999999999999E-2</c:v>
                </c:pt>
                <c:pt idx="114" formatCode="0.00%">
                  <c:v>-1.3000000000000001E-2</c:v>
                </c:pt>
                <c:pt idx="115" formatCode="0.00%">
                  <c:v>-1.3000000000000001E-2</c:v>
                </c:pt>
                <c:pt idx="116" formatCode="0.00%">
                  <c:v>-1.2E-2</c:v>
                </c:pt>
                <c:pt idx="117" formatCode="0.00%">
                  <c:v>-0.01</c:v>
                </c:pt>
                <c:pt idx="118" formatCode="0.00%">
                  <c:v>-8.0000000000000002E-3</c:v>
                </c:pt>
                <c:pt idx="119" formatCode="0.00%">
                  <c:v>-6.0000000000000001E-3</c:v>
                </c:pt>
                <c:pt idx="120" formatCode="0.00%">
                  <c:v>-9.0000000000000011E-3</c:v>
                </c:pt>
                <c:pt idx="121" formatCode="0.0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7-4EE0-855D-0A27B4EF577B}"/>
            </c:ext>
          </c:extLst>
        </c:ser>
        <c:ser>
          <c:idx val="2"/>
          <c:order val="2"/>
          <c:tx>
            <c:strRef>
              <c:f>'Output Gap'!$I$1</c:f>
              <c:strCache>
                <c:ptCount val="1"/>
                <c:pt idx="0">
                  <c:v>OUTPUT_GAP_NHP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'Output Gap'!$A$2:$A$141</c:f>
              <c:numCache>
                <c:formatCode>mmm\-yy</c:formatCode>
                <c:ptCount val="140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  <c:pt idx="129">
                  <c:v>44713</c:v>
                </c:pt>
                <c:pt idx="130">
                  <c:v>44805</c:v>
                </c:pt>
                <c:pt idx="131">
                  <c:v>44896</c:v>
                </c:pt>
                <c:pt idx="132">
                  <c:v>44986</c:v>
                </c:pt>
                <c:pt idx="133">
                  <c:v>45078</c:v>
                </c:pt>
                <c:pt idx="134">
                  <c:v>45170</c:v>
                </c:pt>
                <c:pt idx="135">
                  <c:v>45261</c:v>
                </c:pt>
                <c:pt idx="136">
                  <c:v>45352</c:v>
                </c:pt>
                <c:pt idx="137">
                  <c:v>45444</c:v>
                </c:pt>
                <c:pt idx="138">
                  <c:v>45536</c:v>
                </c:pt>
                <c:pt idx="139">
                  <c:v>45627</c:v>
                </c:pt>
              </c:numCache>
            </c:numRef>
          </c:cat>
          <c:val>
            <c:numRef>
              <c:f>'Output Gap'!$I$2:$I$141</c:f>
              <c:numCache>
                <c:formatCode>0.00%</c:formatCode>
                <c:ptCount val="140"/>
                <c:pt idx="17">
                  <c:v>-9.0438726310999584E-3</c:v>
                </c:pt>
                <c:pt idx="18">
                  <c:v>-7.5241399346008819E-3</c:v>
                </c:pt>
                <c:pt idx="19">
                  <c:v>-3.4401494217011219E-3</c:v>
                </c:pt>
                <c:pt idx="20">
                  <c:v>-4.347080475000098E-4</c:v>
                </c:pt>
                <c:pt idx="21">
                  <c:v>4.8117572058004043E-3</c:v>
                </c:pt>
                <c:pt idx="22">
                  <c:v>6.0706409859889732E-4</c:v>
                </c:pt>
                <c:pt idx="23">
                  <c:v>9.3350243660061949E-4</c:v>
                </c:pt>
                <c:pt idx="24">
                  <c:v>-1.2747129589918416E-4</c:v>
                </c:pt>
                <c:pt idx="25">
                  <c:v>3.9838763689914458E-4</c:v>
                </c:pt>
                <c:pt idx="26">
                  <c:v>-2.9270717641995958E-3</c:v>
                </c:pt>
                <c:pt idx="27">
                  <c:v>-5.9186436347005156E-3</c:v>
                </c:pt>
                <c:pt idx="28">
                  <c:v>1.4418452158988515E-3</c:v>
                </c:pt>
                <c:pt idx="29">
                  <c:v>6.994678768899476E-3</c:v>
                </c:pt>
                <c:pt idx="30">
                  <c:v>1.3751867382998384E-2</c:v>
                </c:pt>
                <c:pt idx="31">
                  <c:v>2.1794295712499689E-2</c:v>
                </c:pt>
                <c:pt idx="32">
                  <c:v>6.7988297626992988E-3</c:v>
                </c:pt>
                <c:pt idx="33">
                  <c:v>-4.160763136399126E-3</c:v>
                </c:pt>
                <c:pt idx="34">
                  <c:v>-1.3829206845899833E-2</c:v>
                </c:pt>
                <c:pt idx="35">
                  <c:v>-3.8595176794299135E-2</c:v>
                </c:pt>
                <c:pt idx="36">
                  <c:v>-4.279206379719902E-2</c:v>
                </c:pt>
                <c:pt idx="37">
                  <c:v>-5.1308191880799825E-2</c:v>
                </c:pt>
                <c:pt idx="38">
                  <c:v>-5.7196467885800573E-2</c:v>
                </c:pt>
                <c:pt idx="39">
                  <c:v>-5.2068506144300031E-2</c:v>
                </c:pt>
                <c:pt idx="40">
                  <c:v>-4.6773720752501191E-2</c:v>
                </c:pt>
                <c:pt idx="41">
                  <c:v>-4.1387417584701325E-2</c:v>
                </c:pt>
                <c:pt idx="42">
                  <c:v>-3.9768529585600731E-2</c:v>
                </c:pt>
                <c:pt idx="43">
                  <c:v>-3.830820913990074E-2</c:v>
                </c:pt>
                <c:pt idx="44">
                  <c:v>-3.7189900157599709E-2</c:v>
                </c:pt>
                <c:pt idx="45">
                  <c:v>-3.2213958908799967E-2</c:v>
                </c:pt>
                <c:pt idx="46">
                  <c:v>-2.8525723997399055E-2</c:v>
                </c:pt>
                <c:pt idx="47">
                  <c:v>-2.4745598867800922E-2</c:v>
                </c:pt>
                <c:pt idx="48">
                  <c:v>-2.2083141269300555E-2</c:v>
                </c:pt>
                <c:pt idx="49">
                  <c:v>-1.9921175893898635E-2</c:v>
                </c:pt>
                <c:pt idx="50">
                  <c:v>-1.829536648600083E-2</c:v>
                </c:pt>
                <c:pt idx="51">
                  <c:v>-1.4129950059400542E-2</c:v>
                </c:pt>
                <c:pt idx="52">
                  <c:v>-1.0270083173899991E-2</c:v>
                </c:pt>
                <c:pt idx="53">
                  <c:v>-7.5360642098996067E-3</c:v>
                </c:pt>
                <c:pt idx="54">
                  <c:v>-3.0494973356010036E-3</c:v>
                </c:pt>
                <c:pt idx="55">
                  <c:v>-9.6331384700221179E-5</c:v>
                </c:pt>
                <c:pt idx="56">
                  <c:v>2.4933938461000338E-3</c:v>
                </c:pt>
                <c:pt idx="57">
                  <c:v>4.4018184296010787E-3</c:v>
                </c:pt>
                <c:pt idx="58">
                  <c:v>8.2257788079012073E-3</c:v>
                </c:pt>
                <c:pt idx="59">
                  <c:v>1.151397020790057E-2</c:v>
                </c:pt>
                <c:pt idx="60">
                  <c:v>1.4292103632500996E-2</c:v>
                </c:pt>
                <c:pt idx="61">
                  <c:v>1.8549244324399083E-2</c:v>
                </c:pt>
                <c:pt idx="62">
                  <c:v>2.2362243074599775E-2</c:v>
                </c:pt>
                <c:pt idx="63">
                  <c:v>2.5771593632399004E-2</c:v>
                </c:pt>
                <c:pt idx="64">
                  <c:v>3.0988773777199441E-2</c:v>
                </c:pt>
                <c:pt idx="65">
                  <c:v>3.5897828787499364E-2</c:v>
                </c:pt>
                <c:pt idx="66">
                  <c:v>4.0116115978099387E-2</c:v>
                </c:pt>
                <c:pt idx="67">
                  <c:v>4.3830158393198815E-2</c:v>
                </c:pt>
                <c:pt idx="68">
                  <c:v>4.801735268129903E-2</c:v>
                </c:pt>
                <c:pt idx="69">
                  <c:v>4.9472240309500037E-2</c:v>
                </c:pt>
                <c:pt idx="70">
                  <c:v>4.832626494940051E-2</c:v>
                </c:pt>
                <c:pt idx="71">
                  <c:v>4.7808777715598438E-2</c:v>
                </c:pt>
                <c:pt idx="72">
                  <c:v>4.7077303513100688E-2</c:v>
                </c:pt>
                <c:pt idx="73">
                  <c:v>3.5746240229100223E-2</c:v>
                </c:pt>
                <c:pt idx="74">
                  <c:v>2.4580312654400416E-2</c:v>
                </c:pt>
                <c:pt idx="75">
                  <c:v>1.3606225205599287E-2</c:v>
                </c:pt>
                <c:pt idx="76">
                  <c:v>7.6385340429006021E-3</c:v>
                </c:pt>
                <c:pt idx="77">
                  <c:v>2.7411708398989987E-3</c:v>
                </c:pt>
                <c:pt idx="78">
                  <c:v>-3.6717369062984062E-3</c:v>
                </c:pt>
                <c:pt idx="79">
                  <c:v>-2.4586866995992551E-3</c:v>
                </c:pt>
                <c:pt idx="80">
                  <c:v>-1.0836127291007358E-3</c:v>
                </c:pt>
                <c:pt idx="81">
                  <c:v>1.7056563641997258E-3</c:v>
                </c:pt>
                <c:pt idx="82">
                  <c:v>1.3399182300002366E-3</c:v>
                </c:pt>
                <c:pt idx="83">
                  <c:v>6.3377039660004186E-3</c:v>
                </c:pt>
                <c:pt idx="84">
                  <c:v>1.1000891116299982E-2</c:v>
                </c:pt>
                <c:pt idx="85">
                  <c:v>1.5591918153599948E-2</c:v>
                </c:pt>
                <c:pt idx="86">
                  <c:v>1.8278273393999456E-2</c:v>
                </c:pt>
                <c:pt idx="87">
                  <c:v>2.0323233169198929E-2</c:v>
                </c:pt>
                <c:pt idx="88">
                  <c:v>2.4215919341900261E-2</c:v>
                </c:pt>
                <c:pt idx="89">
                  <c:v>1.8970863416699402E-2</c:v>
                </c:pt>
                <c:pt idx="90">
                  <c:v>1.3620076115101298E-2</c:v>
                </c:pt>
                <c:pt idx="91">
                  <c:v>8.2322751008003792E-3</c:v>
                </c:pt>
                <c:pt idx="92">
                  <c:v>1.1709663914299284E-2</c:v>
                </c:pt>
                <c:pt idx="93">
                  <c:v>1.5246179377800928E-2</c:v>
                </c:pt>
                <c:pt idx="94">
                  <c:v>1.887273938949896E-2</c:v>
                </c:pt>
                <c:pt idx="95">
                  <c:v>1.9245087495900037E-2</c:v>
                </c:pt>
                <c:pt idx="96">
                  <c:v>1.9301363722100007E-2</c:v>
                </c:pt>
                <c:pt idx="97">
                  <c:v>2.0482939671801148E-2</c:v>
                </c:pt>
                <c:pt idx="98">
                  <c:v>1.7811016757599774E-2</c:v>
                </c:pt>
                <c:pt idx="99">
                  <c:v>1.6184861874599221E-2</c:v>
                </c:pt>
                <c:pt idx="100">
                  <c:v>1.4635416515099919E-2</c:v>
                </c:pt>
                <c:pt idx="101">
                  <c:v>1.3459987356998937E-2</c:v>
                </c:pt>
                <c:pt idx="102">
                  <c:v>9.8730136908997679E-3</c:v>
                </c:pt>
                <c:pt idx="103">
                  <c:v>6.3514233864996328E-3</c:v>
                </c:pt>
                <c:pt idx="104">
                  <c:v>3.6820717520988921E-3</c:v>
                </c:pt>
                <c:pt idx="105">
                  <c:v>-1.0550238626017006E-3</c:v>
                </c:pt>
                <c:pt idx="106">
                  <c:v>-5.5353482099995688E-3</c:v>
                </c:pt>
                <c:pt idx="107">
                  <c:v>-9.861227960699992E-3</c:v>
                </c:pt>
                <c:pt idx="108">
                  <c:v>-1.3618083711198992E-2</c:v>
                </c:pt>
                <c:pt idx="109">
                  <c:v>-1.7439992369300938E-2</c:v>
                </c:pt>
                <c:pt idx="110">
                  <c:v>-1.908499812740061E-2</c:v>
                </c:pt>
                <c:pt idx="111">
                  <c:v>-2.0648563889800187E-2</c:v>
                </c:pt>
                <c:pt idx="112">
                  <c:v>-1.9526135834299296E-2</c:v>
                </c:pt>
                <c:pt idx="113">
                  <c:v>-1.8718376126999559E-2</c:v>
                </c:pt>
                <c:pt idx="114">
                  <c:v>-1.7517782300799922E-2</c:v>
                </c:pt>
                <c:pt idx="115">
                  <c:v>-1.7686019170300327E-2</c:v>
                </c:pt>
                <c:pt idx="116">
                  <c:v>-1.7832556883700335E-2</c:v>
                </c:pt>
                <c:pt idx="117">
                  <c:v>-1.5756036081800318E-2</c:v>
                </c:pt>
                <c:pt idx="118">
                  <c:v>-1.3717814529398353E-2</c:v>
                </c:pt>
                <c:pt idx="119">
                  <c:v>-1.1623226253000496E-2</c:v>
                </c:pt>
                <c:pt idx="120">
                  <c:v>-1.0311843164901191E-2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4-406F-8706-A1108115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50032"/>
        <c:axId val="1653249424"/>
      </c:lineChart>
      <c:dateAx>
        <c:axId val="1659850032"/>
        <c:scaling>
          <c:orientation val="minMax"/>
          <c:max val="43800"/>
          <c:min val="3731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3249424"/>
        <c:crosses val="autoZero"/>
        <c:auto val="1"/>
        <c:lblOffset val="100"/>
        <c:baseTimeUnit val="months"/>
      </c:dateAx>
      <c:valAx>
        <c:axId val="165324942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98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'Output Gap'!$X$1</c:f>
              <c:strCache>
                <c:ptCount val="1"/>
                <c:pt idx="0">
                  <c:v>output_gap_bc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Gap'!$T$2:$T$107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'Output Gap'!$X$2:$X$107</c:f>
              <c:numCache>
                <c:formatCode>General</c:formatCode>
                <c:ptCount val="106"/>
                <c:pt idx="42" formatCode="0.0%">
                  <c:v>-1.1682445659501495E-2</c:v>
                </c:pt>
                <c:pt idx="43" formatCode="0.0%">
                  <c:v>-1.6300000035978979E-2</c:v>
                </c:pt>
                <c:pt idx="44" formatCode="0.0%">
                  <c:v>-1.4986566665502132E-2</c:v>
                </c:pt>
                <c:pt idx="45" formatCode="0.0%">
                  <c:v>-1.4849999960436122E-2</c:v>
                </c:pt>
                <c:pt idx="46" formatCode="0.0%">
                  <c:v>-1.6999999965623958E-2</c:v>
                </c:pt>
                <c:pt idx="47" formatCode="0.0%">
                  <c:v>-1.3499999980795763E-2</c:v>
                </c:pt>
                <c:pt idx="48" formatCode="0.0%">
                  <c:v>-4.000000002451376E-3</c:v>
                </c:pt>
                <c:pt idx="49" formatCode="0.0%">
                  <c:v>-9.9999999642008675E-4</c:v>
                </c:pt>
                <c:pt idx="50" formatCode="0.0%">
                  <c:v>0</c:v>
                </c:pt>
                <c:pt idx="51" formatCode="0.0%">
                  <c:v>6.0000000000000001E-3</c:v>
                </c:pt>
                <c:pt idx="52" formatCode="0.0%">
                  <c:v>9.0000000000000011E-3</c:v>
                </c:pt>
                <c:pt idx="53" formatCode="0.0%">
                  <c:v>1.2E-2</c:v>
                </c:pt>
                <c:pt idx="54" formatCode="0.0%">
                  <c:v>0.02</c:v>
                </c:pt>
                <c:pt idx="55" formatCode="0.0%">
                  <c:v>2.4E-2</c:v>
                </c:pt>
                <c:pt idx="56" formatCode="0.0%">
                  <c:v>2.4E-2</c:v>
                </c:pt>
                <c:pt idx="57" formatCode="0.0%">
                  <c:v>1.965702097085309E-2</c:v>
                </c:pt>
                <c:pt idx="58" formatCode="0.0%">
                  <c:v>1.7999999971159086E-2</c:v>
                </c:pt>
                <c:pt idx="59" formatCode="0.0%">
                  <c:v>1.4000000031442639E-2</c:v>
                </c:pt>
                <c:pt idx="60" formatCode="0.0%">
                  <c:v>0</c:v>
                </c:pt>
                <c:pt idx="61" formatCode="0.0%">
                  <c:v>-9.5999999982119277E-3</c:v>
                </c:pt>
                <c:pt idx="62" formatCode="0.0%">
                  <c:v>-2.6500000029319182E-2</c:v>
                </c:pt>
                <c:pt idx="63" formatCode="0.0%">
                  <c:v>-2.6300000002505763E-2</c:v>
                </c:pt>
                <c:pt idx="64" formatCode="0.0%">
                  <c:v>-2.720000002895584E-2</c:v>
                </c:pt>
                <c:pt idx="65" formatCode="0.0%">
                  <c:v>-2.8592000031021803E-2</c:v>
                </c:pt>
                <c:pt idx="66" formatCode="0.0%">
                  <c:v>-2.0599999986366746E-2</c:v>
                </c:pt>
                <c:pt idx="67" formatCode="0.0%">
                  <c:v>-9.8999999963682583E-3</c:v>
                </c:pt>
                <c:pt idx="68" formatCode="0.0%">
                  <c:v>-8.3999999989076146E-3</c:v>
                </c:pt>
                <c:pt idx="69" formatCode="0.0%">
                  <c:v>-4.1999999959623224E-3</c:v>
                </c:pt>
                <c:pt idx="70" formatCode="0.0%">
                  <c:v>8.000000004360075E-4</c:v>
                </c:pt>
                <c:pt idx="71" formatCode="0.0%">
                  <c:v>4.0000000004642988E-3</c:v>
                </c:pt>
                <c:pt idx="72" formatCode="0.0%">
                  <c:v>6.3000000028674563E-3</c:v>
                </c:pt>
                <c:pt idx="73" formatCode="0.0%">
                  <c:v>7.6000000037099724E-3</c:v>
                </c:pt>
                <c:pt idx="74" formatCode="0.0%">
                  <c:v>8.5999999995078902E-3</c:v>
                </c:pt>
                <c:pt idx="75" formatCode="0.0%">
                  <c:v>2.6000000027410763E-3</c:v>
                </c:pt>
                <c:pt idx="76" formatCode="0.0%">
                  <c:v>2.5119999982361474E-3</c:v>
                </c:pt>
                <c:pt idx="77" formatCode="0.0%">
                  <c:v>-3.3000000012692876E-3</c:v>
                </c:pt>
                <c:pt idx="78" formatCode="0.0%">
                  <c:v>1.9999999973216998E-3</c:v>
                </c:pt>
                <c:pt idx="79" formatCode="0.0%">
                  <c:v>-3.9999999966044975E-4</c:v>
                </c:pt>
                <c:pt idx="80" formatCode="0.0%">
                  <c:v>-1.2999999969558473E-3</c:v>
                </c:pt>
                <c:pt idx="81" formatCode="0.0%">
                  <c:v>-8.0000000023072726E-4</c:v>
                </c:pt>
                <c:pt idx="82" formatCode="0.0%">
                  <c:v>-4.7000000037999978E-4</c:v>
                </c:pt>
                <c:pt idx="83" formatCode="0.0%">
                  <c:v>4.7000000038865952E-3</c:v>
                </c:pt>
                <c:pt idx="84" formatCode="0.0%">
                  <c:v>2.3000000013195798E-3</c:v>
                </c:pt>
                <c:pt idx="85" formatCode="0.0%">
                  <c:v>-1.4000000043656868E-3</c:v>
                </c:pt>
                <c:pt idx="86" formatCode="0.0%">
                  <c:v>4.0109375046629495E-4</c:v>
                </c:pt>
                <c:pt idx="87" formatCode="0.0%">
                  <c:v>5.0123046923213803E-4</c:v>
                </c:pt>
                <c:pt idx="88" formatCode="0.0%">
                  <c:v>3.0000000000000001E-3</c:v>
                </c:pt>
                <c:pt idx="89" formatCode="0.0%">
                  <c:v>2E-3</c:v>
                </c:pt>
                <c:pt idx="90" formatCode="0.0%">
                  <c:v>-1E-3</c:v>
                </c:pt>
                <c:pt idx="91" formatCode="0.0%">
                  <c:v>-2E-3</c:v>
                </c:pt>
                <c:pt idx="92" formatCode="0.0%">
                  <c:v>-5.0000000000000001E-3</c:v>
                </c:pt>
                <c:pt idx="93" formatCode="0.0%">
                  <c:v>-6.9999999999999993E-3</c:v>
                </c:pt>
                <c:pt idx="94" formatCode="0.0%">
                  <c:v>-0.01</c:v>
                </c:pt>
                <c:pt idx="95" formatCode="0.0%">
                  <c:v>-1.3000000000000001E-2</c:v>
                </c:pt>
                <c:pt idx="96" formatCode="0.0%">
                  <c:v>-1.3000000000000001E-2</c:v>
                </c:pt>
                <c:pt idx="97" formatCode="0.0%">
                  <c:v>-1.3999999999999999E-2</c:v>
                </c:pt>
                <c:pt idx="98" formatCode="0.0%">
                  <c:v>-1.3000000000000001E-2</c:v>
                </c:pt>
                <c:pt idx="99" formatCode="0.0%">
                  <c:v>-1.3000000000000001E-2</c:v>
                </c:pt>
                <c:pt idx="100" formatCode="0.0%">
                  <c:v>-1.2E-2</c:v>
                </c:pt>
                <c:pt idx="101" formatCode="0.0%">
                  <c:v>-0.01</c:v>
                </c:pt>
                <c:pt idx="102" formatCode="0.0%">
                  <c:v>-8.0000000000000002E-3</c:v>
                </c:pt>
                <c:pt idx="103" formatCode="0.0%">
                  <c:v>-6.0000000000000001E-3</c:v>
                </c:pt>
                <c:pt idx="104" formatCode="0.0%">
                  <c:v>-9.0000000000000011E-3</c:v>
                </c:pt>
                <c:pt idx="105" formatCode="0.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6-4660-96C1-6E4FDE7FBEBA}"/>
            </c:ext>
          </c:extLst>
        </c:ser>
        <c:ser>
          <c:idx val="1"/>
          <c:order val="1"/>
          <c:tx>
            <c:strRef>
              <c:f>'Output Gap'!$Z$1</c:f>
              <c:strCache>
                <c:ptCount val="1"/>
                <c:pt idx="0">
                  <c:v>output_gap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 Gap'!$T$2:$T$107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'Output Gap'!$Z$2:$Z$107</c:f>
              <c:numCache>
                <c:formatCode>0.0%</c:formatCode>
                <c:ptCount val="106"/>
                <c:pt idx="17">
                  <c:v>4.4059581151542737E-2</c:v>
                </c:pt>
                <c:pt idx="18">
                  <c:v>2.8191076919222978E-2</c:v>
                </c:pt>
                <c:pt idx="19">
                  <c:v>-2.5377539479280566E-3</c:v>
                </c:pt>
                <c:pt idx="20">
                  <c:v>-1.2737806938164585E-2</c:v>
                </c:pt>
                <c:pt idx="21">
                  <c:v>-2.7837615404371373E-2</c:v>
                </c:pt>
                <c:pt idx="22">
                  <c:v>-4.0903364407572293E-2</c:v>
                </c:pt>
                <c:pt idx="23">
                  <c:v>-4.4261196113576783E-2</c:v>
                </c:pt>
                <c:pt idx="24">
                  <c:v>-4.8076283414892861E-2</c:v>
                </c:pt>
                <c:pt idx="25">
                  <c:v>-3.6521432680935974E-2</c:v>
                </c:pt>
                <c:pt idx="26">
                  <c:v>-2.8827508001499969E-2</c:v>
                </c:pt>
                <c:pt idx="27">
                  <c:v>-2.6049663799604817E-2</c:v>
                </c:pt>
                <c:pt idx="28">
                  <c:v>-2.3995481960519413E-2</c:v>
                </c:pt>
                <c:pt idx="29">
                  <c:v>-1.2962460917189899E-2</c:v>
                </c:pt>
                <c:pt idx="30">
                  <c:v>-2.7988196783597318E-3</c:v>
                </c:pt>
                <c:pt idx="31">
                  <c:v>-3.5949614403916644E-3</c:v>
                </c:pt>
                <c:pt idx="32">
                  <c:v>-5.4110196660970391E-3</c:v>
                </c:pt>
                <c:pt idx="33">
                  <c:v>-9.4525223723858302E-3</c:v>
                </c:pt>
                <c:pt idx="34">
                  <c:v>-1.3853458476274959E-2</c:v>
                </c:pt>
                <c:pt idx="35">
                  <c:v>-1.5669217674329727E-2</c:v>
                </c:pt>
                <c:pt idx="36">
                  <c:v>-1.766863646997948E-2</c:v>
                </c:pt>
                <c:pt idx="37">
                  <c:v>-1.9698236577061344E-2</c:v>
                </c:pt>
                <c:pt idx="38">
                  <c:v>-2.0133260025910149E-2</c:v>
                </c:pt>
                <c:pt idx="39">
                  <c:v>-2.0384279490981514E-2</c:v>
                </c:pt>
                <c:pt idx="40">
                  <c:v>-2.0963215236272502E-2</c:v>
                </c:pt>
                <c:pt idx="41">
                  <c:v>-2.0618860882014454E-2</c:v>
                </c:pt>
                <c:pt idx="42">
                  <c:v>-1.8284257497434474E-2</c:v>
                </c:pt>
                <c:pt idx="43">
                  <c:v>-1.6398632266345334E-2</c:v>
                </c:pt>
                <c:pt idx="44">
                  <c:v>-1.4705299801627712E-2</c:v>
                </c:pt>
                <c:pt idx="45">
                  <c:v>-1.1699347005885862E-2</c:v>
                </c:pt>
                <c:pt idx="46">
                  <c:v>-8.6711481412959143E-3</c:v>
                </c:pt>
                <c:pt idx="47">
                  <c:v>-5.0174392978060587E-3</c:v>
                </c:pt>
                <c:pt idx="48">
                  <c:v>7.8348687830214207E-4</c:v>
                </c:pt>
                <c:pt idx="49">
                  <c:v>7.7302583837802977E-3</c:v>
                </c:pt>
                <c:pt idx="50">
                  <c:v>1.4052449666202848E-2</c:v>
                </c:pt>
                <c:pt idx="51">
                  <c:v>1.9930060659947069E-2</c:v>
                </c:pt>
                <c:pt idx="52">
                  <c:v>2.6495652903575626E-2</c:v>
                </c:pt>
                <c:pt idx="53">
                  <c:v>2.9947811039053994E-2</c:v>
                </c:pt>
                <c:pt idx="54">
                  <c:v>3.1046229041953689E-2</c:v>
                </c:pt>
                <c:pt idx="55">
                  <c:v>3.070688490334017E-2</c:v>
                </c:pt>
                <c:pt idx="56">
                  <c:v>3.0690080143104658E-2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6-4660-96C1-6E4FDE7FBEBA}"/>
            </c:ext>
          </c:extLst>
        </c:ser>
        <c:ser>
          <c:idx val="2"/>
          <c:order val="2"/>
          <c:tx>
            <c:strRef>
              <c:f>'Output Gap'!$AA$1</c:f>
              <c:strCache>
                <c:ptCount val="1"/>
                <c:pt idx="0">
                  <c:v>output_gap_initial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'Output Gap'!$T$2:$T$107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'Output Gap'!$AA$2:$AA$107</c:f>
              <c:numCache>
                <c:formatCode>0.0%</c:formatCode>
                <c:ptCount val="106"/>
                <c:pt idx="17">
                  <c:v>5.5550217078982556E-2</c:v>
                </c:pt>
                <c:pt idx="18">
                  <c:v>3.6293416457061412E-2</c:v>
                </c:pt>
                <c:pt idx="19">
                  <c:v>2.3767574223025889E-3</c:v>
                </c:pt>
                <c:pt idx="20">
                  <c:v>-1.0899089332328082E-2</c:v>
                </c:pt>
                <c:pt idx="21">
                  <c:v>-2.9170516115401446E-2</c:v>
                </c:pt>
                <c:pt idx="22">
                  <c:v>-4.5492832199653055E-2</c:v>
                </c:pt>
                <c:pt idx="23">
                  <c:v>-5.2489894275909665E-2</c:v>
                </c:pt>
                <c:pt idx="24">
                  <c:v>-6.003358718031071E-2</c:v>
                </c:pt>
                <c:pt idx="25">
                  <c:v>-4.548814815114377E-2</c:v>
                </c:pt>
                <c:pt idx="26">
                  <c:v>-3.4683940579028127E-2</c:v>
                </c:pt>
                <c:pt idx="27">
                  <c:v>-3.068985534197799E-2</c:v>
                </c:pt>
                <c:pt idx="28">
                  <c:v>-2.7456171032128163E-2</c:v>
                </c:pt>
                <c:pt idx="29">
                  <c:v>-1.2942304852892383E-2</c:v>
                </c:pt>
                <c:pt idx="30">
                  <c:v>9.6644166169324031E-4</c:v>
                </c:pt>
                <c:pt idx="31">
                  <c:v>-7.5691292471624649E-4</c:v>
                </c:pt>
                <c:pt idx="32">
                  <c:v>-3.4124380501173723E-3</c:v>
                </c:pt>
                <c:pt idx="33">
                  <c:v>-9.002192015594046E-3</c:v>
                </c:pt>
                <c:pt idx="34">
                  <c:v>-1.4857915118856924E-2</c:v>
                </c:pt>
                <c:pt idx="35">
                  <c:v>-1.810170642097797E-2</c:v>
                </c:pt>
                <c:pt idx="36">
                  <c:v>-2.1479569710263324E-2</c:v>
                </c:pt>
                <c:pt idx="37">
                  <c:v>-2.4430152298558938E-2</c:v>
                </c:pt>
                <c:pt idx="38">
                  <c:v>-2.5875254149578253E-2</c:v>
                </c:pt>
                <c:pt idx="39">
                  <c:v>-2.643151316599468E-2</c:v>
                </c:pt>
                <c:pt idx="40">
                  <c:v>-2.7341615807325081E-2</c:v>
                </c:pt>
                <c:pt idx="41">
                  <c:v>-2.66917641915283E-2</c:v>
                </c:pt>
                <c:pt idx="42">
                  <c:v>-2.4080340683971135E-2</c:v>
                </c:pt>
                <c:pt idx="43">
                  <c:v>-2.1951134170950737E-2</c:v>
                </c:pt>
                <c:pt idx="44">
                  <c:v>-1.9958066867575397E-2</c:v>
                </c:pt>
                <c:pt idx="45">
                  <c:v>-1.6813052827436392E-2</c:v>
                </c:pt>
                <c:pt idx="46">
                  <c:v>-1.35441268528943E-2</c:v>
                </c:pt>
                <c:pt idx="47">
                  <c:v>-9.3146508468583411E-3</c:v>
                </c:pt>
                <c:pt idx="48">
                  <c:v>-2.9048369151540854E-3</c:v>
                </c:pt>
                <c:pt idx="49">
                  <c:v>5.1571306505437953E-3</c:v>
                </c:pt>
                <c:pt idx="50">
                  <c:v>1.0003225840569386E-2</c:v>
                </c:pt>
                <c:pt idx="51">
                  <c:v>1.545127764044274E-2</c:v>
                </c:pt>
                <c:pt idx="52">
                  <c:v>2.1196522322860501E-2</c:v>
                </c:pt>
                <c:pt idx="53">
                  <c:v>2.3958248831243197E-2</c:v>
                </c:pt>
                <c:pt idx="54">
                  <c:v>2.4836983233562954E-2</c:v>
                </c:pt>
                <c:pt idx="55">
                  <c:v>2.4565507922672137E-2</c:v>
                </c:pt>
                <c:pt idx="56">
                  <c:v>2.4552064114483726E-2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6-4660-96C1-6E4FDE7F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93632"/>
        <c:axId val="957008608"/>
      </c:lineChart>
      <c:dateAx>
        <c:axId val="956993632"/>
        <c:scaling>
          <c:orientation val="minMax"/>
          <c:min val="3731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008608"/>
        <c:crosses val="autoZero"/>
        <c:auto val="1"/>
        <c:lblOffset val="100"/>
        <c:baseTimeUnit val="months"/>
      </c:dateAx>
      <c:valAx>
        <c:axId val="9570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69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'Output Gap'!$U$1</c:f>
              <c:strCache>
                <c:ptCount val="1"/>
                <c:pt idx="0">
                  <c:v>outputgap_cd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Gap'!$T$2:$T$107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'Output Gap'!$U$2:$U$107</c:f>
              <c:numCache>
                <c:formatCode>0</c:formatCode>
                <c:ptCount val="106"/>
                <c:pt idx="17" formatCode="0.0%">
                  <c:v>5.5550217078982556E-2</c:v>
                </c:pt>
                <c:pt idx="18" formatCode="0.0%">
                  <c:v>3.6293416457061412E-2</c:v>
                </c:pt>
                <c:pt idx="19" formatCode="0.0%">
                  <c:v>2.3767574223025889E-3</c:v>
                </c:pt>
                <c:pt idx="20" formatCode="0.0%">
                  <c:v>-1.0899089332328082E-2</c:v>
                </c:pt>
                <c:pt idx="21" formatCode="0.0%">
                  <c:v>-2.9170516115401446E-2</c:v>
                </c:pt>
                <c:pt idx="22" formatCode="0.0%">
                  <c:v>-4.5492832199653055E-2</c:v>
                </c:pt>
                <c:pt idx="23" formatCode="0.0%">
                  <c:v>-5.2489894275909665E-2</c:v>
                </c:pt>
                <c:pt idx="24" formatCode="0.0%">
                  <c:v>-6.003358718031071E-2</c:v>
                </c:pt>
                <c:pt idx="25" formatCode="0.0%">
                  <c:v>-4.548814815114377E-2</c:v>
                </c:pt>
                <c:pt idx="26" formatCode="0.0%">
                  <c:v>-3.4683940579028127E-2</c:v>
                </c:pt>
                <c:pt idx="27" formatCode="0.0%">
                  <c:v>-3.068985534197799E-2</c:v>
                </c:pt>
                <c:pt idx="28" formatCode="0.0%">
                  <c:v>-2.7456171032128163E-2</c:v>
                </c:pt>
                <c:pt idx="29" formatCode="0.0%">
                  <c:v>-1.2942304852892383E-2</c:v>
                </c:pt>
                <c:pt idx="30" formatCode="0.0%">
                  <c:v>9.6644166169324031E-4</c:v>
                </c:pt>
                <c:pt idx="31" formatCode="0.0%">
                  <c:v>-7.5691292471624649E-4</c:v>
                </c:pt>
                <c:pt idx="32" formatCode="0.0%">
                  <c:v>-3.4124380501173723E-3</c:v>
                </c:pt>
                <c:pt idx="33" formatCode="0.0%">
                  <c:v>-9.002192015594046E-3</c:v>
                </c:pt>
                <c:pt idx="34" formatCode="0.0%">
                  <c:v>-1.4857915118856924E-2</c:v>
                </c:pt>
                <c:pt idx="35" formatCode="0.0%">
                  <c:v>-1.810170642097797E-2</c:v>
                </c:pt>
                <c:pt idx="36" formatCode="0.0%">
                  <c:v>-2.1479569710263324E-2</c:v>
                </c:pt>
                <c:pt idx="37" formatCode="0.0%">
                  <c:v>-2.4430152298558938E-2</c:v>
                </c:pt>
                <c:pt idx="38" formatCode="0.0%">
                  <c:v>-2.5875254149578253E-2</c:v>
                </c:pt>
                <c:pt idx="39" formatCode="0.0%">
                  <c:v>-2.643151316599468E-2</c:v>
                </c:pt>
                <c:pt idx="40" formatCode="0.0%">
                  <c:v>-2.7341615807325081E-2</c:v>
                </c:pt>
                <c:pt idx="41" formatCode="0.0%">
                  <c:v>-2.66917641915283E-2</c:v>
                </c:pt>
                <c:pt idx="42" formatCode="0.0%">
                  <c:v>-2.4080340683971135E-2</c:v>
                </c:pt>
                <c:pt idx="43" formatCode="0.0%">
                  <c:v>-2.1951134170950737E-2</c:v>
                </c:pt>
                <c:pt idx="44" formatCode="0.0%">
                  <c:v>-1.9958066867575397E-2</c:v>
                </c:pt>
                <c:pt idx="45" formatCode="0.0%">
                  <c:v>-1.6813052827436392E-2</c:v>
                </c:pt>
                <c:pt idx="46" formatCode="0.0%">
                  <c:v>-1.35441268528943E-2</c:v>
                </c:pt>
                <c:pt idx="47" formatCode="0.0%">
                  <c:v>-9.3146508468583411E-3</c:v>
                </c:pt>
                <c:pt idx="48" formatCode="0.0%">
                  <c:v>-2.9048369151540854E-3</c:v>
                </c:pt>
                <c:pt idx="49" formatCode="0.0%">
                  <c:v>5.1571306505437953E-3</c:v>
                </c:pt>
                <c:pt idx="50" formatCode="0.0%">
                  <c:v>1.2504032300711732E-2</c:v>
                </c:pt>
                <c:pt idx="51" formatCode="0.0%">
                  <c:v>1.9314097050553425E-2</c:v>
                </c:pt>
                <c:pt idx="52" formatCode="0.0%">
                  <c:v>2.6790996755051033E-2</c:v>
                </c:pt>
                <c:pt idx="53" formatCode="0.0%">
                  <c:v>3.0886495191863261E-2</c:v>
                </c:pt>
                <c:pt idx="54" formatCode="0.0%">
                  <c:v>3.2642553975583466E-2</c:v>
                </c:pt>
                <c:pt idx="55" formatCode="0.0%">
                  <c:v>3.2001075345407637E-2</c:v>
                </c:pt>
                <c:pt idx="56" formatCode="0.0%">
                  <c:v>3.1858814490213661E-2</c:v>
                </c:pt>
                <c:pt idx="57" formatCode="0.0%">
                  <c:v>1.8157052277023578E-2</c:v>
                </c:pt>
                <c:pt idx="58" formatCode="0.0%">
                  <c:v>5.7420262956495716E-3</c:v>
                </c:pt>
                <c:pt idx="59" formatCode="0.0%">
                  <c:v>-6.9809249219391356E-3</c:v>
                </c:pt>
                <c:pt idx="60" formatCode="0.0%">
                  <c:v>-1.4131050118525557E-2</c:v>
                </c:pt>
                <c:pt idx="61" formatCode="0.0%">
                  <c:v>-2.1146521060652845E-2</c:v>
                </c:pt>
                <c:pt idx="62" formatCode="0.0%">
                  <c:v>-2.9505131644771199E-2</c:v>
                </c:pt>
                <c:pt idx="63" formatCode="0.0%">
                  <c:v>-2.9695661746512503E-2</c:v>
                </c:pt>
                <c:pt idx="64" formatCode="0.0%">
                  <c:v>-2.9958440270041908E-2</c:v>
                </c:pt>
                <c:pt idx="65" formatCode="0.0%">
                  <c:v>-2.714395019972049E-2</c:v>
                </c:pt>
                <c:pt idx="66" formatCode="0.0%">
                  <c:v>-2.7719767412794583E-2</c:v>
                </c:pt>
                <c:pt idx="67" formatCode="0.0%">
                  <c:v>-2.3119128965036206E-2</c:v>
                </c:pt>
                <c:pt idx="68" formatCode="0.0%">
                  <c:v>-1.9133174971604272E-2</c:v>
                </c:pt>
                <c:pt idx="69" formatCode="0.0%">
                  <c:v>-1.5258183972684525E-2</c:v>
                </c:pt>
                <c:pt idx="70" formatCode="0.0%">
                  <c:v>-1.3372104347765923E-2</c:v>
                </c:pt>
                <c:pt idx="71" formatCode="0.0%">
                  <c:v>-1.0977995554232622E-2</c:v>
                </c:pt>
                <c:pt idx="72" formatCode="0.0%">
                  <c:v>-6.6961888356156241E-3</c:v>
                </c:pt>
                <c:pt idx="73" formatCode="0.0%">
                  <c:v>-1.0356310998949514E-2</c:v>
                </c:pt>
                <c:pt idx="74" formatCode="0.0%">
                  <c:v>-1.3991544655539867E-2</c:v>
                </c:pt>
                <c:pt idx="75" formatCode="0.0%">
                  <c:v>-1.601847908980103E-2</c:v>
                </c:pt>
                <c:pt idx="76" formatCode="0.0%">
                  <c:v>-9.241345021154368E-3</c:v>
                </c:pt>
                <c:pt idx="77" formatCode="0.0%">
                  <c:v>-2.371948635449983E-3</c:v>
                </c:pt>
                <c:pt idx="78" formatCode="0.0%">
                  <c:v>4.3615560079190985E-3</c:v>
                </c:pt>
                <c:pt idx="79" formatCode="0.0%">
                  <c:v>6.6464295403361184E-3</c:v>
                </c:pt>
                <c:pt idx="80" formatCode="0.0%">
                  <c:v>8.3666545371716694E-3</c:v>
                </c:pt>
                <c:pt idx="81" formatCode="0.0%">
                  <c:v>1.0893888805285634E-2</c:v>
                </c:pt>
                <c:pt idx="82" formatCode="0.0%">
                  <c:v>9.3219047637402852E-3</c:v>
                </c:pt>
                <c:pt idx="83" formatCode="0.0%">
                  <c:v>8.4722001277346415E-3</c:v>
                </c:pt>
                <c:pt idx="84" formatCode="0.0%">
                  <c:v>7.4090013995329329E-3</c:v>
                </c:pt>
                <c:pt idx="85" formatCode="0.0%">
                  <c:v>7.1096601904476753E-3</c:v>
                </c:pt>
                <c:pt idx="86" formatCode="0.0%">
                  <c:v>4.1082756365389272E-3</c:v>
                </c:pt>
                <c:pt idx="87" formatCode="0.0%">
                  <c:v>1.5489297044235517E-3</c:v>
                </c:pt>
                <c:pt idx="88" formatCode="0.0%">
                  <c:v>-2.1164816519869678E-4</c:v>
                </c:pt>
                <c:pt idx="89" formatCode="0.0%">
                  <c:v>-4.0690007039287934E-3</c:v>
                </c:pt>
                <c:pt idx="90" formatCode="0.0%">
                  <c:v>-7.6542878815101245E-3</c:v>
                </c:pt>
                <c:pt idx="91" formatCode="0.0%">
                  <c:v>-1.0871528999241931E-2</c:v>
                </c:pt>
                <c:pt idx="92" formatCode="0.0%">
                  <c:v>-1.3532285323431426E-2</c:v>
                </c:pt>
                <c:pt idx="93" formatCode="0.0%">
                  <c:v>-1.6675378857876288E-2</c:v>
                </c:pt>
                <c:pt idx="94" formatCode="0.0%">
                  <c:v>-1.7837492809932298E-2</c:v>
                </c:pt>
                <c:pt idx="95" formatCode="0.0%">
                  <c:v>-1.9058647646657656E-2</c:v>
                </c:pt>
                <c:pt idx="96" formatCode="0.0%">
                  <c:v>-1.7831291971597052E-2</c:v>
                </c:pt>
                <c:pt idx="97" formatCode="0.0%">
                  <c:v>-1.6270383137835354E-2</c:v>
                </c:pt>
                <c:pt idx="98" formatCode="0.0%">
                  <c:v>-1.4347984391734347E-2</c:v>
                </c:pt>
                <c:pt idx="99" formatCode="0.0%">
                  <c:v>-1.3197446868231988E-2</c:v>
                </c:pt>
                <c:pt idx="100" formatCode="0.0%">
                  <c:v>-1.1920246029230253E-2</c:v>
                </c:pt>
                <c:pt idx="101" formatCode="0.0%">
                  <c:v>-7.5916958180249905E-3</c:v>
                </c:pt>
                <c:pt idx="102" formatCode="0.0%">
                  <c:v>-2.9336433551753194E-3</c:v>
                </c:pt>
                <c:pt idx="103" formatCode="0.0%">
                  <c:v>2.4482905660916376E-3</c:v>
                </c:pt>
                <c:pt idx="104" formatCode="0.0%">
                  <c:v>7.6369239275315692E-3</c:v>
                </c:pt>
                <c:pt idx="105" formatCode="0.0%">
                  <c:v>1.1894751350013832E-2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6-4295-B015-27F44813AA0F}"/>
            </c:ext>
          </c:extLst>
        </c:ser>
        <c:ser>
          <c:idx val="1"/>
          <c:order val="1"/>
          <c:tx>
            <c:strRef>
              <c:f>'Output Gap'!$V$1</c:f>
              <c:strCache>
                <c:ptCount val="1"/>
                <c:pt idx="0">
                  <c:v>outputgap_hp_1600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 Gap'!$T$2:$T$107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'Output Gap'!$V$2:$V$107</c:f>
              <c:numCache>
                <c:formatCode>0.0%</c:formatCode>
                <c:ptCount val="106"/>
                <c:pt idx="0">
                  <c:v>-5.4589876748014632E-3</c:v>
                </c:pt>
                <c:pt idx="1">
                  <c:v>-4.7202769467986627E-3</c:v>
                </c:pt>
                <c:pt idx="2">
                  <c:v>-3.5058022106007058E-3</c:v>
                </c:pt>
                <c:pt idx="3">
                  <c:v>4.8741449460010244E-4</c:v>
                </c:pt>
                <c:pt idx="4">
                  <c:v>3.6412531724998587E-3</c:v>
                </c:pt>
                <c:pt idx="5">
                  <c:v>9.2934011899998836E-3</c:v>
                </c:pt>
                <c:pt idx="6">
                  <c:v>5.761827819698695E-3</c:v>
                </c:pt>
                <c:pt idx="7">
                  <c:v>7.028423781100912E-3</c:v>
                </c:pt>
                <c:pt idx="8">
                  <c:v>7.1670923055009439E-3</c:v>
                </c:pt>
                <c:pt idx="9">
                  <c:v>9.138086332399098E-3</c:v>
                </c:pt>
                <c:pt idx="10">
                  <c:v>7.4837537086001049E-3</c:v>
                </c:pt>
                <c:pt idx="11">
                  <c:v>6.3638431367998294E-3</c:v>
                </c:pt>
                <c:pt idx="12">
                  <c:v>1.5767290176398774E-2</c:v>
                </c:pt>
                <c:pt idx="13">
                  <c:v>2.3503151489000729E-2</c:v>
                </c:pt>
                <c:pt idx="14">
                  <c:v>3.2545313870599557E-2</c:v>
                </c:pt>
                <c:pt idx="15">
                  <c:v>4.292557124090024E-2</c:v>
                </c:pt>
                <c:pt idx="16">
                  <c:v>3.0256818700300059E-2</c:v>
                </c:pt>
                <c:pt idx="17">
                  <c:v>2.1529869412299618E-2</c:v>
                </c:pt>
                <c:pt idx="18">
                  <c:v>1.3908582966299932E-2</c:v>
                </c:pt>
                <c:pt idx="19">
                  <c:v>-9.0869012152996476E-3</c:v>
                </c:pt>
                <c:pt idx="20">
                  <c:v>-1.1875364862699911E-2</c:v>
                </c:pt>
                <c:pt idx="21">
                  <c:v>-1.9411378118201483E-2</c:v>
                </c:pt>
                <c:pt idx="22">
                  <c:v>-2.4794233894100515E-2</c:v>
                </c:pt>
                <c:pt idx="23">
                  <c:v>-1.9659379252900067E-2</c:v>
                </c:pt>
                <c:pt idx="24">
                  <c:v>-1.4856345404201221E-2</c:v>
                </c:pt>
                <c:pt idx="25">
                  <c:v>-1.0441432383601068E-2</c:v>
                </c:pt>
                <c:pt idx="26">
                  <c:v>-1.0241292467600971E-2</c:v>
                </c:pt>
                <c:pt idx="27">
                  <c:v>-1.0605418412900747E-2</c:v>
                </c:pt>
                <c:pt idx="28">
                  <c:v>-1.1666668920598866E-2</c:v>
                </c:pt>
                <c:pt idx="29">
                  <c:v>-9.1685982989009318E-3</c:v>
                </c:pt>
                <c:pt idx="30">
                  <c:v>-8.1961705667001894E-3</c:v>
                </c:pt>
                <c:pt idx="31">
                  <c:v>-7.3113697988009818E-3</c:v>
                </c:pt>
                <c:pt idx="32">
                  <c:v>-7.6726238701994021E-3</c:v>
                </c:pt>
                <c:pt idx="33">
                  <c:v>-8.6197166671002634E-3</c:v>
                </c:pt>
                <c:pt idx="34">
                  <c:v>-1.0152598275100289E-2</c:v>
                </c:pt>
                <c:pt idx="35">
                  <c:v>-9.1661027067004852E-3</c:v>
                </c:pt>
                <c:pt idx="36">
                  <c:v>-8.4777340564006209E-3</c:v>
                </c:pt>
                <c:pt idx="37">
                  <c:v>-8.8813070303004338E-3</c:v>
                </c:pt>
                <c:pt idx="38">
                  <c:v>-7.4724290177012875E-3</c:v>
                </c:pt>
                <c:pt idx="39">
                  <c:v>-7.5096148222009163E-3</c:v>
                </c:pt>
                <c:pt idx="40">
                  <c:v>-7.7950154537997918E-3</c:v>
                </c:pt>
                <c:pt idx="41">
                  <c:v>-8.6188674776987995E-3</c:v>
                </c:pt>
                <c:pt idx="42">
                  <c:v>-7.357231836198963E-3</c:v>
                </c:pt>
                <c:pt idx="43">
                  <c:v>-6.4341474282993971E-3</c:v>
                </c:pt>
                <c:pt idx="44">
                  <c:v>-5.7970327037999425E-3</c:v>
                </c:pt>
                <c:pt idx="45">
                  <c:v>-3.43068897160137E-3</c:v>
                </c:pt>
                <c:pt idx="46">
                  <c:v>-1.2334859919995722E-3</c:v>
                </c:pt>
                <c:pt idx="47">
                  <c:v>8.5694645349931875E-4</c:v>
                </c:pt>
                <c:pt idx="48">
                  <c:v>5.069736120200119E-3</c:v>
                </c:pt>
                <c:pt idx="49">
                  <c:v>9.30150195609869E-3</c:v>
                </c:pt>
                <c:pt idx="50">
                  <c:v>1.3175285027198669E-2</c:v>
                </c:pt>
                <c:pt idx="51">
                  <c:v>1.6874739219598922E-2</c:v>
                </c:pt>
                <c:pt idx="52">
                  <c:v>2.1364350163899815E-2</c:v>
                </c:pt>
                <c:pt idx="53">
                  <c:v>2.3414609557098842E-2</c:v>
                </c:pt>
                <c:pt idx="54">
                  <c:v>2.3120512046300945E-2</c:v>
                </c:pt>
                <c:pt idx="55">
                  <c:v>2.366277310309961E-2</c:v>
                </c:pt>
                <c:pt idx="56">
                  <c:v>2.4140179297200248E-2</c:v>
                </c:pt>
                <c:pt idx="57">
                  <c:v>1.4099991582300575E-2</c:v>
                </c:pt>
                <c:pt idx="58">
                  <c:v>4.2329659628013161E-3</c:v>
                </c:pt>
                <c:pt idx="59">
                  <c:v>-5.5071818044005738E-3</c:v>
                </c:pt>
                <c:pt idx="60">
                  <c:v>-1.0370201800599332E-2</c:v>
                </c:pt>
                <c:pt idx="61">
                  <c:v>-1.4341236273599733E-2</c:v>
                </c:pt>
                <c:pt idx="62">
                  <c:v>-2.0037867831899092E-2</c:v>
                </c:pt>
                <c:pt idx="63">
                  <c:v>-1.8331824905398975E-2</c:v>
                </c:pt>
                <c:pt idx="64">
                  <c:v>-1.6679891064100616E-2</c:v>
                </c:pt>
                <c:pt idx="65">
                  <c:v>-1.3805504044199779E-2</c:v>
                </c:pt>
                <c:pt idx="66">
                  <c:v>-1.4239944268100047E-2</c:v>
                </c:pt>
                <c:pt idx="67">
                  <c:v>-9.4174906581994122E-3</c:v>
                </c:pt>
                <c:pt idx="68">
                  <c:v>-4.9817690635993728E-3</c:v>
                </c:pt>
                <c:pt idx="69">
                  <c:v>-6.1411421959967072E-4</c:v>
                </c:pt>
                <c:pt idx="70">
                  <c:v>1.9057709746004292E-3</c:v>
                </c:pt>
                <c:pt idx="71">
                  <c:v>3.8862959897993932E-3</c:v>
                </c:pt>
                <c:pt idx="72">
                  <c:v>7.8512435456001839E-3</c:v>
                </c:pt>
                <c:pt idx="73">
                  <c:v>2.8371163800997579E-3</c:v>
                </c:pt>
                <c:pt idx="74">
                  <c:v>-2.1160187097990502E-3</c:v>
                </c:pt>
                <c:pt idx="75">
                  <c:v>-6.9400725530996965E-3</c:v>
                </c:pt>
                <c:pt idx="76">
                  <c:v>-2.7364865595007615E-3</c:v>
                </c:pt>
                <c:pt idx="77">
                  <c:v>1.6865065872000429E-3</c:v>
                </c:pt>
                <c:pt idx="78">
                  <c:v>6.357251525800578E-3</c:v>
                </c:pt>
                <c:pt idx="79">
                  <c:v>7.9269373774000229E-3</c:v>
                </c:pt>
                <c:pt idx="80">
                  <c:v>9.3249560995989356E-3</c:v>
                </c:pt>
                <c:pt idx="81">
                  <c:v>1.1979750996900407E-2</c:v>
                </c:pt>
                <c:pt idx="82">
                  <c:v>1.0895682227801018E-2</c:v>
                </c:pt>
                <c:pt idx="83">
                  <c:v>1.0951087884299326E-2</c:v>
                </c:pt>
                <c:pt idx="84">
                  <c:v>1.1152979229100524E-2</c:v>
                </c:pt>
                <c:pt idx="85">
                  <c:v>1.1771835042798884E-2</c:v>
                </c:pt>
                <c:pt idx="86">
                  <c:v>9.9921008736991723E-3</c:v>
                </c:pt>
                <c:pt idx="87">
                  <c:v>8.2571152900996481E-3</c:v>
                </c:pt>
                <c:pt idx="88">
                  <c:v>7.3178023014985882E-3</c:v>
                </c:pt>
                <c:pt idx="89">
                  <c:v>4.2167902871987906E-3</c:v>
                </c:pt>
                <c:pt idx="90">
                  <c:v>1.2413792374008636E-3</c:v>
                </c:pt>
                <c:pt idx="91">
                  <c:v>-1.7443759205999498E-3</c:v>
                </c:pt>
                <c:pt idx="92">
                  <c:v>-4.3527075740996679E-3</c:v>
                </c:pt>
                <c:pt idx="93">
                  <c:v>-7.2362960131009402E-3</c:v>
                </c:pt>
                <c:pt idx="94">
                  <c:v>-8.1632304647012432E-3</c:v>
                </c:pt>
                <c:pt idx="95">
                  <c:v>-9.2300821990001225E-3</c:v>
                </c:pt>
                <c:pt idx="96">
                  <c:v>-7.8251026962998793E-3</c:v>
                </c:pt>
                <c:pt idx="97">
                  <c:v>-6.9341478184004046E-3</c:v>
                </c:pt>
                <c:pt idx="98">
                  <c:v>-5.8297872446999577E-3</c:v>
                </c:pt>
                <c:pt idx="99">
                  <c:v>-6.2502614631991804E-3</c:v>
                </c:pt>
                <c:pt idx="100">
                  <c:v>-6.7797552535004968E-3</c:v>
                </c:pt>
                <c:pt idx="101">
                  <c:v>-5.190428631300037E-3</c:v>
                </c:pt>
                <c:pt idx="102">
                  <c:v>-3.7166147776996894E-3</c:v>
                </c:pt>
                <c:pt idx="103">
                  <c:v>-2.2376861920001545E-3</c:v>
                </c:pt>
                <c:pt idx="104">
                  <c:v>-1.5698087659998805E-3</c:v>
                </c:pt>
                <c:pt idx="105">
                  <c:v>-1.1871993588012941E-3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6-4295-B015-27F44813AA0F}"/>
            </c:ext>
          </c:extLst>
        </c:ser>
        <c:ser>
          <c:idx val="2"/>
          <c:order val="2"/>
          <c:tx>
            <c:strRef>
              <c:f>'Output Gap'!$W$1</c:f>
              <c:strCache>
                <c:ptCount val="1"/>
                <c:pt idx="0">
                  <c:v>outputgap_nhp_promedio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'Output Gap'!$T$2:$T$107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'Output Gap'!$W$2:$W$107</c:f>
              <c:numCache>
                <c:formatCode>0.00%</c:formatCode>
                <c:ptCount val="106"/>
                <c:pt idx="1">
                  <c:v>-9.0438726310999584E-3</c:v>
                </c:pt>
                <c:pt idx="2">
                  <c:v>-7.5241399346008819E-3</c:v>
                </c:pt>
                <c:pt idx="3">
                  <c:v>-3.4401494217011219E-3</c:v>
                </c:pt>
                <c:pt idx="4">
                  <c:v>-4.347080475000098E-4</c:v>
                </c:pt>
                <c:pt idx="5">
                  <c:v>4.8117572058004043E-3</c:v>
                </c:pt>
                <c:pt idx="6">
                  <c:v>6.0706409859889732E-4</c:v>
                </c:pt>
                <c:pt idx="7">
                  <c:v>9.3350243660061949E-4</c:v>
                </c:pt>
                <c:pt idx="8">
                  <c:v>-1.2747129589918416E-4</c:v>
                </c:pt>
                <c:pt idx="9">
                  <c:v>3.9838763689914458E-4</c:v>
                </c:pt>
                <c:pt idx="10">
                  <c:v>-2.9270717641995958E-3</c:v>
                </c:pt>
                <c:pt idx="11">
                  <c:v>-5.9186436347005156E-3</c:v>
                </c:pt>
                <c:pt idx="12">
                  <c:v>1.4418452158988515E-3</c:v>
                </c:pt>
                <c:pt idx="13">
                  <c:v>6.994678768899476E-3</c:v>
                </c:pt>
                <c:pt idx="14">
                  <c:v>1.3751867382998384E-2</c:v>
                </c:pt>
                <c:pt idx="15">
                  <c:v>2.1794295712499689E-2</c:v>
                </c:pt>
                <c:pt idx="16">
                  <c:v>6.7988297626992988E-3</c:v>
                </c:pt>
                <c:pt idx="17">
                  <c:v>-4.160763136399126E-3</c:v>
                </c:pt>
                <c:pt idx="18">
                  <c:v>-1.3829206845899833E-2</c:v>
                </c:pt>
                <c:pt idx="19">
                  <c:v>-3.8595176794299135E-2</c:v>
                </c:pt>
                <c:pt idx="20">
                  <c:v>-4.279206379719902E-2</c:v>
                </c:pt>
                <c:pt idx="21">
                  <c:v>-5.1308191880799825E-2</c:v>
                </c:pt>
                <c:pt idx="22">
                  <c:v>-5.7196467885800573E-2</c:v>
                </c:pt>
                <c:pt idx="23">
                  <c:v>-5.2068506144300031E-2</c:v>
                </c:pt>
                <c:pt idx="24">
                  <c:v>-4.6773720752501191E-2</c:v>
                </c:pt>
                <c:pt idx="25">
                  <c:v>-4.1387417584701325E-2</c:v>
                </c:pt>
                <c:pt idx="26">
                  <c:v>-3.9768529585600731E-2</c:v>
                </c:pt>
                <c:pt idx="27">
                  <c:v>-3.830820913990074E-2</c:v>
                </c:pt>
                <c:pt idx="28">
                  <c:v>-3.7189900157599709E-2</c:v>
                </c:pt>
                <c:pt idx="29">
                  <c:v>-3.2213958908799967E-2</c:v>
                </c:pt>
                <c:pt idx="30">
                  <c:v>-2.8525723997399055E-2</c:v>
                </c:pt>
                <c:pt idx="31">
                  <c:v>-2.4745598867800922E-2</c:v>
                </c:pt>
                <c:pt idx="32">
                  <c:v>-2.2083141269300555E-2</c:v>
                </c:pt>
                <c:pt idx="33">
                  <c:v>-1.9921175893898635E-2</c:v>
                </c:pt>
                <c:pt idx="34">
                  <c:v>-1.829536648600083E-2</c:v>
                </c:pt>
                <c:pt idx="35">
                  <c:v>-1.4129950059400542E-2</c:v>
                </c:pt>
                <c:pt idx="36">
                  <c:v>-1.0270083173899991E-2</c:v>
                </c:pt>
                <c:pt idx="37">
                  <c:v>-7.5360642098996067E-3</c:v>
                </c:pt>
                <c:pt idx="38">
                  <c:v>-3.0494973356010036E-3</c:v>
                </c:pt>
                <c:pt idx="39">
                  <c:v>-9.6331384700221179E-5</c:v>
                </c:pt>
                <c:pt idx="40">
                  <c:v>2.4933938461000338E-3</c:v>
                </c:pt>
                <c:pt idx="41">
                  <c:v>4.4018184296010787E-3</c:v>
                </c:pt>
                <c:pt idx="42">
                  <c:v>8.2257788079012073E-3</c:v>
                </c:pt>
                <c:pt idx="43">
                  <c:v>1.151397020790057E-2</c:v>
                </c:pt>
                <c:pt idx="44">
                  <c:v>1.4292103632500996E-2</c:v>
                </c:pt>
                <c:pt idx="45">
                  <c:v>1.8549244324399083E-2</c:v>
                </c:pt>
                <c:pt idx="46">
                  <c:v>2.2362243074599775E-2</c:v>
                </c:pt>
                <c:pt idx="47">
                  <c:v>2.5771593632399004E-2</c:v>
                </c:pt>
                <c:pt idx="48">
                  <c:v>3.0988773777199441E-2</c:v>
                </c:pt>
                <c:pt idx="49">
                  <c:v>3.5897828787499364E-2</c:v>
                </c:pt>
                <c:pt idx="50">
                  <c:v>4.0116115978099387E-2</c:v>
                </c:pt>
                <c:pt idx="51">
                  <c:v>4.3830158393198815E-2</c:v>
                </c:pt>
                <c:pt idx="52">
                  <c:v>4.801735268129903E-2</c:v>
                </c:pt>
                <c:pt idx="53">
                  <c:v>4.9472240309500037E-2</c:v>
                </c:pt>
                <c:pt idx="54">
                  <c:v>4.832626494940051E-2</c:v>
                </c:pt>
                <c:pt idx="55">
                  <c:v>4.7808777715598438E-2</c:v>
                </c:pt>
                <c:pt idx="56">
                  <c:v>4.7077303513100688E-2</c:v>
                </c:pt>
                <c:pt idx="57">
                  <c:v>3.5746240229100223E-2</c:v>
                </c:pt>
                <c:pt idx="58">
                  <c:v>2.4580312654400416E-2</c:v>
                </c:pt>
                <c:pt idx="59">
                  <c:v>1.3606225205599287E-2</c:v>
                </c:pt>
                <c:pt idx="60">
                  <c:v>7.6385340429006021E-3</c:v>
                </c:pt>
                <c:pt idx="61">
                  <c:v>2.7411708398989987E-3</c:v>
                </c:pt>
                <c:pt idx="62">
                  <c:v>-3.6717369062984062E-3</c:v>
                </c:pt>
                <c:pt idx="63">
                  <c:v>-2.4586866995992551E-3</c:v>
                </c:pt>
                <c:pt idx="64">
                  <c:v>-1.0836127291007358E-3</c:v>
                </c:pt>
                <c:pt idx="65">
                  <c:v>1.7056563641997258E-3</c:v>
                </c:pt>
                <c:pt idx="66">
                  <c:v>1.3399182300002366E-3</c:v>
                </c:pt>
                <c:pt idx="67">
                  <c:v>6.3377039660004186E-3</c:v>
                </c:pt>
                <c:pt idx="68">
                  <c:v>1.1000891116299982E-2</c:v>
                </c:pt>
                <c:pt idx="69">
                  <c:v>1.5591918153599948E-2</c:v>
                </c:pt>
                <c:pt idx="70">
                  <c:v>1.8278273393999456E-2</c:v>
                </c:pt>
                <c:pt idx="71">
                  <c:v>2.0323233169198929E-2</c:v>
                </c:pt>
                <c:pt idx="72">
                  <c:v>2.4215919341900261E-2</c:v>
                </c:pt>
                <c:pt idx="73">
                  <c:v>1.8970863416699402E-2</c:v>
                </c:pt>
                <c:pt idx="74">
                  <c:v>1.3620076115101298E-2</c:v>
                </c:pt>
                <c:pt idx="75">
                  <c:v>8.2322751008003792E-3</c:v>
                </c:pt>
                <c:pt idx="76">
                  <c:v>1.1709663914299284E-2</c:v>
                </c:pt>
                <c:pt idx="77">
                  <c:v>1.5246179377800928E-2</c:v>
                </c:pt>
                <c:pt idx="78">
                  <c:v>1.887273938949896E-2</c:v>
                </c:pt>
                <c:pt idx="79">
                  <c:v>1.9245087495900037E-2</c:v>
                </c:pt>
                <c:pt idx="80">
                  <c:v>1.9301363722100007E-2</c:v>
                </c:pt>
                <c:pt idx="81">
                  <c:v>2.0482939671801148E-2</c:v>
                </c:pt>
                <c:pt idx="82">
                  <c:v>1.7811016757599774E-2</c:v>
                </c:pt>
                <c:pt idx="83">
                  <c:v>1.6184861874599221E-2</c:v>
                </c:pt>
                <c:pt idx="84">
                  <c:v>1.4635416515099919E-2</c:v>
                </c:pt>
                <c:pt idx="85">
                  <c:v>1.3459987356998937E-2</c:v>
                </c:pt>
                <c:pt idx="86">
                  <c:v>9.8730136908997679E-3</c:v>
                </c:pt>
                <c:pt idx="87">
                  <c:v>6.3514233864996328E-3</c:v>
                </c:pt>
                <c:pt idx="88">
                  <c:v>3.6820717520988921E-3</c:v>
                </c:pt>
                <c:pt idx="89">
                  <c:v>-1.0550238626017006E-3</c:v>
                </c:pt>
                <c:pt idx="90">
                  <c:v>-5.5353482099995688E-3</c:v>
                </c:pt>
                <c:pt idx="91">
                  <c:v>-9.861227960699992E-3</c:v>
                </c:pt>
                <c:pt idx="92">
                  <c:v>-1.3618083711198992E-2</c:v>
                </c:pt>
                <c:pt idx="93">
                  <c:v>-1.7439992369300938E-2</c:v>
                </c:pt>
                <c:pt idx="94">
                  <c:v>-1.908499812740061E-2</c:v>
                </c:pt>
                <c:pt idx="95">
                  <c:v>-2.0648563889800187E-2</c:v>
                </c:pt>
                <c:pt idx="96">
                  <c:v>-1.9526135834299296E-2</c:v>
                </c:pt>
                <c:pt idx="97">
                  <c:v>-1.8718376126999559E-2</c:v>
                </c:pt>
                <c:pt idx="98">
                  <c:v>-1.7517782300799922E-2</c:v>
                </c:pt>
                <c:pt idx="99">
                  <c:v>-1.7686019170300327E-2</c:v>
                </c:pt>
                <c:pt idx="100">
                  <c:v>-1.7832556883700335E-2</c:v>
                </c:pt>
                <c:pt idx="101">
                  <c:v>-1.5756036081800318E-2</c:v>
                </c:pt>
                <c:pt idx="102">
                  <c:v>-1.3717814529398353E-2</c:v>
                </c:pt>
                <c:pt idx="103">
                  <c:v>-1.1623226253000496E-2</c:v>
                </c:pt>
                <c:pt idx="104">
                  <c:v>-1.0311843164901191E-2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6-4295-B015-27F44813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988272"/>
        <c:axId val="1006992016"/>
      </c:lineChart>
      <c:dateAx>
        <c:axId val="1006988272"/>
        <c:scaling>
          <c:orientation val="minMax"/>
          <c:min val="3731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6992016"/>
        <c:crosses val="autoZero"/>
        <c:auto val="1"/>
        <c:lblOffset val="100"/>
        <c:baseTimeUnit val="months"/>
      </c:dateAx>
      <c:valAx>
        <c:axId val="10069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69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'Output Gap'!$X$1</c:f>
              <c:strCache>
                <c:ptCount val="1"/>
                <c:pt idx="0">
                  <c:v>output_gap_bc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Gap'!$T$2:$T$107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'Output Gap'!$X$2:$X$107</c:f>
              <c:numCache>
                <c:formatCode>General</c:formatCode>
                <c:ptCount val="106"/>
                <c:pt idx="42" formatCode="0.0%">
                  <c:v>-1.1682445659501495E-2</c:v>
                </c:pt>
                <c:pt idx="43" formatCode="0.0%">
                  <c:v>-1.6300000035978979E-2</c:v>
                </c:pt>
                <c:pt idx="44" formatCode="0.0%">
                  <c:v>-1.4986566665502132E-2</c:v>
                </c:pt>
                <c:pt idx="45" formatCode="0.0%">
                  <c:v>-1.4849999960436122E-2</c:v>
                </c:pt>
                <c:pt idx="46" formatCode="0.0%">
                  <c:v>-1.6999999965623958E-2</c:v>
                </c:pt>
                <c:pt idx="47" formatCode="0.0%">
                  <c:v>-1.3499999980795763E-2</c:v>
                </c:pt>
                <c:pt idx="48" formatCode="0.0%">
                  <c:v>-4.000000002451376E-3</c:v>
                </c:pt>
                <c:pt idx="49" formatCode="0.0%">
                  <c:v>-9.9999999642008675E-4</c:v>
                </c:pt>
                <c:pt idx="50" formatCode="0.0%">
                  <c:v>0</c:v>
                </c:pt>
                <c:pt idx="51" formatCode="0.0%">
                  <c:v>6.0000000000000001E-3</c:v>
                </c:pt>
                <c:pt idx="52" formatCode="0.0%">
                  <c:v>9.0000000000000011E-3</c:v>
                </c:pt>
                <c:pt idx="53" formatCode="0.0%">
                  <c:v>1.2E-2</c:v>
                </c:pt>
                <c:pt idx="54" formatCode="0.0%">
                  <c:v>0.02</c:v>
                </c:pt>
                <c:pt idx="55" formatCode="0.0%">
                  <c:v>2.4E-2</c:v>
                </c:pt>
                <c:pt idx="56" formatCode="0.0%">
                  <c:v>2.4E-2</c:v>
                </c:pt>
                <c:pt idx="57" formatCode="0.0%">
                  <c:v>1.965702097085309E-2</c:v>
                </c:pt>
                <c:pt idx="58" formatCode="0.0%">
                  <c:v>1.7999999971159086E-2</c:v>
                </c:pt>
                <c:pt idx="59" formatCode="0.0%">
                  <c:v>1.4000000031442639E-2</c:v>
                </c:pt>
                <c:pt idx="60" formatCode="0.0%">
                  <c:v>0</c:v>
                </c:pt>
                <c:pt idx="61" formatCode="0.0%">
                  <c:v>-9.5999999982119277E-3</c:v>
                </c:pt>
                <c:pt idx="62" formatCode="0.0%">
                  <c:v>-2.6500000029319182E-2</c:v>
                </c:pt>
                <c:pt idx="63" formatCode="0.0%">
                  <c:v>-2.6300000002505763E-2</c:v>
                </c:pt>
                <c:pt idx="64" formatCode="0.0%">
                  <c:v>-2.720000002895584E-2</c:v>
                </c:pt>
                <c:pt idx="65" formatCode="0.0%">
                  <c:v>-2.8592000031021803E-2</c:v>
                </c:pt>
                <c:pt idx="66" formatCode="0.0%">
                  <c:v>-2.0599999986366746E-2</c:v>
                </c:pt>
                <c:pt idx="67" formatCode="0.0%">
                  <c:v>-9.8999999963682583E-3</c:v>
                </c:pt>
                <c:pt idx="68" formatCode="0.0%">
                  <c:v>-8.3999999989076146E-3</c:v>
                </c:pt>
                <c:pt idx="69" formatCode="0.0%">
                  <c:v>-4.1999999959623224E-3</c:v>
                </c:pt>
                <c:pt idx="70" formatCode="0.0%">
                  <c:v>8.000000004360075E-4</c:v>
                </c:pt>
                <c:pt idx="71" formatCode="0.0%">
                  <c:v>4.0000000004642988E-3</c:v>
                </c:pt>
                <c:pt idx="72" formatCode="0.0%">
                  <c:v>6.3000000028674563E-3</c:v>
                </c:pt>
                <c:pt idx="73" formatCode="0.0%">
                  <c:v>7.6000000037099724E-3</c:v>
                </c:pt>
                <c:pt idx="74" formatCode="0.0%">
                  <c:v>8.5999999995078902E-3</c:v>
                </c:pt>
                <c:pt idx="75" formatCode="0.0%">
                  <c:v>2.6000000027410763E-3</c:v>
                </c:pt>
                <c:pt idx="76" formatCode="0.0%">
                  <c:v>2.5119999982361474E-3</c:v>
                </c:pt>
                <c:pt idx="77" formatCode="0.0%">
                  <c:v>-3.3000000012692876E-3</c:v>
                </c:pt>
                <c:pt idx="78" formatCode="0.0%">
                  <c:v>1.9999999973216998E-3</c:v>
                </c:pt>
                <c:pt idx="79" formatCode="0.0%">
                  <c:v>-3.9999999966044975E-4</c:v>
                </c:pt>
                <c:pt idx="80" formatCode="0.0%">
                  <c:v>-1.2999999969558473E-3</c:v>
                </c:pt>
                <c:pt idx="81" formatCode="0.0%">
                  <c:v>-8.0000000023072726E-4</c:v>
                </c:pt>
                <c:pt idx="82" formatCode="0.0%">
                  <c:v>-4.7000000037999978E-4</c:v>
                </c:pt>
                <c:pt idx="83" formatCode="0.0%">
                  <c:v>4.7000000038865952E-3</c:v>
                </c:pt>
                <c:pt idx="84" formatCode="0.0%">
                  <c:v>2.3000000013195798E-3</c:v>
                </c:pt>
                <c:pt idx="85" formatCode="0.0%">
                  <c:v>-1.4000000043656868E-3</c:v>
                </c:pt>
                <c:pt idx="86" formatCode="0.0%">
                  <c:v>4.0109375046629495E-4</c:v>
                </c:pt>
                <c:pt idx="87" formatCode="0.0%">
                  <c:v>5.0123046923213803E-4</c:v>
                </c:pt>
                <c:pt idx="88" formatCode="0.0%">
                  <c:v>3.0000000000000001E-3</c:v>
                </c:pt>
                <c:pt idx="89" formatCode="0.0%">
                  <c:v>2E-3</c:v>
                </c:pt>
                <c:pt idx="90" formatCode="0.0%">
                  <c:v>-1E-3</c:v>
                </c:pt>
                <c:pt idx="91" formatCode="0.0%">
                  <c:v>-2E-3</c:v>
                </c:pt>
                <c:pt idx="92" formatCode="0.0%">
                  <c:v>-5.0000000000000001E-3</c:v>
                </c:pt>
                <c:pt idx="93" formatCode="0.0%">
                  <c:v>-6.9999999999999993E-3</c:v>
                </c:pt>
                <c:pt idx="94" formatCode="0.0%">
                  <c:v>-0.01</c:v>
                </c:pt>
                <c:pt idx="95" formatCode="0.0%">
                  <c:v>-1.3000000000000001E-2</c:v>
                </c:pt>
                <c:pt idx="96" formatCode="0.0%">
                  <c:v>-1.3000000000000001E-2</c:v>
                </c:pt>
                <c:pt idx="97" formatCode="0.0%">
                  <c:v>-1.3999999999999999E-2</c:v>
                </c:pt>
                <c:pt idx="98" formatCode="0.0%">
                  <c:v>-1.3000000000000001E-2</c:v>
                </c:pt>
                <c:pt idx="99" formatCode="0.0%">
                  <c:v>-1.3000000000000001E-2</c:v>
                </c:pt>
                <c:pt idx="100" formatCode="0.0%">
                  <c:v>-1.2E-2</c:v>
                </c:pt>
                <c:pt idx="101" formatCode="0.0%">
                  <c:v>-0.01</c:v>
                </c:pt>
                <c:pt idx="102" formatCode="0.0%">
                  <c:v>-8.0000000000000002E-3</c:v>
                </c:pt>
                <c:pt idx="103" formatCode="0.0%">
                  <c:v>-6.0000000000000001E-3</c:v>
                </c:pt>
                <c:pt idx="104" formatCode="0.0%">
                  <c:v>-9.0000000000000011E-3</c:v>
                </c:pt>
                <c:pt idx="105" formatCode="0.0%">
                  <c:v>-3.7999999999999999E-2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0-473C-9145-7ADBB3C80E93}"/>
            </c:ext>
          </c:extLst>
        </c:ser>
        <c:ser>
          <c:idx val="1"/>
          <c:order val="1"/>
          <c:tx>
            <c:strRef>
              <c:f>'Output Gap'!$Y$1</c:f>
              <c:strCache>
                <c:ptCount val="1"/>
                <c:pt idx="0">
                  <c:v>output_gap_ols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 Gap'!$T$2:$T$107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'Output Gap'!$Y$2:$Y$107</c:f>
              <c:numCache>
                <c:formatCode>General</c:formatCode>
                <c:ptCount val="106"/>
                <c:pt idx="17" formatCode="0.0%">
                  <c:v>9.6285981457362828E-3</c:v>
                </c:pt>
                <c:pt idx="18" formatCode="0.0%">
                  <c:v>3.6176232064828191E-3</c:v>
                </c:pt>
                <c:pt idx="19" formatCode="0.0%">
                  <c:v>-1.6652823563011367E-2</c:v>
                </c:pt>
                <c:pt idx="20" formatCode="0.0%">
                  <c:v>-1.8279916439527932E-2</c:v>
                </c:pt>
                <c:pt idx="21" formatCode="0.0%">
                  <c:v>-2.4248671669882291E-2</c:v>
                </c:pt>
                <c:pt idx="22" formatCode="0.0%">
                  <c:v>-2.8185951731938396E-2</c:v>
                </c:pt>
                <c:pt idx="23" formatCode="0.0%">
                  <c:v>-2.2267318388250648E-2</c:v>
                </c:pt>
                <c:pt idx="24" formatCode="0.0%">
                  <c:v>-1.6610770532995707E-2</c:v>
                </c:pt>
                <c:pt idx="25" formatCode="0.0%">
                  <c:v>-1.3467256579014882E-2</c:v>
                </c:pt>
                <c:pt idx="26" formatCode="0.0%">
                  <c:v>-1.4242191255482825E-2</c:v>
                </c:pt>
                <c:pt idx="27" formatCode="0.0%">
                  <c:v>-1.4914176398340038E-2</c:v>
                </c:pt>
                <c:pt idx="28" formatCode="0.0%">
                  <c:v>-1.6207219929529962E-2</c:v>
                </c:pt>
                <c:pt idx="29" formatCode="0.0%">
                  <c:v>-1.4945711844712798E-2</c:v>
                </c:pt>
                <c:pt idx="30" formatCode="0.0%">
                  <c:v>-1.5171540198766337E-2</c:v>
                </c:pt>
                <c:pt idx="31" formatCode="0.0%">
                  <c:v>-1.3964111877009718E-2</c:v>
                </c:pt>
                <c:pt idx="32" formatCode="0.0%">
                  <c:v>-1.3932159937746684E-2</c:v>
                </c:pt>
                <c:pt idx="33" formatCode="0.0%">
                  <c:v>-1.4209910494813179E-2</c:v>
                </c:pt>
                <c:pt idx="34" formatCode="0.0%">
                  <c:v>-1.5057464223502253E-2</c:v>
                </c:pt>
                <c:pt idx="35" formatCode="0.0%">
                  <c:v>-1.3585504410991767E-2</c:v>
                </c:pt>
                <c:pt idx="36" formatCode="0.0%">
                  <c:v>-1.2405211359165693E-2</c:v>
                </c:pt>
                <c:pt idx="37" formatCode="0.0%">
                  <c:v>-1.2382471245754015E-2</c:v>
                </c:pt>
                <c:pt idx="38" formatCode="0.0%">
                  <c:v>-1.0658411797493803E-2</c:v>
                </c:pt>
                <c:pt idx="39" formatCode="0.0%">
                  <c:v>-1.0500605177191581E-2</c:v>
                </c:pt>
                <c:pt idx="40" formatCode="0.0%">
                  <c:v>-1.0567346532347494E-2</c:v>
                </c:pt>
                <c:pt idx="41" formatCode="0.0%">
                  <c:v>-1.1341571280085999E-2</c:v>
                </c:pt>
                <c:pt idx="42" formatCode="0.0%">
                  <c:v>-1.0185185318641286E-2</c:v>
                </c:pt>
                <c:pt idx="43" formatCode="0.0%">
                  <c:v>-9.3370101646654789E-3</c:v>
                </c:pt>
                <c:pt idx="44" formatCode="0.0%">
                  <c:v>-8.7781725149524998E-3</c:v>
                </c:pt>
                <c:pt idx="45" formatCode="0.0%">
                  <c:v>-6.5777464444299804E-3</c:v>
                </c:pt>
                <c:pt idx="46" formatCode="0.0%">
                  <c:v>-4.5750144745370317E-3</c:v>
                </c:pt>
                <c:pt idx="47" formatCode="0.0%">
                  <c:v>-2.7883923741136309E-3</c:v>
                </c:pt>
                <c:pt idx="48" formatCode="0.0%">
                  <c:v>9.3842352576523134E-4</c:v>
                </c:pt>
                <c:pt idx="49" formatCode="0.0%">
                  <c:v>4.5090553451923093E-3</c:v>
                </c:pt>
                <c:pt idx="50" formatCode="0.0%">
                  <c:v>7.7677647887209609E-3</c:v>
                </c:pt>
                <c:pt idx="51" formatCode="0.0%">
                  <c:v>1.0884881539342828E-2</c:v>
                </c:pt>
                <c:pt idx="52" formatCode="0.0%">
                  <c:v>1.4728886840663915E-2</c:v>
                </c:pt>
                <c:pt idx="53" formatCode="0.0%">
                  <c:v>1.6396655326634438E-2</c:v>
                </c:pt>
                <c:pt idx="54" formatCode="0.0%">
                  <c:v>1.58859502906539E-2</c:v>
                </c:pt>
                <c:pt idx="55" formatCode="0.0%">
                  <c:v>1.6451296540310877E-2</c:v>
                </c:pt>
                <c:pt idx="56" formatCode="0.0%">
                  <c:v>1.6895012961961914E-2</c:v>
                </c:pt>
                <c:pt idx="57" formatCode="0.0%">
                  <c:v>7.9128421193000349E-3</c:v>
                </c:pt>
                <c:pt idx="58" formatCode="0.0%">
                  <c:v>-1.0175990331528161E-3</c:v>
                </c:pt>
                <c:pt idx="59" formatCode="0.0%">
                  <c:v>-9.7856256707581878E-3</c:v>
                </c:pt>
                <c:pt idx="60" formatCode="0.0%">
                  <c:v>-1.4109187260952788E-2</c:v>
                </c:pt>
                <c:pt idx="61" formatCode="0.0%">
                  <c:v>-1.7526871255085272E-2</c:v>
                </c:pt>
                <c:pt idx="62" formatCode="0.0%">
                  <c:v>-2.2565822785401604E-2</c:v>
                </c:pt>
                <c:pt idx="63" formatCode="0.0%">
                  <c:v>-2.0829382153438648E-2</c:v>
                </c:pt>
                <c:pt idx="64" formatCode="0.0%">
                  <c:v>-1.9130918274366152E-2</c:v>
                </c:pt>
                <c:pt idx="65" formatCode="0.0%">
                  <c:v>-1.6473661344296502E-2</c:v>
                </c:pt>
                <c:pt idx="66" formatCode="0.0%">
                  <c:v>-1.6858063669562877E-2</c:v>
                </c:pt>
                <c:pt idx="67" formatCode="0.0%">
                  <c:v>-1.2373050009576869E-2</c:v>
                </c:pt>
                <c:pt idx="68" formatCode="0.0%">
                  <c:v>-8.2207637088972194E-3</c:v>
                </c:pt>
                <c:pt idx="69" formatCode="0.0%">
                  <c:v>-4.1273997992324297E-3</c:v>
                </c:pt>
                <c:pt idx="70" formatCode="0.0%">
                  <c:v>-1.7301205248011872E-3</c:v>
                </c:pt>
                <c:pt idx="71" formatCode="0.0%">
                  <c:v>6.2577434922833825E-5</c:v>
                </c:pt>
                <c:pt idx="72" formatCode="0.0%">
                  <c:v>3.6914614292418335E-3</c:v>
                </c:pt>
                <c:pt idx="73" formatCode="0.0%">
                  <c:v>-1.0829350568847531E-3</c:v>
                </c:pt>
                <c:pt idx="74" formatCode="0.0%">
                  <c:v>-5.8053975030339881E-3</c:v>
                </c:pt>
                <c:pt idx="75" formatCode="0.0%">
                  <c:v>-1.0559771560575523E-2</c:v>
                </c:pt>
                <c:pt idx="76" formatCode="0.0%">
                  <c:v>-6.9600399831789214E-3</c:v>
                </c:pt>
                <c:pt idx="77" formatCode="0.0%">
                  <c:v>-3.152898806212702E-3</c:v>
                </c:pt>
                <c:pt idx="78" formatCode="0.0%">
                  <c:v>9.1280554742185561E-4</c:v>
                </c:pt>
                <c:pt idx="79" formatCode="0.0%">
                  <c:v>2.2368700539390465E-3</c:v>
                </c:pt>
                <c:pt idx="80" formatCode="0.0%">
                  <c:v>3.4335545072572164E-3</c:v>
                </c:pt>
                <c:pt idx="81" formatCode="0.0%">
                  <c:v>5.8286357206794107E-3</c:v>
                </c:pt>
                <c:pt idx="82" formatCode="0.0%">
                  <c:v>4.7990454109155213E-3</c:v>
                </c:pt>
                <c:pt idx="83" formatCode="0.0%">
                  <c:v>4.8581200230136999E-3</c:v>
                </c:pt>
                <c:pt idx="84" formatCode="0.0%">
                  <c:v>5.0840832873691941E-3</c:v>
                </c:pt>
                <c:pt idx="85" formatCode="0.0%">
                  <c:v>5.6596188618630201E-3</c:v>
                </c:pt>
                <c:pt idx="86" formatCode="0.0%">
                  <c:v>4.0480033639634745E-3</c:v>
                </c:pt>
                <c:pt idx="87" formatCode="0.0%">
                  <c:v>2.4402248265617695E-3</c:v>
                </c:pt>
                <c:pt idx="88" formatCode="0.0%">
                  <c:v>1.5699099931282207E-3</c:v>
                </c:pt>
                <c:pt idx="89" formatCode="0.0%">
                  <c:v>-1.2993148355869581E-3</c:v>
                </c:pt>
                <c:pt idx="90" formatCode="0.0%">
                  <c:v>-4.0604671070671927E-3</c:v>
                </c:pt>
                <c:pt idx="91" formatCode="0.0%">
                  <c:v>-6.8600093452096649E-3</c:v>
                </c:pt>
                <c:pt idx="92" formatCode="0.0%">
                  <c:v>-9.3191238026140519E-3</c:v>
                </c:pt>
                <c:pt idx="93" formatCode="0.0%">
                  <c:v>-1.2002501439005043E-2</c:v>
                </c:pt>
                <c:pt idx="94" formatCode="0.0%">
                  <c:v>-1.2870136541493828E-2</c:v>
                </c:pt>
                <c:pt idx="95" formatCode="0.0%">
                  <c:v>-1.3864365173599789E-2</c:v>
                </c:pt>
                <c:pt idx="96" formatCode="0.0%">
                  <c:v>-1.2562579931467192E-2</c:v>
                </c:pt>
                <c:pt idx="97" formatCode="0.0%">
                  <c:v>-1.1808315434928923E-2</c:v>
                </c:pt>
                <c:pt idx="98" formatCode="0.0%">
                  <c:v>-1.0862727478344672E-2</c:v>
                </c:pt>
                <c:pt idx="99" formatCode="0.0%">
                  <c:v>-1.1391387343424181E-2</c:v>
                </c:pt>
                <c:pt idx="100" formatCode="0.0%">
                  <c:v>-1.2037391560742936E-2</c:v>
                </c:pt>
                <c:pt idx="101" formatCode="0.0%">
                  <c:v>-1.0811312394451572E-2</c:v>
                </c:pt>
                <c:pt idx="102" formatCode="0.0%">
                  <c:v>-9.7313915843156348E-3</c:v>
                </c:pt>
                <c:pt idx="103" formatCode="0.0%">
                  <c:v>-8.7139361293269643E-3</c:v>
                </c:pt>
                <c:pt idx="104" formatCode="0.0%">
                  <c:v>-8.5042841348452192E-3</c:v>
                </c:pt>
                <c:pt idx="105" formatCode="0.0%">
                  <c:v>-8.0550729451987872E-3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0-473C-9145-7ADBB3C80E93}"/>
            </c:ext>
          </c:extLst>
        </c:ser>
        <c:ser>
          <c:idx val="2"/>
          <c:order val="2"/>
          <c:tx>
            <c:strRef>
              <c:f>'Output Gap'!$Z$1</c:f>
              <c:strCache>
                <c:ptCount val="1"/>
                <c:pt idx="0">
                  <c:v>output_gap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'Output Gap'!$T$2:$T$107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'Output Gap'!$Z$2:$Z$107</c:f>
              <c:numCache>
                <c:formatCode>0.0%</c:formatCode>
                <c:ptCount val="106"/>
                <c:pt idx="17">
                  <c:v>4.4059581151542737E-2</c:v>
                </c:pt>
                <c:pt idx="18">
                  <c:v>2.8191076919222978E-2</c:v>
                </c:pt>
                <c:pt idx="19">
                  <c:v>-2.5377539479280566E-3</c:v>
                </c:pt>
                <c:pt idx="20">
                  <c:v>-1.2737806938164585E-2</c:v>
                </c:pt>
                <c:pt idx="21">
                  <c:v>-2.7837615404371373E-2</c:v>
                </c:pt>
                <c:pt idx="22">
                  <c:v>-4.0903364407572293E-2</c:v>
                </c:pt>
                <c:pt idx="23">
                  <c:v>-4.4261196113576783E-2</c:v>
                </c:pt>
                <c:pt idx="24">
                  <c:v>-4.8076283414892861E-2</c:v>
                </c:pt>
                <c:pt idx="25">
                  <c:v>-3.6521432680935974E-2</c:v>
                </c:pt>
                <c:pt idx="26">
                  <c:v>-2.8827508001499969E-2</c:v>
                </c:pt>
                <c:pt idx="27">
                  <c:v>-2.6049663799604817E-2</c:v>
                </c:pt>
                <c:pt idx="28">
                  <c:v>-2.3995481960519413E-2</c:v>
                </c:pt>
                <c:pt idx="29">
                  <c:v>-1.2962460917189899E-2</c:v>
                </c:pt>
                <c:pt idx="30">
                  <c:v>-2.7988196783597318E-3</c:v>
                </c:pt>
                <c:pt idx="31">
                  <c:v>-3.5949614403916644E-3</c:v>
                </c:pt>
                <c:pt idx="32">
                  <c:v>-5.4110196660970391E-3</c:v>
                </c:pt>
                <c:pt idx="33">
                  <c:v>-9.4525223723858302E-3</c:v>
                </c:pt>
                <c:pt idx="34">
                  <c:v>-1.3853458476274959E-2</c:v>
                </c:pt>
                <c:pt idx="35">
                  <c:v>-1.5669217674329727E-2</c:v>
                </c:pt>
                <c:pt idx="36">
                  <c:v>-1.766863646997948E-2</c:v>
                </c:pt>
                <c:pt idx="37">
                  <c:v>-1.9698236577061344E-2</c:v>
                </c:pt>
                <c:pt idx="38">
                  <c:v>-2.0133260025910149E-2</c:v>
                </c:pt>
                <c:pt idx="39">
                  <c:v>-2.0384279490981514E-2</c:v>
                </c:pt>
                <c:pt idx="40">
                  <c:v>-2.0963215236272502E-2</c:v>
                </c:pt>
                <c:pt idx="41">
                  <c:v>-2.0618860882014454E-2</c:v>
                </c:pt>
                <c:pt idx="42">
                  <c:v>-1.8284257497434474E-2</c:v>
                </c:pt>
                <c:pt idx="43">
                  <c:v>-1.6398632266345334E-2</c:v>
                </c:pt>
                <c:pt idx="44">
                  <c:v>-1.4705299801627712E-2</c:v>
                </c:pt>
                <c:pt idx="45">
                  <c:v>-1.1699347005885862E-2</c:v>
                </c:pt>
                <c:pt idx="46">
                  <c:v>-8.6711481412959143E-3</c:v>
                </c:pt>
                <c:pt idx="47">
                  <c:v>-5.0174392978060587E-3</c:v>
                </c:pt>
                <c:pt idx="48">
                  <c:v>7.8348687830214207E-4</c:v>
                </c:pt>
                <c:pt idx="49">
                  <c:v>7.7302583837802977E-3</c:v>
                </c:pt>
                <c:pt idx="50">
                  <c:v>1.4052449666202848E-2</c:v>
                </c:pt>
                <c:pt idx="51">
                  <c:v>1.9930060659947069E-2</c:v>
                </c:pt>
                <c:pt idx="52">
                  <c:v>2.6495652903575626E-2</c:v>
                </c:pt>
                <c:pt idx="53">
                  <c:v>2.9947811039053994E-2</c:v>
                </c:pt>
                <c:pt idx="54">
                  <c:v>3.1046229041953689E-2</c:v>
                </c:pt>
                <c:pt idx="55">
                  <c:v>3.070688490334017E-2</c:v>
                </c:pt>
                <c:pt idx="56">
                  <c:v>3.0690080143104658E-2</c:v>
                </c:pt>
                <c:pt idx="57">
                  <c:v>1.8022246500946658E-2</c:v>
                </c:pt>
                <c:pt idx="58">
                  <c:v>6.3066755303750506E-3</c:v>
                </c:pt>
                <c:pt idx="59">
                  <c:v>-5.5831316361775732E-3</c:v>
                </c:pt>
                <c:pt idx="60">
                  <c:v>-1.2102358830972691E-2</c:v>
                </c:pt>
                <c:pt idx="61">
                  <c:v>-1.8250815268861971E-2</c:v>
                </c:pt>
                <c:pt idx="62">
                  <c:v>-2.5846645954629533E-2</c:v>
                </c:pt>
                <c:pt idx="63">
                  <c:v>-2.5492853783888457E-2</c:v>
                </c:pt>
                <c:pt idx="64">
                  <c:v>-2.5195061591509523E-2</c:v>
                </c:pt>
                <c:pt idx="65">
                  <c:v>-2.2366858332644301E-2</c:v>
                </c:pt>
                <c:pt idx="66">
                  <c:v>-2.2896827344481206E-2</c:v>
                </c:pt>
                <c:pt idx="67">
                  <c:v>-1.8220877741775176E-2</c:v>
                </c:pt>
                <c:pt idx="68">
                  <c:v>-1.4088620190207833E-2</c:v>
                </c:pt>
                <c:pt idx="69">
                  <c:v>-1.0054661428099087E-2</c:v>
                </c:pt>
                <c:pt idx="70">
                  <c:v>-7.9701166300860642E-3</c:v>
                </c:pt>
                <c:pt idx="71">
                  <c:v>-5.696861232053041E-3</c:v>
                </c:pt>
                <c:pt idx="72">
                  <c:v>-1.5137253314358775E-3</c:v>
                </c:pt>
                <c:pt idx="73">
                  <c:v>-5.59159543340475E-3</c:v>
                </c:pt>
                <c:pt idx="74">
                  <c:v>-9.6420821305726045E-3</c:v>
                </c:pt>
                <c:pt idx="75">
                  <c:v>-1.2536339746095627E-2</c:v>
                </c:pt>
                <c:pt idx="76">
                  <c:v>-6.5675799589682829E-3</c:v>
                </c:pt>
                <c:pt idx="77">
                  <c:v>-4.7642842912493078E-4</c:v>
                </c:pt>
                <c:pt idx="78">
                  <c:v>5.5860390564684611E-3</c:v>
                </c:pt>
                <c:pt idx="79">
                  <c:v>7.5964893973802898E-3</c:v>
                </c:pt>
                <c:pt idx="80">
                  <c:v>9.1529653870249025E-3</c:v>
                </c:pt>
                <c:pt idx="81">
                  <c:v>1.1644806896515102E-2</c:v>
                </c:pt>
                <c:pt idx="82">
                  <c:v>1.0139804729448441E-2</c:v>
                </c:pt>
                <c:pt idx="83">
                  <c:v>9.4775551542190407E-3</c:v>
                </c:pt>
                <c:pt idx="84">
                  <c:v>8.7063166127031785E-3</c:v>
                </c:pt>
                <c:pt idx="85">
                  <c:v>8.5927202618630415E-3</c:v>
                </c:pt>
                <c:pt idx="86">
                  <c:v>5.8674688485470302E-3</c:v>
                </c:pt>
                <c:pt idx="87">
                  <c:v>3.4661007849463798E-3</c:v>
                </c:pt>
                <c:pt idx="88">
                  <c:v>1.865400447340504E-3</c:v>
                </c:pt>
                <c:pt idx="89">
                  <c:v>-1.8468541140805425E-3</c:v>
                </c:pt>
                <c:pt idx="90">
                  <c:v>-5.3244241182068492E-3</c:v>
                </c:pt>
                <c:pt idx="91">
                  <c:v>-8.5392256776543399E-3</c:v>
                </c:pt>
                <c:pt idx="92">
                  <c:v>-1.1241680805486863E-2</c:v>
                </c:pt>
                <c:pt idx="93">
                  <c:v>-1.4353838822253683E-2</c:v>
                </c:pt>
                <c:pt idx="94">
                  <c:v>-1.548130248949795E-2</c:v>
                </c:pt>
                <c:pt idx="95">
                  <c:v>-1.6681002096900398E-2</c:v>
                </c:pt>
                <c:pt idx="96">
                  <c:v>-1.541448684590787E-2</c:v>
                </c:pt>
                <c:pt idx="97">
                  <c:v>-1.4058723957434825E-2</c:v>
                </c:pt>
                <c:pt idx="98">
                  <c:v>-1.2376925000429029E-2</c:v>
                </c:pt>
                <c:pt idx="99">
                  <c:v>-1.1685079132077203E-2</c:v>
                </c:pt>
                <c:pt idx="100">
                  <c:v>-1.0930738878021316E-2</c:v>
                </c:pt>
                <c:pt idx="101">
                  <c:v>-7.3995960345325188E-3</c:v>
                </c:pt>
                <c:pt idx="102">
                  <c:v>-3.6685947695175637E-3</c:v>
                </c:pt>
                <c:pt idx="103">
                  <c:v>5.7322053561408264E-4</c:v>
                </c:pt>
                <c:pt idx="104">
                  <c:v>4.4378023995270679E-3</c:v>
                </c:pt>
                <c:pt idx="105">
                  <c:v>8.0295261053093588E-3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0-473C-9145-7ADBB3C8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493104"/>
        <c:axId val="813498096"/>
      </c:lineChart>
      <c:dateAx>
        <c:axId val="813493104"/>
        <c:scaling>
          <c:orientation val="minMax"/>
          <c:min val="3731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3498096"/>
        <c:crosses val="autoZero"/>
        <c:auto val="1"/>
        <c:lblOffset val="100"/>
        <c:baseTimeUnit val="months"/>
      </c:dateAx>
      <c:valAx>
        <c:axId val="81349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34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PIB_chain!$B$2</c:f>
              <c:strCache>
                <c:ptCount val="1"/>
                <c:pt idx="0">
                  <c:v>PIB05 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PIB_chain!$A$3:$A$84</c:f>
              <c:numCache>
                <c:formatCode>mmm\-yy</c:formatCode>
                <c:ptCount val="82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</c:numCache>
            </c:numRef>
          </c:cat>
          <c:val>
            <c:numRef>
              <c:f>PIB_chain!$B$3:$B$84</c:f>
              <c:numCache>
                <c:formatCode>0</c:formatCode>
                <c:ptCount val="82"/>
                <c:pt idx="0">
                  <c:v>70997</c:v>
                </c:pt>
                <c:pt idx="1">
                  <c:v>71019</c:v>
                </c:pt>
                <c:pt idx="2">
                  <c:v>71418</c:v>
                </c:pt>
                <c:pt idx="3">
                  <c:v>71327</c:v>
                </c:pt>
                <c:pt idx="4">
                  <c:v>71844</c:v>
                </c:pt>
                <c:pt idx="5">
                  <c:v>72023</c:v>
                </c:pt>
                <c:pt idx="6">
                  <c:v>72613</c:v>
                </c:pt>
                <c:pt idx="7">
                  <c:v>73059</c:v>
                </c:pt>
                <c:pt idx="8">
                  <c:v>72413</c:v>
                </c:pt>
                <c:pt idx="9">
                  <c:v>74907</c:v>
                </c:pt>
                <c:pt idx="10">
                  <c:v>74635</c:v>
                </c:pt>
                <c:pt idx="11">
                  <c:v>74834</c:v>
                </c:pt>
                <c:pt idx="12">
                  <c:v>75445</c:v>
                </c:pt>
                <c:pt idx="13">
                  <c:v>76719</c:v>
                </c:pt>
                <c:pt idx="14">
                  <c:v>77636</c:v>
                </c:pt>
                <c:pt idx="15">
                  <c:v>78618</c:v>
                </c:pt>
                <c:pt idx="16">
                  <c:v>80108</c:v>
                </c:pt>
                <c:pt idx="17">
                  <c:v>80093</c:v>
                </c:pt>
                <c:pt idx="18">
                  <c:v>81041</c:v>
                </c:pt>
                <c:pt idx="19">
                  <c:v>83624</c:v>
                </c:pt>
                <c:pt idx="20">
                  <c:v>83450</c:v>
                </c:pt>
                <c:pt idx="21">
                  <c:v>84907</c:v>
                </c:pt>
                <c:pt idx="22">
                  <c:v>85397</c:v>
                </c:pt>
                <c:pt idx="23">
                  <c:v>86402</c:v>
                </c:pt>
                <c:pt idx="24">
                  <c:v>87942</c:v>
                </c:pt>
                <c:pt idx="25">
                  <c:v>89877</c:v>
                </c:pt>
                <c:pt idx="26">
                  <c:v>91919</c:v>
                </c:pt>
                <c:pt idx="27">
                  <c:v>93200</c:v>
                </c:pt>
                <c:pt idx="28">
                  <c:v>94943</c:v>
                </c:pt>
                <c:pt idx="29">
                  <c:v>95488</c:v>
                </c:pt>
                <c:pt idx="30">
                  <c:v>97578</c:v>
                </c:pt>
                <c:pt idx="31">
                  <c:v>99974</c:v>
                </c:pt>
                <c:pt idx="32">
                  <c:v>99669</c:v>
                </c:pt>
                <c:pt idx="33">
                  <c:v>100568</c:v>
                </c:pt>
                <c:pt idx="34">
                  <c:v>101178</c:v>
                </c:pt>
                <c:pt idx="35">
                  <c:v>100329</c:v>
                </c:pt>
                <c:pt idx="36">
                  <c:v>100814</c:v>
                </c:pt>
                <c:pt idx="37">
                  <c:v>101784</c:v>
                </c:pt>
                <c:pt idx="38">
                  <c:v>102529</c:v>
                </c:pt>
                <c:pt idx="39">
                  <c:v>103252</c:v>
                </c:pt>
                <c:pt idx="40">
                  <c:v>104449</c:v>
                </c:pt>
                <c:pt idx="41">
                  <c:v>105389</c:v>
                </c:pt>
                <c:pt idx="42">
                  <c:v>106033</c:v>
                </c:pt>
                <c:pt idx="43">
                  <c:v>108728</c:v>
                </c:pt>
                <c:pt idx="44">
                  <c:v>110369</c:v>
                </c:pt>
                <c:pt idx="45">
                  <c:v>112137</c:v>
                </c:pt>
                <c:pt idx="46">
                  <c:v>114427</c:v>
                </c:pt>
                <c:pt idx="47">
                  <c:v>115645</c:v>
                </c:pt>
                <c:pt idx="48">
                  <c:v>116759</c:v>
                </c:pt>
                <c:pt idx="49">
                  <c:v>117717</c:v>
                </c:pt>
                <c:pt idx="50">
                  <c:v>117401</c:v>
                </c:pt>
                <c:pt idx="51">
                  <c:v>119003</c:v>
                </c:pt>
                <c:pt idx="52">
                  <c:v>120193</c:v>
                </c:pt>
                <c:pt idx="53">
                  <c:v>123276</c:v>
                </c:pt>
                <c:pt idx="54">
                  <c:v>124503</c:v>
                </c:pt>
                <c:pt idx="55">
                  <c:v>125859</c:v>
                </c:pt>
                <c:pt idx="56">
                  <c:v>127947</c:v>
                </c:pt>
                <c:pt idx="57">
                  <c:v>128224</c:v>
                </c:pt>
                <c:pt idx="58">
                  <c:v>129368</c:v>
                </c:pt>
                <c:pt idx="59">
                  <c:v>129989</c:v>
                </c:pt>
                <c:pt idx="60">
                  <c:v>131292</c:v>
                </c:pt>
                <c:pt idx="61">
                  <c:v>132117</c:v>
                </c:pt>
                <c:pt idx="62">
                  <c:v>133508</c:v>
                </c:pt>
                <c:pt idx="63">
                  <c:v>134345</c:v>
                </c:pt>
                <c:pt idx="64">
                  <c:v>134556</c:v>
                </c:pt>
                <c:pt idx="65">
                  <c:v>135229</c:v>
                </c:pt>
                <c:pt idx="66">
                  <c:v>135515</c:v>
                </c:pt>
                <c:pt idx="67">
                  <c:v>136816</c:v>
                </c:pt>
                <c:pt idx="68">
                  <c:v>136636</c:v>
                </c:pt>
                <c:pt idx="69">
                  <c:v>137517</c:v>
                </c:pt>
                <c:pt idx="70">
                  <c:v>138576</c:v>
                </c:pt>
                <c:pt idx="71">
                  <c:v>138972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8-42F0-A7A9-FEDD7C19ECB5}"/>
            </c:ext>
          </c:extLst>
        </c:ser>
        <c:ser>
          <c:idx val="1"/>
          <c:order val="1"/>
          <c:tx>
            <c:strRef>
              <c:f>PIB_chain!$C$2</c:f>
              <c:strCache>
                <c:ptCount val="1"/>
                <c:pt idx="0">
                  <c:v>PIB15 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PIB_chain!$A$3:$A$84</c:f>
              <c:numCache>
                <c:formatCode>mmm\-yy</c:formatCode>
                <c:ptCount val="82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</c:numCache>
            </c:numRef>
          </c:cat>
          <c:val>
            <c:numRef>
              <c:f>PIB_chain!$C$3:$C$84</c:f>
              <c:numCache>
                <c:formatCode>0</c:formatCode>
                <c:ptCount val="82"/>
                <c:pt idx="20">
                  <c:v>126556.631317425</c:v>
                </c:pt>
                <c:pt idx="21">
                  <c:v>128568.079975457</c:v>
                </c:pt>
                <c:pt idx="22">
                  <c:v>128777.246447746</c:v>
                </c:pt>
                <c:pt idx="23">
                  <c:v>130951.042349125</c:v>
                </c:pt>
                <c:pt idx="24">
                  <c:v>134159.043215196</c:v>
                </c:pt>
                <c:pt idx="25">
                  <c:v>136145.519317984</c:v>
                </c:pt>
                <c:pt idx="26">
                  <c:v>138717.973981925</c:v>
                </c:pt>
                <c:pt idx="27">
                  <c:v>140412.46348489501</c:v>
                </c:pt>
                <c:pt idx="28">
                  <c:v>143237.28544211399</c:v>
                </c:pt>
                <c:pt idx="29">
                  <c:v>145154.945211479</c:v>
                </c:pt>
                <c:pt idx="30">
                  <c:v>148236.68086258601</c:v>
                </c:pt>
                <c:pt idx="31">
                  <c:v>149828.08848382201</c:v>
                </c:pt>
                <c:pt idx="32">
                  <c:v>150419.26735624601</c:v>
                </c:pt>
                <c:pt idx="33">
                  <c:v>151458.32095785599</c:v>
                </c:pt>
                <c:pt idx="34">
                  <c:v>153314.514928157</c:v>
                </c:pt>
                <c:pt idx="35">
                  <c:v>150520.89675774099</c:v>
                </c:pt>
                <c:pt idx="36">
                  <c:v>151088.38383024401</c:v>
                </c:pt>
                <c:pt idx="37">
                  <c:v>152670.12997902601</c:v>
                </c:pt>
                <c:pt idx="38">
                  <c:v>153748.047426862</c:v>
                </c:pt>
                <c:pt idx="39">
                  <c:v>155109.43876386801</c:v>
                </c:pt>
                <c:pt idx="40">
                  <c:v>156930.18347362199</c:v>
                </c:pt>
                <c:pt idx="41">
                  <c:v>159076.54764285599</c:v>
                </c:pt>
                <c:pt idx="42">
                  <c:v>160436.67219887499</c:v>
                </c:pt>
                <c:pt idx="43">
                  <c:v>163707.59668464601</c:v>
                </c:pt>
                <c:pt idx="44">
                  <c:v>167009.197759281</c:v>
                </c:pt>
                <c:pt idx="45">
                  <c:v>169830.26371558799</c:v>
                </c:pt>
                <c:pt idx="46">
                  <c:v>173245.31889191599</c:v>
                </c:pt>
                <c:pt idx="47">
                  <c:v>174543.21963321499</c:v>
                </c:pt>
                <c:pt idx="48">
                  <c:v>175980.804254769</c:v>
                </c:pt>
                <c:pt idx="49">
                  <c:v>178188.85950089901</c:v>
                </c:pt>
                <c:pt idx="50">
                  <c:v>177717.816201813</c:v>
                </c:pt>
                <c:pt idx="51">
                  <c:v>179527.520042519</c:v>
                </c:pt>
                <c:pt idx="52">
                  <c:v>182480.235987163</c:v>
                </c:pt>
                <c:pt idx="53">
                  <c:v>186814.82530995601</c:v>
                </c:pt>
                <c:pt idx="54">
                  <c:v>187934.200334183</c:v>
                </c:pt>
                <c:pt idx="55">
                  <c:v>190709.73836869799</c:v>
                </c:pt>
                <c:pt idx="56">
                  <c:v>193220.28873939399</c:v>
                </c:pt>
                <c:pt idx="57">
                  <c:v>194583.57538631299</c:v>
                </c:pt>
                <c:pt idx="58">
                  <c:v>195962.80141885599</c:v>
                </c:pt>
                <c:pt idx="59">
                  <c:v>197822.334455437</c:v>
                </c:pt>
                <c:pt idx="60">
                  <c:v>199725.345123209</c:v>
                </c:pt>
                <c:pt idx="61">
                  <c:v>200421.55133678301</c:v>
                </c:pt>
                <c:pt idx="62">
                  <c:v>202925.05638163601</c:v>
                </c:pt>
                <c:pt idx="63">
                  <c:v>201620.04715837201</c:v>
                </c:pt>
                <c:pt idx="64">
                  <c:v>203761.23551878601</c:v>
                </c:pt>
                <c:pt idx="65">
                  <c:v>204571.115470227</c:v>
                </c:pt>
                <c:pt idx="66">
                  <c:v>205938.626584568</c:v>
                </c:pt>
                <c:pt idx="67">
                  <c:v>207218.02242642001</c:v>
                </c:pt>
                <c:pt idx="68">
                  <c:v>206311.665504662</c:v>
                </c:pt>
                <c:pt idx="69">
                  <c:v>207864.804853076</c:v>
                </c:pt>
                <c:pt idx="70">
                  <c:v>208761.65069615401</c:v>
                </c:pt>
                <c:pt idx="71">
                  <c:v>209717.87894610799</c:v>
                </c:pt>
                <c:pt idx="72">
                  <c:v>211333.452950381</c:v>
                </c:pt>
                <c:pt idx="73">
                  <c:v>212410.124492873</c:v>
                </c:pt>
                <c:pt idx="74">
                  <c:v>214393.04598688</c:v>
                </c:pt>
                <c:pt idx="75">
                  <c:v>215463.37656986501</c:v>
                </c:pt>
                <c:pt idx="76">
                  <c:v>216459.97924548399</c:v>
                </c:pt>
                <c:pt idx="77">
                  <c:v>219979.40707629599</c:v>
                </c:pt>
                <c:pt idx="78">
                  <c:v>221700.99469519401</c:v>
                </c:pt>
                <c:pt idx="79">
                  <c:v>223288.82874904701</c:v>
                </c:pt>
                <c:pt idx="80">
                  <c:v>218582.06973465299</c:v>
                </c:pt>
                <c:pt idx="81">
                  <c:v>185992.26579941501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8-42F0-A7A9-FEDD7C19ECB5}"/>
            </c:ext>
          </c:extLst>
        </c:ser>
        <c:ser>
          <c:idx val="2"/>
          <c:order val="2"/>
          <c:tx>
            <c:strRef>
              <c:f>PIB_chain!$D$2</c:f>
              <c:strCache>
                <c:ptCount val="1"/>
                <c:pt idx="0">
                  <c:v>PIB empalmado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PIB_chain!$A$3:$A$84</c:f>
              <c:numCache>
                <c:formatCode>mmm\-yy</c:formatCode>
                <c:ptCount val="82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</c:numCache>
            </c:numRef>
          </c:cat>
          <c:val>
            <c:numRef>
              <c:f>PIB_chain!$D$3:$D$84</c:f>
              <c:numCache>
                <c:formatCode>0</c:formatCode>
                <c:ptCount val="82"/>
                <c:pt idx="0">
                  <c:v>70997</c:v>
                </c:pt>
                <c:pt idx="1">
                  <c:v>71019</c:v>
                </c:pt>
                <c:pt idx="2">
                  <c:v>71418</c:v>
                </c:pt>
                <c:pt idx="3">
                  <c:v>71327</c:v>
                </c:pt>
                <c:pt idx="4">
                  <c:v>71844</c:v>
                </c:pt>
                <c:pt idx="5">
                  <c:v>72023</c:v>
                </c:pt>
                <c:pt idx="6">
                  <c:v>72613</c:v>
                </c:pt>
                <c:pt idx="7">
                  <c:v>73059</c:v>
                </c:pt>
                <c:pt idx="8">
                  <c:v>72413</c:v>
                </c:pt>
                <c:pt idx="9">
                  <c:v>74907</c:v>
                </c:pt>
                <c:pt idx="10">
                  <c:v>74635</c:v>
                </c:pt>
                <c:pt idx="11">
                  <c:v>74834</c:v>
                </c:pt>
                <c:pt idx="12">
                  <c:v>75445</c:v>
                </c:pt>
                <c:pt idx="13">
                  <c:v>76719</c:v>
                </c:pt>
                <c:pt idx="14">
                  <c:v>77636</c:v>
                </c:pt>
                <c:pt idx="15">
                  <c:v>78618</c:v>
                </c:pt>
                <c:pt idx="16">
                  <c:v>80108</c:v>
                </c:pt>
                <c:pt idx="17">
                  <c:v>80093</c:v>
                </c:pt>
                <c:pt idx="18">
                  <c:v>81041</c:v>
                </c:pt>
                <c:pt idx="19">
                  <c:v>83624</c:v>
                </c:pt>
                <c:pt idx="20">
                  <c:v>83450</c:v>
                </c:pt>
                <c:pt idx="21">
                  <c:v>84776.326315463957</c:v>
                </c:pt>
                <c:pt idx="22">
                  <c:v>84914.248302884254</c:v>
                </c:pt>
                <c:pt idx="23">
                  <c:v>86347.624539923054</c:v>
                </c:pt>
                <c:pt idx="24">
                  <c:v>88462.943741191688</c:v>
                </c:pt>
                <c:pt idx="25">
                  <c:v>89772.803438404051</c:v>
                </c:pt>
                <c:pt idx="26">
                  <c:v>91469.050718939237</c:v>
                </c:pt>
                <c:pt idx="27">
                  <c:v>92586.377780752227</c:v>
                </c:pt>
                <c:pt idx="28">
                  <c:v>94449.03317759723</c:v>
                </c:pt>
                <c:pt idx="29">
                  <c:v>95713.516169026829</c:v>
                </c:pt>
                <c:pt idx="30">
                  <c:v>97745.577526916895</c:v>
                </c:pt>
                <c:pt idx="31">
                  <c:v>98794.933571003217</c:v>
                </c:pt>
                <c:pt idx="32">
                  <c:v>99184.750180296847</c:v>
                </c:pt>
                <c:pt idx="33">
                  <c:v>99869.890280438049</c:v>
                </c:pt>
                <c:pt idx="34">
                  <c:v>101093.84342464829</c:v>
                </c:pt>
                <c:pt idx="35">
                  <c:v>99251.763449111531</c:v>
                </c:pt>
                <c:pt idx="36">
                  <c:v>99625.9579556135</c:v>
                </c:pt>
                <c:pt idx="37">
                  <c:v>100668.94333490025</c:v>
                </c:pt>
                <c:pt idx="38">
                  <c:v>101379.70981221189</c:v>
                </c:pt>
                <c:pt idx="39">
                  <c:v>102277.39574056283</c:v>
                </c:pt>
                <c:pt idx="40">
                  <c:v>103477.97404647457</c:v>
                </c:pt>
                <c:pt idx="41">
                  <c:v>104893.26211204681</c:v>
                </c:pt>
                <c:pt idx="42">
                  <c:v>105790.11273945567</c:v>
                </c:pt>
                <c:pt idx="43">
                  <c:v>107946.92305825252</c:v>
                </c:pt>
                <c:pt idx="44">
                  <c:v>110123.96117004646</c:v>
                </c:pt>
                <c:pt idx="45">
                  <c:v>111984.13990270687</c:v>
                </c:pt>
                <c:pt idx="46">
                  <c:v>114235.98835582963</c:v>
                </c:pt>
                <c:pt idx="47">
                  <c:v>115091.80930913662</c:v>
                </c:pt>
                <c:pt idx="48">
                  <c:v>116039.73622074812</c:v>
                </c:pt>
                <c:pt idx="49">
                  <c:v>117495.70267917408</c:v>
                </c:pt>
                <c:pt idx="50">
                  <c:v>117185.10209744608</c:v>
                </c:pt>
                <c:pt idx="51">
                  <c:v>118378.40018016871</c:v>
                </c:pt>
                <c:pt idx="52">
                  <c:v>120325.38741438578</c:v>
                </c:pt>
                <c:pt idx="53">
                  <c:v>123183.56620139709</c:v>
                </c:pt>
                <c:pt idx="54">
                  <c:v>123921.66933198254</c:v>
                </c:pt>
                <c:pt idx="55">
                  <c:v>125751.82747201188</c:v>
                </c:pt>
                <c:pt idx="56">
                  <c:v>127407.2557672634</c:v>
                </c:pt>
                <c:pt idx="57">
                  <c:v>128306.19144136527</c:v>
                </c:pt>
                <c:pt idx="58">
                  <c:v>129215.63736464552</c:v>
                </c:pt>
                <c:pt idx="59">
                  <c:v>130441.79225109689</c:v>
                </c:pt>
                <c:pt idx="60">
                  <c:v>131696.61579192948</c:v>
                </c:pt>
                <c:pt idx="61">
                  <c:v>132155.6862327113</c:v>
                </c:pt>
                <c:pt idx="62">
                  <c:v>133806.46892041562</c:v>
                </c:pt>
                <c:pt idx="63">
                  <c:v>132945.96071513451</c:v>
                </c:pt>
                <c:pt idx="64">
                  <c:v>134357.83591137282</c:v>
                </c:pt>
                <c:pt idx="65">
                  <c:v>134891.86151907282</c:v>
                </c:pt>
                <c:pt idx="66">
                  <c:v>135793.58275883566</c:v>
                </c:pt>
                <c:pt idx="67">
                  <c:v>136637.20179239515</c:v>
                </c:pt>
                <c:pt idx="68">
                  <c:v>136039.56037026376</c:v>
                </c:pt>
                <c:pt idx="69">
                  <c:v>137063.68275149295</c:v>
                </c:pt>
                <c:pt idx="70">
                  <c:v>137655.05267676493</c:v>
                </c:pt>
                <c:pt idx="71">
                  <c:v>138285.57868419724</c:v>
                </c:pt>
                <c:pt idx="72">
                  <c:v>139350.86976577187</c:v>
                </c:pt>
                <c:pt idx="73">
                  <c:v>140060.81470730246</c:v>
                </c:pt>
                <c:pt idx="74">
                  <c:v>141368.33053600564</c:v>
                </c:pt>
                <c:pt idx="75">
                  <c:v>142074.09432112149</c:v>
                </c:pt>
                <c:pt idx="76">
                  <c:v>142731.24276458638</c:v>
                </c:pt>
                <c:pt idx="77">
                  <c:v>145051.91335627288</c:v>
                </c:pt>
                <c:pt idx="78">
                  <c:v>146187.10860682203</c:v>
                </c:pt>
                <c:pt idx="79">
                  <c:v>147234.10828131312</c:v>
                </c:pt>
                <c:pt idx="80">
                  <c:v>144130.52504223317</c:v>
                </c:pt>
                <c:pt idx="81">
                  <c:v>122641.17983696806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8-42F0-A7A9-FEDD7C19E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081808"/>
        <c:axId val="1980993136"/>
      </c:lineChart>
      <c:dateAx>
        <c:axId val="1985081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0993136"/>
        <c:crosses val="autoZero"/>
        <c:auto val="1"/>
        <c:lblOffset val="100"/>
        <c:baseTimeUnit val="months"/>
      </c:dateAx>
      <c:valAx>
        <c:axId val="19809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50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0107216327689"/>
          <c:y val="0.20571402631274863"/>
          <c:w val="0.84480639244418776"/>
          <c:h val="0.60537975205929451"/>
        </c:manualLayout>
      </c:layout>
      <c:lineChart>
        <c:grouping val="standard"/>
        <c:varyColors val="0"/>
        <c:ser>
          <c:idx val="0"/>
          <c:order val="0"/>
          <c:tx>
            <c:strRef>
              <c:f>NAIRU_Unemployment!$G$2</c:f>
              <c:strCache>
                <c:ptCount val="1"/>
                <c:pt idx="0">
                  <c:v>nairu_hp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NAIRU_Unemployment!$G$3:$G$103</c:f>
              <c:numCache>
                <c:formatCode>0.0%</c:formatCode>
                <c:ptCount val="101"/>
                <c:pt idx="0">
                  <c:v>9.4939331397844801E-2</c:v>
                </c:pt>
                <c:pt idx="1">
                  <c:v>9.9699791539401506E-2</c:v>
                </c:pt>
                <c:pt idx="2">
                  <c:v>0.104456479269827</c:v>
                </c:pt>
                <c:pt idx="3">
                  <c:v>0.10920135618705699</c:v>
                </c:pt>
                <c:pt idx="4">
                  <c:v>0.113922092736941</c:v>
                </c:pt>
                <c:pt idx="5">
                  <c:v>0.118602050433845</c:v>
                </c:pt>
                <c:pt idx="6">
                  <c:v>0.12322033326988099</c:v>
                </c:pt>
                <c:pt idx="7">
                  <c:v>0.127751864610925</c:v>
                </c:pt>
                <c:pt idx="8">
                  <c:v>0.132167285919289</c:v>
                </c:pt>
                <c:pt idx="9">
                  <c:v>0.13643290969608701</c:v>
                </c:pt>
                <c:pt idx="10">
                  <c:v>0.140511107253286</c:v>
                </c:pt>
                <c:pt idx="11">
                  <c:v>0.14436079010920699</c:v>
                </c:pt>
                <c:pt idx="12">
                  <c:v>0.14793860732807901</c:v>
                </c:pt>
                <c:pt idx="13">
                  <c:v>0.151200285681273</c:v>
                </c:pt>
                <c:pt idx="14">
                  <c:v>0.15410295730524801</c:v>
                </c:pt>
                <c:pt idx="15">
                  <c:v>0.15660768494628899</c:v>
                </c:pt>
                <c:pt idx="16">
                  <c:v>0.15868228108926299</c:v>
                </c:pt>
                <c:pt idx="17">
                  <c:v>0.16030437580135601</c:v>
                </c:pt>
                <c:pt idx="18">
                  <c:v>0.161464307263704</c:v>
                </c:pt>
                <c:pt idx="19">
                  <c:v>0.16216829511640299</c:v>
                </c:pt>
                <c:pt idx="20">
                  <c:v>0.16243550166649301</c:v>
                </c:pt>
                <c:pt idx="21">
                  <c:v>0.16229537806067801</c:v>
                </c:pt>
                <c:pt idx="22">
                  <c:v>0.16178495824184699</c:v>
                </c:pt>
                <c:pt idx="23">
                  <c:v>0.16094640748692901</c:v>
                </c:pt>
                <c:pt idx="24">
                  <c:v>0.159822966012337</c:v>
                </c:pt>
                <c:pt idx="25">
                  <c:v>0.15845509766125701</c:v>
                </c:pt>
                <c:pt idx="26">
                  <c:v>0.15687968945060099</c:v>
                </c:pt>
                <c:pt idx="27">
                  <c:v>0.155129403884773</c:v>
                </c:pt>
                <c:pt idx="28">
                  <c:v>0.15323349801679101</c:v>
                </c:pt>
                <c:pt idx="29">
                  <c:v>0.15121875180776601</c:v>
                </c:pt>
                <c:pt idx="30">
                  <c:v>0.14910990515308001</c:v>
                </c:pt>
                <c:pt idx="31">
                  <c:v>0.14693016918379501</c:v>
                </c:pt>
                <c:pt idx="32">
                  <c:v>0.14470170505586799</c:v>
                </c:pt>
                <c:pt idx="33">
                  <c:v>0.14244614704518799</c:v>
                </c:pt>
                <c:pt idx="34">
                  <c:v>0.14018465077945799</c:v>
                </c:pt>
                <c:pt idx="35">
                  <c:v>0.13793795840373699</c:v>
                </c:pt>
                <c:pt idx="36">
                  <c:v>0.13572636698735299</c:v>
                </c:pt>
                <c:pt idx="37">
                  <c:v>0.13356968767838101</c:v>
                </c:pt>
                <c:pt idx="38">
                  <c:v>0.131486963227051</c:v>
                </c:pt>
                <c:pt idx="39">
                  <c:v>0.12949615118909599</c:v>
                </c:pt>
                <c:pt idx="40">
                  <c:v>0.12761332168651099</c:v>
                </c:pt>
                <c:pt idx="41">
                  <c:v>0.125851797723043</c:v>
                </c:pt>
                <c:pt idx="42">
                  <c:v>0.124221604460876</c:v>
                </c:pt>
                <c:pt idx="43">
                  <c:v>0.122728842681343</c:v>
                </c:pt>
                <c:pt idx="44">
                  <c:v>0.121376029514335</c:v>
                </c:pt>
                <c:pt idx="45">
                  <c:v>0.12016235327303799</c:v>
                </c:pt>
                <c:pt idx="46">
                  <c:v>0.119084057667421</c:v>
                </c:pt>
                <c:pt idx="47">
                  <c:v>0.11813473905715099</c:v>
                </c:pt>
                <c:pt idx="48">
                  <c:v>0.117305584925226</c:v>
                </c:pt>
                <c:pt idx="49">
                  <c:v>0.116585531740988</c:v>
                </c:pt>
                <c:pt idx="50">
                  <c:v>0.11596126809191</c:v>
                </c:pt>
                <c:pt idx="51">
                  <c:v>0.115417169627283</c:v>
                </c:pt>
                <c:pt idx="52">
                  <c:v>0.114935438214552</c:v>
                </c:pt>
                <c:pt idx="53">
                  <c:v>0.11449619099241</c:v>
                </c:pt>
                <c:pt idx="54">
                  <c:v>0.114078281988963</c:v>
                </c:pt>
                <c:pt idx="55">
                  <c:v>0.11366009718728</c:v>
                </c:pt>
                <c:pt idx="56">
                  <c:v>0.113220788400775</c:v>
                </c:pt>
                <c:pt idx="57">
                  <c:v>0.11274150732096901</c:v>
                </c:pt>
                <c:pt idx="58">
                  <c:v>0.112206244881022</c:v>
                </c:pt>
                <c:pt idx="59">
                  <c:v>0.111602695601956</c:v>
                </c:pt>
                <c:pt idx="60">
                  <c:v>0.11092258174338999</c:v>
                </c:pt>
                <c:pt idx="61">
                  <c:v>0.110162020133553</c:v>
                </c:pt>
                <c:pt idx="62">
                  <c:v>0.109321258341166</c:v>
                </c:pt>
                <c:pt idx="63">
                  <c:v>0.10840446112718</c:v>
                </c:pt>
                <c:pt idx="64">
                  <c:v>0.107418935323273</c:v>
                </c:pt>
                <c:pt idx="65">
                  <c:v>0.106374402232484</c:v>
                </c:pt>
                <c:pt idx="66">
                  <c:v>0.105282428119083</c:v>
                </c:pt>
                <c:pt idx="67">
                  <c:v>0.104155891577999</c:v>
                </c:pt>
                <c:pt idx="68">
                  <c:v>0.10300863818384701</c:v>
                </c:pt>
                <c:pt idx="69">
                  <c:v>0.10185515674147</c:v>
                </c:pt>
                <c:pt idx="70">
                  <c:v>0.10071040800478</c:v>
                </c:pt>
                <c:pt idx="71">
                  <c:v>9.9589657288130101E-2</c:v>
                </c:pt>
                <c:pt idx="72">
                  <c:v>9.8508250436706898E-2</c:v>
                </c:pt>
                <c:pt idx="73">
                  <c:v>9.7481374798164405E-2</c:v>
                </c:pt>
                <c:pt idx="74">
                  <c:v>9.6523647536357393E-2</c:v>
                </c:pt>
                <c:pt idx="75">
                  <c:v>9.5648669863068206E-2</c:v>
                </c:pt>
                <c:pt idx="76">
                  <c:v>9.4868614565054299E-2</c:v>
                </c:pt>
                <c:pt idx="77">
                  <c:v>9.4193761812603499E-2</c:v>
                </c:pt>
                <c:pt idx="78">
                  <c:v>9.3632361778580905E-2</c:v>
                </c:pt>
                <c:pt idx="79">
                  <c:v>9.3190431505883603E-2</c:v>
                </c:pt>
                <c:pt idx="80">
                  <c:v>9.2871939442153204E-2</c:v>
                </c:pt>
                <c:pt idx="81">
                  <c:v>9.2678915305885401E-2</c:v>
                </c:pt>
                <c:pt idx="82">
                  <c:v>9.2611751368126605E-2</c:v>
                </c:pt>
                <c:pt idx="83">
                  <c:v>9.2669425316714696E-2</c:v>
                </c:pt>
                <c:pt idx="84">
                  <c:v>9.2849794340751399E-2</c:v>
                </c:pt>
                <c:pt idx="85">
                  <c:v>9.3149811191390999E-2</c:v>
                </c:pt>
                <c:pt idx="86">
                  <c:v>9.3565677905180097E-2</c:v>
                </c:pt>
                <c:pt idx="87">
                  <c:v>9.4092924747504594E-2</c:v>
                </c:pt>
                <c:pt idx="88">
                  <c:v>9.4726384761751506E-2</c:v>
                </c:pt>
                <c:pt idx="89">
                  <c:v>9.5460098705891602E-2</c:v>
                </c:pt>
                <c:pt idx="90">
                  <c:v>9.6287218830233806E-2</c:v>
                </c:pt>
                <c:pt idx="91">
                  <c:v>9.7199849996473395E-2</c:v>
                </c:pt>
                <c:pt idx="92">
                  <c:v>9.8189154966290104E-2</c:v>
                </c:pt>
                <c:pt idx="93">
                  <c:v>9.9245406245543996E-2</c:v>
                </c:pt>
                <c:pt idx="94">
                  <c:v>0.100358277687152</c:v>
                </c:pt>
                <c:pt idx="95">
                  <c:v>0.10151709425252101</c:v>
                </c:pt>
                <c:pt idx="96">
                  <c:v>0.102711261306053</c:v>
                </c:pt>
                <c:pt idx="97">
                  <c:v>0.103930665193956</c:v>
                </c:pt>
                <c:pt idx="98">
                  <c:v>0.105166204756763</c:v>
                </c:pt>
                <c:pt idx="99">
                  <c:v>0.106410307068843</c:v>
                </c:pt>
                <c:pt idx="100">
                  <c:v>0.107657428376449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0-4C6F-8C83-ABC6925AD4F8}"/>
            </c:ext>
          </c:extLst>
        </c:ser>
        <c:ser>
          <c:idx val="1"/>
          <c:order val="1"/>
          <c:tx>
            <c:strRef>
              <c:f>NAIRU_Unemployment!$H$2</c:f>
              <c:strCache>
                <c:ptCount val="1"/>
                <c:pt idx="0">
                  <c:v>nairu_spline_u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NAIRU_Unemployment!$H$3:$H$103</c:f>
              <c:numCache>
                <c:formatCode>0.0%</c:formatCode>
                <c:ptCount val="101"/>
                <c:pt idx="0">
                  <c:v>7.48782879892569E-2</c:v>
                </c:pt>
                <c:pt idx="1">
                  <c:v>8.5195006085003105E-2</c:v>
                </c:pt>
                <c:pt idx="2">
                  <c:v>9.4756203856996596E-2</c:v>
                </c:pt>
                <c:pt idx="3">
                  <c:v>0.103585090411068</c:v>
                </c:pt>
                <c:pt idx="4">
                  <c:v>0.111704874853049</c:v>
                </c:pt>
                <c:pt idx="5">
                  <c:v>0.119138766288769</c:v>
                </c:pt>
                <c:pt idx="6">
                  <c:v>0.12590997382406</c:v>
                </c:pt>
                <c:pt idx="7">
                  <c:v>0.132041706564752</c:v>
                </c:pt>
                <c:pt idx="8">
                  <c:v>0.13755717361667699</c:v>
                </c:pt>
                <c:pt idx="9">
                  <c:v>0.142479584085664</c:v>
                </c:pt>
                <c:pt idx="10">
                  <c:v>0.14683214707754499</c:v>
                </c:pt>
                <c:pt idx="11">
                  <c:v>0.15063807169815099</c:v>
                </c:pt>
                <c:pt idx="12">
                  <c:v>0.153920567053313</c:v>
                </c:pt>
                <c:pt idx="13">
                  <c:v>0.156702842248861</c:v>
                </c:pt>
                <c:pt idx="14">
                  <c:v>0.15900810639062599</c:v>
                </c:pt>
                <c:pt idx="15">
                  <c:v>0.16085956858443901</c:v>
                </c:pt>
                <c:pt idx="16">
                  <c:v>0.16228043793613101</c:v>
                </c:pt>
                <c:pt idx="17">
                  <c:v>0.16329392355153199</c:v>
                </c:pt>
                <c:pt idx="18">
                  <c:v>0.16392323453647401</c:v>
                </c:pt>
                <c:pt idx="19">
                  <c:v>0.16419157999678699</c:v>
                </c:pt>
                <c:pt idx="20">
                  <c:v>0.16412216903830201</c:v>
                </c:pt>
                <c:pt idx="21">
                  <c:v>0.16373821076685099</c:v>
                </c:pt>
                <c:pt idx="22">
                  <c:v>0.163062914288263</c:v>
                </c:pt>
                <c:pt idx="23">
                  <c:v>0.16211948870836901</c:v>
                </c:pt>
                <c:pt idx="24">
                  <c:v>0.160931143133001</c:v>
                </c:pt>
                <c:pt idx="25">
                  <c:v>0.159521086667989</c:v>
                </c:pt>
                <c:pt idx="26">
                  <c:v>0.15791252841916401</c:v>
                </c:pt>
                <c:pt idx="27">
                  <c:v>0.15612867749235701</c:v>
                </c:pt>
                <c:pt idx="28">
                  <c:v>0.154192742993398</c:v>
                </c:pt>
                <c:pt idx="29">
                  <c:v>0.15212793402812</c:v>
                </c:pt>
                <c:pt idx="30">
                  <c:v>0.149957459702351</c:v>
                </c:pt>
                <c:pt idx="31">
                  <c:v>0.147704529121924</c:v>
                </c:pt>
                <c:pt idx="32">
                  <c:v>0.14539235139266801</c:v>
                </c:pt>
                <c:pt idx="33">
                  <c:v>0.14304413562041501</c:v>
                </c:pt>
                <c:pt idx="34">
                  <c:v>0.14068309091099601</c:v>
                </c:pt>
                <c:pt idx="35">
                  <c:v>0.13833242637024201</c:v>
                </c:pt>
                <c:pt idx="36">
                  <c:v>0.136015351103982</c:v>
                </c:pt>
                <c:pt idx="37">
                  <c:v>0.133755074218049</c:v>
                </c:pt>
                <c:pt idx="38">
                  <c:v>0.13157480481827299</c:v>
                </c:pt>
                <c:pt idx="39">
                  <c:v>0.129497752010484</c:v>
                </c:pt>
                <c:pt idx="40">
                  <c:v>0.12754243198562901</c:v>
                </c:pt>
                <c:pt idx="41">
                  <c:v>0.125708589275111</c:v>
                </c:pt>
                <c:pt idx="42">
                  <c:v>0.123991275495452</c:v>
                </c:pt>
                <c:pt idx="43">
                  <c:v>0.12238554226317</c:v>
                </c:pt>
                <c:pt idx="44">
                  <c:v>0.12088644119478401</c:v>
                </c:pt>
                <c:pt idx="45">
                  <c:v>0.119489023906815</c:v>
                </c:pt>
                <c:pt idx="46">
                  <c:v>0.118188342015782</c:v>
                </c:pt>
                <c:pt idx="47">
                  <c:v>0.116979447138205</c:v>
                </c:pt>
                <c:pt idx="48">
                  <c:v>0.115857390890602</c:v>
                </c:pt>
                <c:pt idx="49">
                  <c:v>0.114817224889495</c:v>
                </c:pt>
                <c:pt idx="50">
                  <c:v>0.11385400075140099</c:v>
                </c:pt>
                <c:pt idx="51">
                  <c:v>0.112962770092841</c:v>
                </c:pt>
                <c:pt idx="52">
                  <c:v>0.112138584530335</c:v>
                </c:pt>
                <c:pt idx="53">
                  <c:v>0.111376495680402</c:v>
                </c:pt>
                <c:pt idx="54">
                  <c:v>0.11067155515956099</c:v>
                </c:pt>
                <c:pt idx="55">
                  <c:v>0.11001881458433201</c:v>
                </c:pt>
                <c:pt idx="56">
                  <c:v>0.109413325571235</c:v>
                </c:pt>
                <c:pt idx="57">
                  <c:v>0.108850139736789</c:v>
                </c:pt>
                <c:pt idx="58">
                  <c:v>0.108324308697514</c:v>
                </c:pt>
                <c:pt idx="59">
                  <c:v>0.10783088406992899</c:v>
                </c:pt>
                <c:pt idx="60">
                  <c:v>0.107364917470555</c:v>
                </c:pt>
                <c:pt idx="61">
                  <c:v>0.10692146051590901</c:v>
                </c:pt>
                <c:pt idx="62">
                  <c:v>0.106495564822513</c:v>
                </c:pt>
                <c:pt idx="63">
                  <c:v>0.10608228200688601</c:v>
                </c:pt>
                <c:pt idx="64">
                  <c:v>0.105676663685546</c:v>
                </c:pt>
                <c:pt idx="65">
                  <c:v>0.10527376147501501</c:v>
                </c:pt>
                <c:pt idx="66">
                  <c:v>0.104868626991811</c:v>
                </c:pt>
                <c:pt idx="67">
                  <c:v>0.10445631185245299</c:v>
                </c:pt>
                <c:pt idx="68">
                  <c:v>0.10403186767346299</c:v>
                </c:pt>
                <c:pt idx="69">
                  <c:v>0.103590346071358</c:v>
                </c:pt>
                <c:pt idx="70">
                  <c:v>0.103126798662659</c:v>
                </c:pt>
                <c:pt idx="71">
                  <c:v>0.10263627706388501</c:v>
                </c:pt>
                <c:pt idx="72">
                  <c:v>0.102113832891556</c:v>
                </c:pt>
                <c:pt idx="73">
                  <c:v>0.101554517762191</c:v>
                </c:pt>
                <c:pt idx="74">
                  <c:v>0.10095338329231</c:v>
                </c:pt>
                <c:pt idx="75">
                  <c:v>0.100305481098433</c:v>
                </c:pt>
                <c:pt idx="76">
                  <c:v>9.9605862797078698E-2</c:v>
                </c:pt>
                <c:pt idx="77">
                  <c:v>9.8849580004766999E-2</c:v>
                </c:pt>
                <c:pt idx="78">
                  <c:v>9.80316843380174E-2</c:v>
                </c:pt>
                <c:pt idx="79">
                  <c:v>9.7147227413349704E-2</c:v>
                </c:pt>
                <c:pt idx="80">
                  <c:v>9.6198252973801607E-2</c:v>
                </c:pt>
                <c:pt idx="81">
                  <c:v>9.5214773268484196E-2</c:v>
                </c:pt>
                <c:pt idx="82">
                  <c:v>9.4233792673027103E-2</c:v>
                </c:pt>
                <c:pt idx="83">
                  <c:v>9.3292315563059697E-2</c:v>
                </c:pt>
                <c:pt idx="84">
                  <c:v>9.2427346314211498E-2</c:v>
                </c:pt>
                <c:pt idx="85">
                  <c:v>9.1675889302111901E-2</c:v>
                </c:pt>
                <c:pt idx="86">
                  <c:v>9.1074948902390401E-2</c:v>
                </c:pt>
                <c:pt idx="87">
                  <c:v>9.0661529490676504E-2</c:v>
                </c:pt>
                <c:pt idx="88">
                  <c:v>9.0472635442599605E-2</c:v>
                </c:pt>
                <c:pt idx="89">
                  <c:v>9.0545271133789199E-2</c:v>
                </c:pt>
                <c:pt idx="90">
                  <c:v>9.0916440939874693E-2</c:v>
                </c:pt>
                <c:pt idx="91">
                  <c:v>9.1623149236485693E-2</c:v>
                </c:pt>
                <c:pt idx="92">
                  <c:v>9.2702400399251497E-2</c:v>
                </c:pt>
                <c:pt idx="93">
                  <c:v>9.4191198803801598E-2</c:v>
                </c:pt>
                <c:pt idx="94">
                  <c:v>9.6126548825765504E-2</c:v>
                </c:pt>
                <c:pt idx="95">
                  <c:v>9.8545454840772706E-2</c:v>
                </c:pt>
                <c:pt idx="96">
                  <c:v>0.101484921224453</c:v>
                </c:pt>
                <c:pt idx="97">
                  <c:v>0.104981952352435</c:v>
                </c:pt>
                <c:pt idx="98">
                  <c:v>0.109073552600348</c:v>
                </c:pt>
                <c:pt idx="99">
                  <c:v>0.113796726343823</c:v>
                </c:pt>
                <c:pt idx="100">
                  <c:v>0.119188477958489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0-4C6F-8C83-ABC6925AD4F8}"/>
            </c:ext>
          </c:extLst>
        </c:ser>
        <c:ser>
          <c:idx val="2"/>
          <c:order val="2"/>
          <c:tx>
            <c:strRef>
              <c:f>NAIRU_Unemployment!$I$2</c:f>
              <c:strCache>
                <c:ptCount val="1"/>
                <c:pt idx="0">
                  <c:v>nairu_spline_0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NAIRU_Unemployment!$I$3:$I$103</c:f>
              <c:numCache>
                <c:formatCode>0.0%</c:formatCode>
                <c:ptCount val="101"/>
                <c:pt idx="0">
                  <c:v>5.3623458016638002E-2</c:v>
                </c:pt>
                <c:pt idx="1">
                  <c:v>5.7454537485237503E-2</c:v>
                </c:pt>
                <c:pt idx="2">
                  <c:v>6.1143778961029897E-2</c:v>
                </c:pt>
                <c:pt idx="3">
                  <c:v>6.4693339354809504E-2</c:v>
                </c:pt>
                <c:pt idx="4">
                  <c:v>6.8105375577370397E-2</c:v>
                </c:pt>
                <c:pt idx="5">
                  <c:v>7.1382044539507097E-2</c:v>
                </c:pt>
                <c:pt idx="6">
                  <c:v>7.4525503152013603E-2</c:v>
                </c:pt>
                <c:pt idx="7">
                  <c:v>7.7537908325684302E-2</c:v>
                </c:pt>
                <c:pt idx="8">
                  <c:v>8.0421416971313497E-2</c:v>
                </c:pt>
                <c:pt idx="9">
                  <c:v>8.31781859996953E-2</c:v>
                </c:pt>
                <c:pt idx="10">
                  <c:v>8.5810372321624098E-2</c:v>
                </c:pt>
                <c:pt idx="11">
                  <c:v>8.8320132847894098E-2</c:v>
                </c:pt>
                <c:pt idx="12">
                  <c:v>9.0709624489299506E-2</c:v>
                </c:pt>
                <c:pt idx="13">
                  <c:v>9.2981004156634697E-2</c:v>
                </c:pt>
                <c:pt idx="14">
                  <c:v>9.5136428760693795E-2</c:v>
                </c:pt>
                <c:pt idx="15">
                  <c:v>9.71780552122712E-2</c:v>
                </c:pt>
                <c:pt idx="16">
                  <c:v>9.9108040422161106E-2</c:v>
                </c:pt>
                <c:pt idx="17">
                  <c:v>0.100928541301158</c:v>
                </c:pt>
                <c:pt idx="18">
                  <c:v>0.102641714760055</c:v>
                </c:pt>
                <c:pt idx="19">
                  <c:v>0.104249717709648</c:v>
                </c:pt>
                <c:pt idx="20">
                  <c:v>0.10575470706073101</c:v>
                </c:pt>
                <c:pt idx="21">
                  <c:v>0.107158839724097</c:v>
                </c:pt>
                <c:pt idx="22">
                  <c:v>0.10846427261054099</c:v>
                </c:pt>
                <c:pt idx="23">
                  <c:v>0.109673162630857</c:v>
                </c:pt>
                <c:pt idx="24">
                  <c:v>0.11078766669584</c:v>
                </c:pt>
                <c:pt idx="25">
                  <c:v>0.111809941716284</c:v>
                </c:pt>
                <c:pt idx="26">
                  <c:v>0.112742144602983</c:v>
                </c:pt>
                <c:pt idx="27">
                  <c:v>0.113586432266731</c:v>
                </c:pt>
                <c:pt idx="28">
                  <c:v>0.114344961618323</c:v>
                </c:pt>
                <c:pt idx="29">
                  <c:v>0.115019889568552</c:v>
                </c:pt>
                <c:pt idx="30">
                  <c:v>0.11561337302821401</c:v>
                </c:pt>
                <c:pt idx="31">
                  <c:v>0.116127568908102</c:v>
                </c:pt>
                <c:pt idx="32">
                  <c:v>0.11656463411901</c:v>
                </c:pt>
                <c:pt idx="33">
                  <c:v>0.116926725571734</c:v>
                </c:pt>
                <c:pt idx="34">
                  <c:v>0.117216000177066</c:v>
                </c:pt>
                <c:pt idx="35">
                  <c:v>0.117434614845802</c:v>
                </c:pt>
                <c:pt idx="36">
                  <c:v>0.117584726488735</c:v>
                </c:pt>
                <c:pt idx="37">
                  <c:v>0.11766849201666101</c:v>
                </c:pt>
                <c:pt idx="38">
                  <c:v>0.117688068340372</c:v>
                </c:pt>
                <c:pt idx="39">
                  <c:v>0.117645612370664</c:v>
                </c:pt>
                <c:pt idx="40">
                  <c:v>0.117543281018331</c:v>
                </c:pt>
                <c:pt idx="41">
                  <c:v>0.11738323119416599</c:v>
                </c:pt>
                <c:pt idx="42">
                  <c:v>0.11716761980896501</c:v>
                </c:pt>
                <c:pt idx="43">
                  <c:v>0.116898603773521</c:v>
                </c:pt>
                <c:pt idx="44">
                  <c:v>0.116578339998628</c:v>
                </c:pt>
                <c:pt idx="45">
                  <c:v>0.116208985395082</c:v>
                </c:pt>
                <c:pt idx="46">
                  <c:v>0.11579269687367599</c:v>
                </c:pt>
                <c:pt idx="47">
                  <c:v>0.11533163134520399</c:v>
                </c:pt>
                <c:pt idx="48">
                  <c:v>0.114827945720461</c:v>
                </c:pt>
                <c:pt idx="49">
                  <c:v>0.11428379691024</c:v>
                </c:pt>
                <c:pt idx="50">
                  <c:v>0.113701341825338</c:v>
                </c:pt>
                <c:pt idx="51">
                  <c:v>0.11308273737654601</c:v>
                </c:pt>
                <c:pt idx="52">
                  <c:v>0.11243014047466</c:v>
                </c:pt>
                <c:pt idx="53">
                  <c:v>0.111745708030475</c:v>
                </c:pt>
                <c:pt idx="54">
                  <c:v>0.111031596954783</c:v>
                </c:pt>
                <c:pt idx="55">
                  <c:v>0.11028996415837999</c:v>
                </c:pt>
                <c:pt idx="56">
                  <c:v>0.10952296655205999</c:v>
                </c:pt>
                <c:pt idx="57">
                  <c:v>0.108732761046616</c:v>
                </c:pt>
                <c:pt idx="58">
                  <c:v>0.10792150455284399</c:v>
                </c:pt>
                <c:pt idx="59">
                  <c:v>0.107091353981538</c:v>
                </c:pt>
                <c:pt idx="60">
                  <c:v>0.106244466243491</c:v>
                </c:pt>
                <c:pt idx="61">
                  <c:v>0.105382998249498</c:v>
                </c:pt>
                <c:pt idx="62">
                  <c:v>0.104509106910354</c:v>
                </c:pt>
                <c:pt idx="63">
                  <c:v>0.103624949136852</c:v>
                </c:pt>
                <c:pt idx="64">
                  <c:v>0.102732681839787</c:v>
                </c:pt>
                <c:pt idx="65">
                  <c:v>0.101834461929953</c:v>
                </c:pt>
                <c:pt idx="66">
                  <c:v>0.10093244631814501</c:v>
                </c:pt>
                <c:pt idx="67">
                  <c:v>0.100028791915155</c:v>
                </c:pt>
                <c:pt idx="68">
                  <c:v>9.9125655631780094E-2</c:v>
                </c:pt>
                <c:pt idx="69">
                  <c:v>9.8225194378812997E-2</c:v>
                </c:pt>
                <c:pt idx="70">
                  <c:v>9.7329565067048096E-2</c:v>
                </c:pt>
                <c:pt idx="71">
                  <c:v>9.6440924607279904E-2</c:v>
                </c:pt>
                <c:pt idx="72">
                  <c:v>9.5561429910302503E-2</c:v>
                </c:pt>
                <c:pt idx="73">
                  <c:v>9.4693237886910198E-2</c:v>
                </c:pt>
                <c:pt idx="74">
                  <c:v>9.3838505447897305E-2</c:v>
                </c:pt>
                <c:pt idx="75">
                  <c:v>9.2999389504058005E-2</c:v>
                </c:pt>
                <c:pt idx="76">
                  <c:v>9.2178046966186603E-2</c:v>
                </c:pt>
                <c:pt idx="77">
                  <c:v>9.1376634745077401E-2</c:v>
                </c:pt>
                <c:pt idx="78">
                  <c:v>9.0597309751524496E-2</c:v>
                </c:pt>
                <c:pt idx="79">
                  <c:v>8.9842228896322304E-2</c:v>
                </c:pt>
                <c:pt idx="80">
                  <c:v>8.9113549090265004E-2</c:v>
                </c:pt>
                <c:pt idx="81">
                  <c:v>8.8413427244146706E-2</c:v>
                </c:pt>
                <c:pt idx="82">
                  <c:v>8.7744020268762102E-2</c:v>
                </c:pt>
                <c:pt idx="83">
                  <c:v>8.7107485074904997E-2</c:v>
                </c:pt>
                <c:pt idx="84">
                  <c:v>8.6505978573369904E-2</c:v>
                </c:pt>
                <c:pt idx="85">
                  <c:v>8.5941657674951002E-2</c:v>
                </c:pt>
                <c:pt idx="86">
                  <c:v>8.5416679290442596E-2</c:v>
                </c:pt>
                <c:pt idx="87">
                  <c:v>8.4933200330638794E-2</c:v>
                </c:pt>
                <c:pt idx="88">
                  <c:v>8.4493377706334E-2</c:v>
                </c:pt>
                <c:pt idx="89">
                  <c:v>8.4099368328322405E-2</c:v>
                </c:pt>
                <c:pt idx="90">
                  <c:v>8.37533291073983E-2</c:v>
                </c:pt>
                <c:pt idx="91">
                  <c:v>8.3457416954355906E-2</c:v>
                </c:pt>
                <c:pt idx="92">
                  <c:v>8.3213788779989598E-2</c:v>
                </c:pt>
                <c:pt idx="93">
                  <c:v>8.30246014950934E-2</c:v>
                </c:pt>
                <c:pt idx="94">
                  <c:v>8.2892012010461799E-2</c:v>
                </c:pt>
                <c:pt idx="95">
                  <c:v>8.2818177236888793E-2</c:v>
                </c:pt>
                <c:pt idx="96">
                  <c:v>8.2805254085169006E-2</c:v>
                </c:pt>
                <c:pt idx="97">
                  <c:v>8.2855399466096394E-2</c:v>
                </c:pt>
                <c:pt idx="98">
                  <c:v>8.2970770290465304E-2</c:v>
                </c:pt>
                <c:pt idx="99">
                  <c:v>8.3153523469069998E-2</c:v>
                </c:pt>
                <c:pt idx="100">
                  <c:v>8.3405815912704795E-2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0-4C6F-8C83-ABC6925AD4F8}"/>
            </c:ext>
          </c:extLst>
        </c:ser>
        <c:ser>
          <c:idx val="3"/>
          <c:order val="3"/>
          <c:tx>
            <c:strRef>
              <c:f>NAIRU_Unemployment!$J$2</c:f>
              <c:strCache>
                <c:ptCount val="1"/>
                <c:pt idx="0">
                  <c:v>nairu_spline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NAIRU_Unemployment!$J$3:$J$103</c:f>
              <c:numCache>
                <c:formatCode>0.0%</c:formatCode>
                <c:ptCount val="101"/>
                <c:pt idx="0">
                  <c:v>4.0928932838568098E-2</c:v>
                </c:pt>
                <c:pt idx="1">
                  <c:v>5.2047124928043698E-2</c:v>
                </c:pt>
                <c:pt idx="2">
                  <c:v>6.1809118723196103E-2</c:v>
                </c:pt>
                <c:pt idx="3">
                  <c:v>7.0313461697487395E-2</c:v>
                </c:pt>
                <c:pt idx="4">
                  <c:v>7.7658701324380006E-2</c:v>
                </c:pt>
                <c:pt idx="5">
                  <c:v>8.3943385077336105E-2</c:v>
                </c:pt>
                <c:pt idx="6">
                  <c:v>8.9266060429818203E-2</c:v>
                </c:pt>
                <c:pt idx="7">
                  <c:v>9.3725274855288407E-2</c:v>
                </c:pt>
                <c:pt idx="8">
                  <c:v>9.7419575827209101E-2</c:v>
                </c:pt>
                <c:pt idx="9">
                  <c:v>0.100447510819043</c:v>
                </c:pt>
                <c:pt idx="10">
                  <c:v>0.102907627304251</c:v>
                </c:pt>
                <c:pt idx="11">
                  <c:v>0.104898472756297</c:v>
                </c:pt>
                <c:pt idx="12">
                  <c:v>0.10651859464864299</c:v>
                </c:pt>
                <c:pt idx="13">
                  <c:v>0.107866540454751</c:v>
                </c:pt>
                <c:pt idx="14">
                  <c:v>0.10904085764808299</c:v>
                </c:pt>
                <c:pt idx="15">
                  <c:v>0.11012391431780499</c:v>
                </c:pt>
                <c:pt idx="16">
                  <c:v>0.11113336101589801</c:v>
                </c:pt>
                <c:pt idx="17">
                  <c:v>0.112070668910044</c:v>
                </c:pt>
                <c:pt idx="18">
                  <c:v>0.112937309167929</c:v>
                </c:pt>
                <c:pt idx="19">
                  <c:v>0.11373475295723499</c:v>
                </c:pt>
                <c:pt idx="20">
                  <c:v>0.114464471445647</c:v>
                </c:pt>
                <c:pt idx="21">
                  <c:v>0.115127935800847</c:v>
                </c:pt>
                <c:pt idx="22">
                  <c:v>0.11572661719052001</c:v>
                </c:pt>
                <c:pt idx="23">
                  <c:v>0.11626198678235</c:v>
                </c:pt>
                <c:pt idx="24">
                  <c:v>0.11673551574402</c:v>
                </c:pt>
                <c:pt idx="25">
                  <c:v>0.117148675243214</c:v>
                </c:pt>
                <c:pt idx="26">
                  <c:v>0.117502936447616</c:v>
                </c:pt>
                <c:pt idx="27">
                  <c:v>0.117799770524909</c:v>
                </c:pt>
                <c:pt idx="28">
                  <c:v>0.118040648642778</c:v>
                </c:pt>
                <c:pt idx="29">
                  <c:v>0.118227041968905</c:v>
                </c:pt>
                <c:pt idx="30">
                  <c:v>0.11836042167097501</c:v>
                </c:pt>
                <c:pt idx="31">
                  <c:v>0.118442258916672</c:v>
                </c:pt>
                <c:pt idx="32">
                  <c:v>0.118474024873678</c:v>
                </c:pt>
                <c:pt idx="33">
                  <c:v>0.118457190709679</c:v>
                </c:pt>
                <c:pt idx="34">
                  <c:v>0.118393227592357</c:v>
                </c:pt>
                <c:pt idx="35">
                  <c:v>0.118283606689396</c:v>
                </c:pt>
                <c:pt idx="36">
                  <c:v>0.118129799168481</c:v>
                </c:pt>
                <c:pt idx="37">
                  <c:v>0.117933276197294</c:v>
                </c:pt>
                <c:pt idx="38">
                  <c:v>0.11769550894352</c:v>
                </c:pt>
                <c:pt idx="39">
                  <c:v>0.117417968574843</c:v>
                </c:pt>
                <c:pt idx="40">
                  <c:v>0.11710212625894501</c:v>
                </c:pt>
                <c:pt idx="41">
                  <c:v>0.116749453163511</c:v>
                </c:pt>
                <c:pt idx="42">
                  <c:v>0.116361420456225</c:v>
                </c:pt>
                <c:pt idx="43">
                  <c:v>0.11593949930477</c:v>
                </c:pt>
                <c:pt idx="44">
                  <c:v>0.11548516087683</c:v>
                </c:pt>
                <c:pt idx="45">
                  <c:v>0.114999876340088</c:v>
                </c:pt>
                <c:pt idx="46">
                  <c:v>0.11448511686222899</c:v>
                </c:pt>
                <c:pt idx="47">
                  <c:v>0.11394235361093701</c:v>
                </c:pt>
                <c:pt idx="48">
                  <c:v>0.113373057753894</c:v>
                </c:pt>
                <c:pt idx="49">
                  <c:v>0.11277870045878501</c:v>
                </c:pt>
                <c:pt idx="50">
                  <c:v>0.112160752893293</c:v>
                </c:pt>
                <c:pt idx="51">
                  <c:v>0.111520686225103</c:v>
                </c:pt>
                <c:pt idx="52">
                  <c:v>0.11085997162189699</c:v>
                </c:pt>
                <c:pt idx="53">
                  <c:v>0.11018008025136</c:v>
                </c:pt>
                <c:pt idx="54">
                  <c:v>0.109482483281176</c:v>
                </c:pt>
                <c:pt idx="55">
                  <c:v>0.108768651879027</c:v>
                </c:pt>
                <c:pt idx="56">
                  <c:v>0.108040057212598</c:v>
                </c:pt>
                <c:pt idx="57">
                  <c:v>0.107298170449573</c:v>
                </c:pt>
                <c:pt idx="58">
                  <c:v>0.106544462757635</c:v>
                </c:pt>
                <c:pt idx="59">
                  <c:v>0.105780405304469</c:v>
                </c:pt>
                <c:pt idx="60">
                  <c:v>0.10500755141342499</c:v>
                </c:pt>
                <c:pt idx="61">
                  <c:v>0.104227783030528</c:v>
                </c:pt>
                <c:pt idx="62">
                  <c:v>0.103443064257472</c:v>
                </c:pt>
                <c:pt idx="63">
                  <c:v>0.10265535919594899</c:v>
                </c:pt>
                <c:pt idx="64">
                  <c:v>0.101866631947651</c:v>
                </c:pt>
                <c:pt idx="65">
                  <c:v>0.101078846614271</c:v>
                </c:pt>
                <c:pt idx="66">
                  <c:v>0.10029396729750301</c:v>
                </c:pt>
                <c:pt idx="67">
                  <c:v>9.9513958099037403E-2</c:v>
                </c:pt>
                <c:pt idx="68">
                  <c:v>9.8740783120568498E-2</c:v>
                </c:pt>
                <c:pt idx="69">
                  <c:v>9.7976406463788607E-2</c:v>
                </c:pt>
                <c:pt idx="70">
                  <c:v>9.7222792230390306E-2</c:v>
                </c:pt>
                <c:pt idx="71">
                  <c:v>9.64819045220663E-2</c:v>
                </c:pt>
                <c:pt idx="72">
                  <c:v>9.5755707440509402E-2</c:v>
                </c:pt>
                <c:pt idx="73">
                  <c:v>9.5046165087412204E-2</c:v>
                </c:pt>
                <c:pt idx="74">
                  <c:v>9.4355241564467299E-2</c:v>
                </c:pt>
                <c:pt idx="75">
                  <c:v>9.3684900973367596E-2</c:v>
                </c:pt>
                <c:pt idx="76">
                  <c:v>9.3037107415805606E-2</c:v>
                </c:pt>
                <c:pt idx="77">
                  <c:v>9.2413824993474003E-2</c:v>
                </c:pt>
                <c:pt idx="78">
                  <c:v>9.1817017808065601E-2</c:v>
                </c:pt>
                <c:pt idx="79">
                  <c:v>9.1248649961273104E-2</c:v>
                </c:pt>
                <c:pt idx="80">
                  <c:v>9.0710685554789006E-2</c:v>
                </c:pt>
                <c:pt idx="81">
                  <c:v>9.0205088690306107E-2</c:v>
                </c:pt>
                <c:pt idx="82">
                  <c:v>8.9733823469517096E-2</c:v>
                </c:pt>
                <c:pt idx="83">
                  <c:v>8.9298853994114705E-2</c:v>
                </c:pt>
                <c:pt idx="84">
                  <c:v>8.8902144365791497E-2</c:v>
                </c:pt>
                <c:pt idx="85">
                  <c:v>8.8544665645515302E-2</c:v>
                </c:pt>
                <c:pt idx="86">
                  <c:v>8.8223416731354198E-2</c:v>
                </c:pt>
                <c:pt idx="87">
                  <c:v>8.7934403480650999E-2</c:v>
                </c:pt>
                <c:pt idx="88">
                  <c:v>8.7673631750749006E-2</c:v>
                </c:pt>
                <c:pt idx="89">
                  <c:v>8.7437107398991104E-2</c:v>
                </c:pt>
                <c:pt idx="90">
                  <c:v>8.7220836282720399E-2</c:v>
                </c:pt>
                <c:pt idx="91">
                  <c:v>8.7020824259279997E-2</c:v>
                </c:pt>
                <c:pt idx="92">
                  <c:v>8.6833077186012797E-2</c:v>
                </c:pt>
                <c:pt idx="93">
                  <c:v>8.6653600920262003E-2</c:v>
                </c:pt>
                <c:pt idx="94">
                  <c:v>8.6478401319370707E-2</c:v>
                </c:pt>
                <c:pt idx="95">
                  <c:v>8.6303484240681794E-2</c:v>
                </c:pt>
                <c:pt idx="96">
                  <c:v>8.6124855541538398E-2</c:v>
                </c:pt>
                <c:pt idx="97">
                  <c:v>8.5938521079283597E-2</c:v>
                </c:pt>
                <c:pt idx="98">
                  <c:v>8.5740486711260402E-2</c:v>
                </c:pt>
                <c:pt idx="99">
                  <c:v>8.5526758294811905E-2</c:v>
                </c:pt>
                <c:pt idx="100">
                  <c:v>8.5293341687281102E-2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0-4C6F-8C83-ABC6925AD4F8}"/>
            </c:ext>
          </c:extLst>
        </c:ser>
        <c:ser>
          <c:idx val="4"/>
          <c:order val="4"/>
          <c:tx>
            <c:strRef>
              <c:f>NAIRU_Unemployment!$K$2</c:f>
              <c:strCache>
                <c:ptCount val="1"/>
                <c:pt idx="0">
                  <c:v>nairu_constant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NAIRU_Unemployment!$K$3:$K$103</c:f>
              <c:numCache>
                <c:formatCode>0.0%</c:formatCode>
                <c:ptCount val="101"/>
                <c:pt idx="0">
                  <c:v>9.2844441781796003E-2</c:v>
                </c:pt>
                <c:pt idx="1">
                  <c:v>9.2844441781796003E-2</c:v>
                </c:pt>
                <c:pt idx="2">
                  <c:v>9.2844441781796003E-2</c:v>
                </c:pt>
                <c:pt idx="3">
                  <c:v>9.2844441781796003E-2</c:v>
                </c:pt>
                <c:pt idx="4">
                  <c:v>9.2844441781796003E-2</c:v>
                </c:pt>
                <c:pt idx="5">
                  <c:v>9.2844441781796003E-2</c:v>
                </c:pt>
                <c:pt idx="6">
                  <c:v>9.2844441781796003E-2</c:v>
                </c:pt>
                <c:pt idx="7">
                  <c:v>9.2844441781796003E-2</c:v>
                </c:pt>
                <c:pt idx="8">
                  <c:v>9.2844441781796003E-2</c:v>
                </c:pt>
                <c:pt idx="9">
                  <c:v>9.2844441781796003E-2</c:v>
                </c:pt>
                <c:pt idx="10">
                  <c:v>9.2844441781796003E-2</c:v>
                </c:pt>
                <c:pt idx="11">
                  <c:v>9.2844441781796003E-2</c:v>
                </c:pt>
                <c:pt idx="12">
                  <c:v>9.2844441781796003E-2</c:v>
                </c:pt>
                <c:pt idx="13">
                  <c:v>9.2844441781796003E-2</c:v>
                </c:pt>
                <c:pt idx="14">
                  <c:v>9.2844441781796003E-2</c:v>
                </c:pt>
                <c:pt idx="15">
                  <c:v>9.2844441781796003E-2</c:v>
                </c:pt>
                <c:pt idx="16">
                  <c:v>9.2844441781796003E-2</c:v>
                </c:pt>
                <c:pt idx="17">
                  <c:v>9.2844441781796003E-2</c:v>
                </c:pt>
                <c:pt idx="18">
                  <c:v>9.2844441781796003E-2</c:v>
                </c:pt>
                <c:pt idx="19">
                  <c:v>9.2844441781796003E-2</c:v>
                </c:pt>
                <c:pt idx="20">
                  <c:v>9.2844441781796003E-2</c:v>
                </c:pt>
                <c:pt idx="21">
                  <c:v>9.2844441781796003E-2</c:v>
                </c:pt>
                <c:pt idx="22">
                  <c:v>9.2844441781796003E-2</c:v>
                </c:pt>
                <c:pt idx="23">
                  <c:v>9.2844441781796003E-2</c:v>
                </c:pt>
                <c:pt idx="24">
                  <c:v>9.2844441781796003E-2</c:v>
                </c:pt>
                <c:pt idx="25">
                  <c:v>9.2844441781796003E-2</c:v>
                </c:pt>
                <c:pt idx="26">
                  <c:v>9.2844441781796003E-2</c:v>
                </c:pt>
                <c:pt idx="27">
                  <c:v>9.2844441781796003E-2</c:v>
                </c:pt>
                <c:pt idx="28">
                  <c:v>9.2844441781796003E-2</c:v>
                </c:pt>
                <c:pt idx="29">
                  <c:v>9.2844441781796003E-2</c:v>
                </c:pt>
                <c:pt idx="30">
                  <c:v>9.2844441781796003E-2</c:v>
                </c:pt>
                <c:pt idx="31">
                  <c:v>9.2844441781796003E-2</c:v>
                </c:pt>
                <c:pt idx="32">
                  <c:v>9.2844441781796003E-2</c:v>
                </c:pt>
                <c:pt idx="33">
                  <c:v>9.2844441781796003E-2</c:v>
                </c:pt>
                <c:pt idx="34">
                  <c:v>9.2844441781796003E-2</c:v>
                </c:pt>
                <c:pt idx="35">
                  <c:v>9.2844441781796003E-2</c:v>
                </c:pt>
                <c:pt idx="36">
                  <c:v>9.2844441781796003E-2</c:v>
                </c:pt>
                <c:pt idx="37">
                  <c:v>9.2844441781796003E-2</c:v>
                </c:pt>
                <c:pt idx="38">
                  <c:v>9.2844441781796003E-2</c:v>
                </c:pt>
                <c:pt idx="39">
                  <c:v>9.2844441781796003E-2</c:v>
                </c:pt>
                <c:pt idx="40">
                  <c:v>9.2844441781796003E-2</c:v>
                </c:pt>
                <c:pt idx="41">
                  <c:v>9.2844441781796003E-2</c:v>
                </c:pt>
                <c:pt idx="42">
                  <c:v>9.2844441781796003E-2</c:v>
                </c:pt>
                <c:pt idx="43">
                  <c:v>9.2844441781796003E-2</c:v>
                </c:pt>
                <c:pt idx="44">
                  <c:v>9.2844441781796003E-2</c:v>
                </c:pt>
                <c:pt idx="45">
                  <c:v>9.2844441781796003E-2</c:v>
                </c:pt>
                <c:pt idx="46">
                  <c:v>9.2844441781796003E-2</c:v>
                </c:pt>
                <c:pt idx="47">
                  <c:v>9.2844441781796003E-2</c:v>
                </c:pt>
                <c:pt idx="48">
                  <c:v>9.2844441781796003E-2</c:v>
                </c:pt>
                <c:pt idx="49">
                  <c:v>9.2844441781796003E-2</c:v>
                </c:pt>
                <c:pt idx="50">
                  <c:v>9.2844441781796003E-2</c:v>
                </c:pt>
                <c:pt idx="51">
                  <c:v>9.2844441781796003E-2</c:v>
                </c:pt>
                <c:pt idx="52">
                  <c:v>9.2844441781796003E-2</c:v>
                </c:pt>
                <c:pt idx="53">
                  <c:v>9.2844441781796003E-2</c:v>
                </c:pt>
                <c:pt idx="54">
                  <c:v>9.2844441781796003E-2</c:v>
                </c:pt>
                <c:pt idx="55">
                  <c:v>9.2844441781796003E-2</c:v>
                </c:pt>
                <c:pt idx="56">
                  <c:v>9.2844441781796003E-2</c:v>
                </c:pt>
                <c:pt idx="57">
                  <c:v>9.2844441781796003E-2</c:v>
                </c:pt>
                <c:pt idx="58">
                  <c:v>9.2844441781796003E-2</c:v>
                </c:pt>
                <c:pt idx="59">
                  <c:v>9.2844441781796003E-2</c:v>
                </c:pt>
                <c:pt idx="60">
                  <c:v>9.2844441781796003E-2</c:v>
                </c:pt>
                <c:pt idx="61">
                  <c:v>9.2844441781796003E-2</c:v>
                </c:pt>
                <c:pt idx="62">
                  <c:v>9.2844441781796003E-2</c:v>
                </c:pt>
                <c:pt idx="63">
                  <c:v>9.2844441781796003E-2</c:v>
                </c:pt>
                <c:pt idx="64">
                  <c:v>9.2844441781796003E-2</c:v>
                </c:pt>
                <c:pt idx="65">
                  <c:v>9.2844441781796003E-2</c:v>
                </c:pt>
                <c:pt idx="66">
                  <c:v>9.2844441781796003E-2</c:v>
                </c:pt>
                <c:pt idx="67">
                  <c:v>9.2844441781796003E-2</c:v>
                </c:pt>
                <c:pt idx="68">
                  <c:v>9.2844441781796003E-2</c:v>
                </c:pt>
                <c:pt idx="69">
                  <c:v>9.2844441781796003E-2</c:v>
                </c:pt>
                <c:pt idx="70">
                  <c:v>9.2844441781796003E-2</c:v>
                </c:pt>
                <c:pt idx="71">
                  <c:v>9.2844441781796003E-2</c:v>
                </c:pt>
                <c:pt idx="72">
                  <c:v>9.2844441781796003E-2</c:v>
                </c:pt>
                <c:pt idx="73">
                  <c:v>9.2844441781796003E-2</c:v>
                </c:pt>
                <c:pt idx="74">
                  <c:v>9.2844441781796003E-2</c:v>
                </c:pt>
                <c:pt idx="75">
                  <c:v>9.2844441781796003E-2</c:v>
                </c:pt>
                <c:pt idx="76">
                  <c:v>9.2844441781796003E-2</c:v>
                </c:pt>
                <c:pt idx="77">
                  <c:v>9.2844441781796003E-2</c:v>
                </c:pt>
                <c:pt idx="78">
                  <c:v>9.2844441781796003E-2</c:v>
                </c:pt>
                <c:pt idx="79">
                  <c:v>9.2844441781796003E-2</c:v>
                </c:pt>
                <c:pt idx="80">
                  <c:v>9.2844441781796003E-2</c:v>
                </c:pt>
                <c:pt idx="81">
                  <c:v>9.2844441781796003E-2</c:v>
                </c:pt>
                <c:pt idx="82">
                  <c:v>9.2844441781796003E-2</c:v>
                </c:pt>
                <c:pt idx="83">
                  <c:v>9.2844441781796003E-2</c:v>
                </c:pt>
                <c:pt idx="84">
                  <c:v>9.2844441781796003E-2</c:v>
                </c:pt>
                <c:pt idx="85">
                  <c:v>9.2844441781796003E-2</c:v>
                </c:pt>
                <c:pt idx="86">
                  <c:v>9.2844441781796003E-2</c:v>
                </c:pt>
                <c:pt idx="87">
                  <c:v>9.2844441781796003E-2</c:v>
                </c:pt>
                <c:pt idx="88">
                  <c:v>9.2844441781796003E-2</c:v>
                </c:pt>
                <c:pt idx="89">
                  <c:v>9.2844441781796003E-2</c:v>
                </c:pt>
                <c:pt idx="90">
                  <c:v>9.2844441781796003E-2</c:v>
                </c:pt>
                <c:pt idx="91">
                  <c:v>9.2844441781796003E-2</c:v>
                </c:pt>
                <c:pt idx="92">
                  <c:v>9.2844441781796003E-2</c:v>
                </c:pt>
                <c:pt idx="93">
                  <c:v>9.2844441781796003E-2</c:v>
                </c:pt>
                <c:pt idx="94">
                  <c:v>9.2844441781796003E-2</c:v>
                </c:pt>
                <c:pt idx="95">
                  <c:v>9.2844441781796003E-2</c:v>
                </c:pt>
                <c:pt idx="96">
                  <c:v>9.2844441781796003E-2</c:v>
                </c:pt>
                <c:pt idx="97">
                  <c:v>9.2844441781796003E-2</c:v>
                </c:pt>
                <c:pt idx="98">
                  <c:v>9.2844441781796003E-2</c:v>
                </c:pt>
                <c:pt idx="99">
                  <c:v>9.2844441781796003E-2</c:v>
                </c:pt>
                <c:pt idx="100">
                  <c:v>9.2844441781796003E-2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0-4C6F-8C83-ABC6925AD4F8}"/>
            </c:ext>
          </c:extLst>
        </c:ser>
        <c:ser>
          <c:idx val="5"/>
          <c:order val="5"/>
          <c:tx>
            <c:strRef>
              <c:f>NAIRU_Unemployment!$M$2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NAIRU_Unemployment!$M$3:$M$103</c:f>
              <c:numCache>
                <c:formatCode>0.0%</c:formatCode>
                <c:ptCount val="101"/>
                <c:pt idx="0">
                  <c:v>8.5550885353722295E-2</c:v>
                </c:pt>
                <c:pt idx="1">
                  <c:v>9.10201134555291E-2</c:v>
                </c:pt>
                <c:pt idx="2">
                  <c:v>0.10131272720824</c:v>
                </c:pt>
                <c:pt idx="3">
                  <c:v>9.8211602497993905E-2</c:v>
                </c:pt>
                <c:pt idx="4">
                  <c:v>0.109361225019668</c:v>
                </c:pt>
                <c:pt idx="5">
                  <c:v>0.12499154438047499</c:v>
                </c:pt>
                <c:pt idx="6">
                  <c:v>0.120398790963768</c:v>
                </c:pt>
                <c:pt idx="7">
                  <c:v>0.11844532983397001</c:v>
                </c:pt>
                <c:pt idx="8">
                  <c:v>0.12676965330411499</c:v>
                </c:pt>
                <c:pt idx="9">
                  <c:v>0.12712541291496601</c:v>
                </c:pt>
                <c:pt idx="10">
                  <c:v>0.127917146366854</c:v>
                </c:pt>
                <c:pt idx="11">
                  <c:v>0.13814943621296</c:v>
                </c:pt>
                <c:pt idx="12">
                  <c:v>0.15046643653745001</c:v>
                </c:pt>
                <c:pt idx="13">
                  <c:v>0.15707009037639999</c:v>
                </c:pt>
                <c:pt idx="14">
                  <c:v>0.16600886231631501</c:v>
                </c:pt>
                <c:pt idx="15">
                  <c:v>0.187053741389126</c:v>
                </c:pt>
                <c:pt idx="16">
                  <c:v>0.18816717487030701</c:v>
                </c:pt>
                <c:pt idx="17">
                  <c:v>0.20988569950161401</c:v>
                </c:pt>
                <c:pt idx="18">
                  <c:v>0.19093702966465101</c:v>
                </c:pt>
                <c:pt idx="19">
                  <c:v>0.194372042207962</c:v>
                </c:pt>
                <c:pt idx="20">
                  <c:v>0.19322745559780299</c:v>
                </c:pt>
                <c:pt idx="21">
                  <c:v>0.21461154545542599</c:v>
                </c:pt>
                <c:pt idx="22">
                  <c:v>0.20742930828631001</c:v>
                </c:pt>
                <c:pt idx="23">
                  <c:v>0.15666676041828775</c:v>
                </c:pt>
                <c:pt idx="24">
                  <c:v>0.14626923150169108</c:v>
                </c:pt>
                <c:pt idx="25">
                  <c:v>0.1483956594918992</c:v>
                </c:pt>
                <c:pt idx="26">
                  <c:v>0.14760966591884797</c:v>
                </c:pt>
                <c:pt idx="27">
                  <c:v>0.15325673442142479</c:v>
                </c:pt>
                <c:pt idx="28">
                  <c:v>0.15580763657186994</c:v>
                </c:pt>
                <c:pt idx="29">
                  <c:v>0.15406847375432414</c:v>
                </c:pt>
                <c:pt idx="30">
                  <c:v>0.15919741590823785</c:v>
                </c:pt>
                <c:pt idx="31">
                  <c:v>0.14163983041158165</c:v>
                </c:pt>
                <c:pt idx="32">
                  <c:v>0.13897438005243459</c:v>
                </c:pt>
                <c:pt idx="33">
                  <c:v>0.14501601836763769</c:v>
                </c:pt>
                <c:pt idx="34">
                  <c:v>0.13780871731840702</c:v>
                </c:pt>
                <c:pt idx="35">
                  <c:v>0.14492029245684354</c:v>
                </c:pt>
                <c:pt idx="36">
                  <c:v>0.14125360346994767</c:v>
                </c:pt>
                <c:pt idx="37">
                  <c:v>0.12915821399230132</c:v>
                </c:pt>
                <c:pt idx="38">
                  <c:v>0.13039562078754802</c:v>
                </c:pt>
                <c:pt idx="39">
                  <c:v>0.124723040706703</c:v>
                </c:pt>
                <c:pt idx="40">
                  <c:v>0.11986993329362897</c:v>
                </c:pt>
                <c:pt idx="41">
                  <c:v>0.11660584835526802</c:v>
                </c:pt>
                <c:pt idx="42">
                  <c:v>0.11079311383565121</c:v>
                </c:pt>
                <c:pt idx="43">
                  <c:v>0.11552324240726602</c:v>
                </c:pt>
                <c:pt idx="44">
                  <c:v>0.11536850129442824</c:v>
                </c:pt>
                <c:pt idx="45">
                  <c:v>0.12687878629604415</c:v>
                </c:pt>
                <c:pt idx="46">
                  <c:v>0.12383247707638324</c:v>
                </c:pt>
                <c:pt idx="47">
                  <c:v>0.11774362653770569</c:v>
                </c:pt>
                <c:pt idx="48">
                  <c:v>0.11248975243157754</c:v>
                </c:pt>
                <c:pt idx="49">
                  <c:v>0.10906130030807383</c:v>
                </c:pt>
                <c:pt idx="50">
                  <c:v>0.10791920656113779</c:v>
                </c:pt>
                <c:pt idx="51">
                  <c:v>0.1099506748442895</c:v>
                </c:pt>
                <c:pt idx="52">
                  <c:v>0.11088842870579751</c:v>
                </c:pt>
                <c:pt idx="53">
                  <c:v>0.11434419659858457</c:v>
                </c:pt>
                <c:pt idx="54">
                  <c:v>0.11529990865698879</c:v>
                </c:pt>
                <c:pt idx="55">
                  <c:v>0.1179930004946966</c:v>
                </c:pt>
                <c:pt idx="56">
                  <c:v>0.11699928141264468</c:v>
                </c:pt>
                <c:pt idx="57">
                  <c:v>0.12232961145376069</c:v>
                </c:pt>
                <c:pt idx="58">
                  <c:v>0.12302411269106567</c:v>
                </c:pt>
                <c:pt idx="59">
                  <c:v>0.119027378471408</c:v>
                </c:pt>
                <c:pt idx="60">
                  <c:v>0.11938734922356357</c:v>
                </c:pt>
                <c:pt idx="61">
                  <c:v>0.11555392786512954</c:v>
                </c:pt>
                <c:pt idx="62">
                  <c:v>0.11702475648888955</c:v>
                </c:pt>
                <c:pt idx="63">
                  <c:v>0.11283402784739499</c:v>
                </c:pt>
                <c:pt idx="64">
                  <c:v>0.1111756833183522</c:v>
                </c:pt>
                <c:pt idx="65">
                  <c:v>0.10569317524486727</c:v>
                </c:pt>
                <c:pt idx="66">
                  <c:v>0.10289898177192294</c:v>
                </c:pt>
                <c:pt idx="67">
                  <c:v>0.10430364484580303</c:v>
                </c:pt>
                <c:pt idx="68">
                  <c:v>0.10549276259867205</c:v>
                </c:pt>
                <c:pt idx="69">
                  <c:v>0.1031295896207252</c:v>
                </c:pt>
                <c:pt idx="70">
                  <c:v>0.10181093813849076</c:v>
                </c:pt>
                <c:pt idx="71">
                  <c:v>0.10180916912489055</c:v>
                </c:pt>
                <c:pt idx="72">
                  <c:v>9.6615446426647156E-2</c:v>
                </c:pt>
                <c:pt idx="73">
                  <c:v>9.501527199698262E-2</c:v>
                </c:pt>
                <c:pt idx="74">
                  <c:v>9.1881019278198736E-2</c:v>
                </c:pt>
                <c:pt idx="75">
                  <c:v>9.2772193464924171E-2</c:v>
                </c:pt>
                <c:pt idx="76">
                  <c:v>9.0981645512947087E-2</c:v>
                </c:pt>
                <c:pt idx="77">
                  <c:v>8.957012146501768E-2</c:v>
                </c:pt>
                <c:pt idx="78">
                  <c:v>9.0472270814568129E-2</c:v>
                </c:pt>
                <c:pt idx="79">
                  <c:v>8.5856261021044669E-2</c:v>
                </c:pt>
                <c:pt idx="80">
                  <c:v>9.0426473776374486E-2</c:v>
                </c:pt>
                <c:pt idx="81">
                  <c:v>9.0729595399281743E-2</c:v>
                </c:pt>
                <c:pt idx="82">
                  <c:v>8.9737154747829867E-2</c:v>
                </c:pt>
                <c:pt idx="83">
                  <c:v>9.4275867050612916E-2</c:v>
                </c:pt>
                <c:pt idx="84">
                  <c:v>9.0856247820569488E-2</c:v>
                </c:pt>
                <c:pt idx="85">
                  <c:v>9.2150753947095529E-2</c:v>
                </c:pt>
                <c:pt idx="86">
                  <c:v>9.1296401257024956E-2</c:v>
                </c:pt>
                <c:pt idx="87">
                  <c:v>9.3592602430406568E-2</c:v>
                </c:pt>
                <c:pt idx="88">
                  <c:v>9.1890854160132984E-2</c:v>
                </c:pt>
                <c:pt idx="89">
                  <c:v>9.4520416777616967E-2</c:v>
                </c:pt>
                <c:pt idx="90">
                  <c:v>9.4789348808492629E-2</c:v>
                </c:pt>
                <c:pt idx="91">
                  <c:v>9.3638211270245825E-2</c:v>
                </c:pt>
                <c:pt idx="92">
                  <c:v>9.6170461090931164E-2</c:v>
                </c:pt>
                <c:pt idx="93">
                  <c:v>9.5626872760517484E-2</c:v>
                </c:pt>
                <c:pt idx="94">
                  <c:v>0.10161502703041321</c:v>
                </c:pt>
                <c:pt idx="95">
                  <c:v>0.10473426478034258</c:v>
                </c:pt>
                <c:pt idx="96">
                  <c:v>0.10294595359962916</c:v>
                </c:pt>
                <c:pt idx="97">
                  <c:v>0.10690419179353677</c:v>
                </c:pt>
                <c:pt idx="98">
                  <c:v>0.10543357550254831</c:v>
                </c:pt>
                <c:pt idx="99">
                  <c:v>0.11233190150641452</c:v>
                </c:pt>
                <c:pt idx="100">
                  <c:v>0.20643373645258323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0-4C6F-8C83-ABC6925AD4F8}"/>
            </c:ext>
          </c:extLst>
        </c:ser>
        <c:ser>
          <c:idx val="6"/>
          <c:order val="6"/>
          <c:tx>
            <c:strRef>
              <c:f>NAIRU_Unemployment!$L$2</c:f>
              <c:strCache>
                <c:ptCount val="1"/>
                <c:pt idx="0">
                  <c:v>NAIRU_average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NAIRU_Unemployment!$L$3:$L$103</c:f>
              <c:numCache>
                <c:formatCode>0.0%</c:formatCode>
                <c:ptCount val="101"/>
                <c:pt idx="0">
                  <c:v>7.1442890404820769E-2</c:v>
                </c:pt>
                <c:pt idx="1">
                  <c:v>7.7448180363896363E-2</c:v>
                </c:pt>
                <c:pt idx="2">
                  <c:v>8.3002004518569122E-2</c:v>
                </c:pt>
                <c:pt idx="3">
                  <c:v>8.8127537886443591E-2</c:v>
                </c:pt>
                <c:pt idx="4">
                  <c:v>9.2847097254707286E-2</c:v>
                </c:pt>
                <c:pt idx="5">
                  <c:v>9.7182137624250639E-2</c:v>
                </c:pt>
                <c:pt idx="6">
                  <c:v>0.10115326249151375</c:v>
                </c:pt>
                <c:pt idx="7">
                  <c:v>0.10478023922768916</c:v>
                </c:pt>
                <c:pt idx="8">
                  <c:v>0.10808197882325692</c:v>
                </c:pt>
                <c:pt idx="9">
                  <c:v>0.11107652647645705</c:v>
                </c:pt>
                <c:pt idx="10">
                  <c:v>0.11378113914770041</c:v>
                </c:pt>
                <c:pt idx="11">
                  <c:v>0.11621238183866903</c:v>
                </c:pt>
                <c:pt idx="12">
                  <c:v>0.11838636706022609</c:v>
                </c:pt>
                <c:pt idx="13">
                  <c:v>0.12031902286466312</c:v>
                </c:pt>
                <c:pt idx="14">
                  <c:v>0.12202655837728935</c:v>
                </c:pt>
                <c:pt idx="15">
                  <c:v>0.12352273296852004</c:v>
                </c:pt>
                <c:pt idx="16">
                  <c:v>0.12480971244904981</c:v>
                </c:pt>
                <c:pt idx="17">
                  <c:v>0.1258883902691772</c:v>
                </c:pt>
                <c:pt idx="18">
                  <c:v>0.12676220150199161</c:v>
                </c:pt>
                <c:pt idx="19">
                  <c:v>0.12743775751237379</c:v>
                </c:pt>
                <c:pt idx="20">
                  <c:v>0.12792425819859379</c:v>
                </c:pt>
                <c:pt idx="21">
                  <c:v>0.12823296122685379</c:v>
                </c:pt>
                <c:pt idx="22">
                  <c:v>0.1283766408225934</c:v>
                </c:pt>
                <c:pt idx="23">
                  <c:v>0.12836909747806019</c:v>
                </c:pt>
                <c:pt idx="24">
                  <c:v>0.1282243466733988</c:v>
                </c:pt>
                <c:pt idx="25">
                  <c:v>0.127955848614108</c:v>
                </c:pt>
                <c:pt idx="26">
                  <c:v>0.12757634814043201</c:v>
                </c:pt>
                <c:pt idx="27">
                  <c:v>0.12709774519011319</c:v>
                </c:pt>
                <c:pt idx="28">
                  <c:v>0.12653125861061718</c:v>
                </c:pt>
                <c:pt idx="29">
                  <c:v>0.12588761183102778</c:v>
                </c:pt>
                <c:pt idx="30">
                  <c:v>0.1251771202672832</c:v>
                </c:pt>
                <c:pt idx="31">
                  <c:v>0.12440979358245778</c:v>
                </c:pt>
                <c:pt idx="32">
                  <c:v>0.12359543144460398</c:v>
                </c:pt>
                <c:pt idx="33">
                  <c:v>0.1227437281457624</c:v>
                </c:pt>
                <c:pt idx="34">
                  <c:v>0.12186428224833461</c:v>
                </c:pt>
                <c:pt idx="35">
                  <c:v>0.12096660961819458</c:v>
                </c:pt>
                <c:pt idx="36">
                  <c:v>0.12006013710606937</c:v>
                </c:pt>
                <c:pt idx="37">
                  <c:v>0.11915419437843619</c:v>
                </c:pt>
                <c:pt idx="38">
                  <c:v>0.11825795742220239</c:v>
                </c:pt>
                <c:pt idx="39">
                  <c:v>0.11738038518537659</c:v>
                </c:pt>
                <c:pt idx="40">
                  <c:v>0.1165291205462424</c:v>
                </c:pt>
                <c:pt idx="41">
                  <c:v>0.11570750262752538</c:v>
                </c:pt>
                <c:pt idx="42">
                  <c:v>0.11491727240066281</c:v>
                </c:pt>
                <c:pt idx="43">
                  <c:v>0.11415938596091998</c:v>
                </c:pt>
                <c:pt idx="44">
                  <c:v>0.11343408267327459</c:v>
                </c:pt>
                <c:pt idx="45">
                  <c:v>0.1127409361393638</c:v>
                </c:pt>
                <c:pt idx="46">
                  <c:v>0.11207893104018081</c:v>
                </c:pt>
                <c:pt idx="47">
                  <c:v>0.11144652258665862</c:v>
                </c:pt>
                <c:pt idx="48">
                  <c:v>0.1108416842143958</c:v>
                </c:pt>
                <c:pt idx="49">
                  <c:v>0.11026193915626079</c:v>
                </c:pt>
                <c:pt idx="50">
                  <c:v>0.10970436106874759</c:v>
                </c:pt>
                <c:pt idx="51">
                  <c:v>0.1091655610207138</c:v>
                </c:pt>
                <c:pt idx="52">
                  <c:v>0.10864171532464799</c:v>
                </c:pt>
                <c:pt idx="53">
                  <c:v>0.10812858334728861</c:v>
                </c:pt>
                <c:pt idx="54">
                  <c:v>0.1076216718332558</c:v>
                </c:pt>
                <c:pt idx="55">
                  <c:v>0.10711639391816301</c:v>
                </c:pt>
                <c:pt idx="56">
                  <c:v>0.1066083159036928</c:v>
                </c:pt>
                <c:pt idx="57">
                  <c:v>0.10609340406714859</c:v>
                </c:pt>
                <c:pt idx="58">
                  <c:v>0.10556819253416221</c:v>
                </c:pt>
                <c:pt idx="59">
                  <c:v>0.1050299561479376</c:v>
                </c:pt>
                <c:pt idx="60">
                  <c:v>0.1044767917305314</c:v>
                </c:pt>
                <c:pt idx="61">
                  <c:v>0.1039077407422568</c:v>
                </c:pt>
                <c:pt idx="62">
                  <c:v>0.10332268722266021</c:v>
                </c:pt>
                <c:pt idx="63">
                  <c:v>0.10272229864973259</c:v>
                </c:pt>
                <c:pt idx="64">
                  <c:v>0.1021078709156106</c:v>
                </c:pt>
                <c:pt idx="65">
                  <c:v>0.10148118280670379</c:v>
                </c:pt>
                <c:pt idx="66">
                  <c:v>0.1008443821016676</c:v>
                </c:pt>
                <c:pt idx="67">
                  <c:v>0.10019987904528808</c:v>
                </c:pt>
                <c:pt idx="68">
                  <c:v>9.9550277278290925E-2</c:v>
                </c:pt>
                <c:pt idx="69">
                  <c:v>9.889830908744511E-2</c:v>
                </c:pt>
                <c:pt idx="70">
                  <c:v>9.8246801149334678E-2</c:v>
                </c:pt>
                <c:pt idx="71">
                  <c:v>9.7598641052631468E-2</c:v>
                </c:pt>
                <c:pt idx="72">
                  <c:v>9.6956732492174166E-2</c:v>
                </c:pt>
                <c:pt idx="73">
                  <c:v>9.6323947463294771E-2</c:v>
                </c:pt>
                <c:pt idx="74">
                  <c:v>9.5703043924565606E-2</c:v>
                </c:pt>
                <c:pt idx="75">
                  <c:v>9.5096576644144559E-2</c:v>
                </c:pt>
                <c:pt idx="76">
                  <c:v>9.4506814705184253E-2</c:v>
                </c:pt>
                <c:pt idx="77">
                  <c:v>9.3935648667543586E-2</c:v>
                </c:pt>
                <c:pt idx="78">
                  <c:v>9.33845630915969E-2</c:v>
                </c:pt>
                <c:pt idx="79">
                  <c:v>9.2854595911724944E-2</c:v>
                </c:pt>
                <c:pt idx="80">
                  <c:v>9.2347773768560973E-2</c:v>
                </c:pt>
                <c:pt idx="81">
                  <c:v>9.1871329258123677E-2</c:v>
                </c:pt>
                <c:pt idx="82">
                  <c:v>9.1433565912245787E-2</c:v>
                </c:pt>
                <c:pt idx="83">
                  <c:v>9.1042504346118019E-2</c:v>
                </c:pt>
                <c:pt idx="84">
                  <c:v>9.0705941075184066E-2</c:v>
                </c:pt>
                <c:pt idx="85">
                  <c:v>9.0431293119153044E-2</c:v>
                </c:pt>
                <c:pt idx="86">
                  <c:v>9.0225032922232662E-2</c:v>
                </c:pt>
                <c:pt idx="87">
                  <c:v>9.0093299966253385E-2</c:v>
                </c:pt>
                <c:pt idx="88">
                  <c:v>9.0042094288646027E-2</c:v>
                </c:pt>
                <c:pt idx="89">
                  <c:v>9.007725746975806E-2</c:v>
                </c:pt>
                <c:pt idx="90">
                  <c:v>9.0204453388404646E-2</c:v>
                </c:pt>
                <c:pt idx="91">
                  <c:v>9.042913644567821E-2</c:v>
                </c:pt>
                <c:pt idx="92">
                  <c:v>9.0756572622667994E-2</c:v>
                </c:pt>
                <c:pt idx="93">
                  <c:v>9.1191849849299414E-2</c:v>
                </c:pt>
                <c:pt idx="94">
                  <c:v>9.1739936324909205E-2</c:v>
                </c:pt>
                <c:pt idx="95">
                  <c:v>9.2405730470532063E-2</c:v>
                </c:pt>
                <c:pt idx="96">
                  <c:v>9.3194146787801885E-2</c:v>
                </c:pt>
                <c:pt idx="97">
                  <c:v>9.4110195974713401E-2</c:v>
                </c:pt>
                <c:pt idx="98">
                  <c:v>9.5159091228126533E-2</c:v>
                </c:pt>
                <c:pt idx="99">
                  <c:v>9.6346351391668791E-2</c:v>
                </c:pt>
                <c:pt idx="100">
                  <c:v>9.7677901143343987E-2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0-4C6F-8C83-ABC6925AD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85151"/>
        <c:axId val="1611058255"/>
      </c:lineChart>
      <c:dateAx>
        <c:axId val="1295185151"/>
        <c:scaling>
          <c:orientation val="minMax"/>
          <c:min val="36678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1058255"/>
        <c:crosses val="autoZero"/>
        <c:auto val="1"/>
        <c:lblOffset val="100"/>
        <c:baseTimeUnit val="months"/>
      </c:dateAx>
      <c:valAx>
        <c:axId val="1611058255"/>
        <c:scaling>
          <c:orientation val="minMax"/>
          <c:min val="7.0000000000000007E-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1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1857538078011"/>
          <c:y val="0.10631488217444031"/>
          <c:w val="0.85767640531420064"/>
          <c:h val="0.68381452218532357"/>
        </c:manualLayout>
      </c:layout>
      <c:lineChart>
        <c:grouping val="standard"/>
        <c:varyColors val="0"/>
        <c:ser>
          <c:idx val="5"/>
          <c:order val="5"/>
          <c:tx>
            <c:strRef>
              <c:f>NAIRU_Unemployment!$M$2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NAIRU_Unemployment!$M$3:$M$103</c:f>
              <c:numCache>
                <c:formatCode>0.0%</c:formatCode>
                <c:ptCount val="101"/>
                <c:pt idx="0">
                  <c:v>8.5550885353722295E-2</c:v>
                </c:pt>
                <c:pt idx="1">
                  <c:v>9.10201134555291E-2</c:v>
                </c:pt>
                <c:pt idx="2">
                  <c:v>0.10131272720824</c:v>
                </c:pt>
                <c:pt idx="3">
                  <c:v>9.8211602497993905E-2</c:v>
                </c:pt>
                <c:pt idx="4">
                  <c:v>0.109361225019668</c:v>
                </c:pt>
                <c:pt idx="5">
                  <c:v>0.12499154438047499</c:v>
                </c:pt>
                <c:pt idx="6">
                  <c:v>0.120398790963768</c:v>
                </c:pt>
                <c:pt idx="7">
                  <c:v>0.11844532983397001</c:v>
                </c:pt>
                <c:pt idx="8">
                  <c:v>0.12676965330411499</c:v>
                </c:pt>
                <c:pt idx="9">
                  <c:v>0.12712541291496601</c:v>
                </c:pt>
                <c:pt idx="10">
                  <c:v>0.127917146366854</c:v>
                </c:pt>
                <c:pt idx="11">
                  <c:v>0.13814943621296</c:v>
                </c:pt>
                <c:pt idx="12">
                  <c:v>0.15046643653745001</c:v>
                </c:pt>
                <c:pt idx="13">
                  <c:v>0.15707009037639999</c:v>
                </c:pt>
                <c:pt idx="14">
                  <c:v>0.16600886231631501</c:v>
                </c:pt>
                <c:pt idx="15">
                  <c:v>0.187053741389126</c:v>
                </c:pt>
                <c:pt idx="16">
                  <c:v>0.18816717487030701</c:v>
                </c:pt>
                <c:pt idx="17">
                  <c:v>0.20988569950161401</c:v>
                </c:pt>
                <c:pt idx="18">
                  <c:v>0.19093702966465101</c:v>
                </c:pt>
                <c:pt idx="19">
                  <c:v>0.194372042207962</c:v>
                </c:pt>
                <c:pt idx="20">
                  <c:v>0.19322745559780299</c:v>
                </c:pt>
                <c:pt idx="21">
                  <c:v>0.21461154545542599</c:v>
                </c:pt>
                <c:pt idx="22">
                  <c:v>0.20742930828631001</c:v>
                </c:pt>
                <c:pt idx="23">
                  <c:v>0.15666676041828775</c:v>
                </c:pt>
                <c:pt idx="24">
                  <c:v>0.14626923150169108</c:v>
                </c:pt>
                <c:pt idx="25">
                  <c:v>0.1483956594918992</c:v>
                </c:pt>
                <c:pt idx="26">
                  <c:v>0.14760966591884797</c:v>
                </c:pt>
                <c:pt idx="27">
                  <c:v>0.15325673442142479</c:v>
                </c:pt>
                <c:pt idx="28">
                  <c:v>0.15580763657186994</c:v>
                </c:pt>
                <c:pt idx="29">
                  <c:v>0.15406847375432414</c:v>
                </c:pt>
                <c:pt idx="30">
                  <c:v>0.15919741590823785</c:v>
                </c:pt>
                <c:pt idx="31">
                  <c:v>0.14163983041158165</c:v>
                </c:pt>
                <c:pt idx="32">
                  <c:v>0.13897438005243459</c:v>
                </c:pt>
                <c:pt idx="33">
                  <c:v>0.14501601836763769</c:v>
                </c:pt>
                <c:pt idx="34">
                  <c:v>0.13780871731840702</c:v>
                </c:pt>
                <c:pt idx="35">
                  <c:v>0.14492029245684354</c:v>
                </c:pt>
                <c:pt idx="36">
                  <c:v>0.14125360346994767</c:v>
                </c:pt>
                <c:pt idx="37">
                  <c:v>0.12915821399230132</c:v>
                </c:pt>
                <c:pt idx="38">
                  <c:v>0.13039562078754802</c:v>
                </c:pt>
                <c:pt idx="39">
                  <c:v>0.124723040706703</c:v>
                </c:pt>
                <c:pt idx="40">
                  <c:v>0.11986993329362897</c:v>
                </c:pt>
                <c:pt idx="41">
                  <c:v>0.11660584835526802</c:v>
                </c:pt>
                <c:pt idx="42">
                  <c:v>0.11079311383565121</c:v>
                </c:pt>
                <c:pt idx="43">
                  <c:v>0.11552324240726602</c:v>
                </c:pt>
                <c:pt idx="44">
                  <c:v>0.11536850129442824</c:v>
                </c:pt>
                <c:pt idx="45">
                  <c:v>0.12687878629604415</c:v>
                </c:pt>
                <c:pt idx="46">
                  <c:v>0.12383247707638324</c:v>
                </c:pt>
                <c:pt idx="47">
                  <c:v>0.11774362653770569</c:v>
                </c:pt>
                <c:pt idx="48">
                  <c:v>0.11248975243157754</c:v>
                </c:pt>
                <c:pt idx="49">
                  <c:v>0.10906130030807383</c:v>
                </c:pt>
                <c:pt idx="50">
                  <c:v>0.10791920656113779</c:v>
                </c:pt>
                <c:pt idx="51">
                  <c:v>0.1099506748442895</c:v>
                </c:pt>
                <c:pt idx="52">
                  <c:v>0.11088842870579751</c:v>
                </c:pt>
                <c:pt idx="53">
                  <c:v>0.11434419659858457</c:v>
                </c:pt>
                <c:pt idx="54">
                  <c:v>0.11529990865698879</c:v>
                </c:pt>
                <c:pt idx="55">
                  <c:v>0.1179930004946966</c:v>
                </c:pt>
                <c:pt idx="56">
                  <c:v>0.11699928141264468</c:v>
                </c:pt>
                <c:pt idx="57">
                  <c:v>0.12232961145376069</c:v>
                </c:pt>
                <c:pt idx="58">
                  <c:v>0.12302411269106567</c:v>
                </c:pt>
                <c:pt idx="59">
                  <c:v>0.119027378471408</c:v>
                </c:pt>
                <c:pt idx="60">
                  <c:v>0.11938734922356357</c:v>
                </c:pt>
                <c:pt idx="61">
                  <c:v>0.11555392786512954</c:v>
                </c:pt>
                <c:pt idx="62">
                  <c:v>0.11702475648888955</c:v>
                </c:pt>
                <c:pt idx="63">
                  <c:v>0.11283402784739499</c:v>
                </c:pt>
                <c:pt idx="64">
                  <c:v>0.1111756833183522</c:v>
                </c:pt>
                <c:pt idx="65">
                  <c:v>0.10569317524486727</c:v>
                </c:pt>
                <c:pt idx="66">
                  <c:v>0.10289898177192294</c:v>
                </c:pt>
                <c:pt idx="67">
                  <c:v>0.10430364484580303</c:v>
                </c:pt>
                <c:pt idx="68">
                  <c:v>0.10549276259867205</c:v>
                </c:pt>
                <c:pt idx="69">
                  <c:v>0.1031295896207252</c:v>
                </c:pt>
                <c:pt idx="70">
                  <c:v>0.10181093813849076</c:v>
                </c:pt>
                <c:pt idx="71">
                  <c:v>0.10180916912489055</c:v>
                </c:pt>
                <c:pt idx="72">
                  <c:v>9.6615446426647156E-2</c:v>
                </c:pt>
                <c:pt idx="73">
                  <c:v>9.501527199698262E-2</c:v>
                </c:pt>
                <c:pt idx="74">
                  <c:v>9.1881019278198736E-2</c:v>
                </c:pt>
                <c:pt idx="75">
                  <c:v>9.2772193464924171E-2</c:v>
                </c:pt>
                <c:pt idx="76">
                  <c:v>9.0981645512947087E-2</c:v>
                </c:pt>
                <c:pt idx="77">
                  <c:v>8.957012146501768E-2</c:v>
                </c:pt>
                <c:pt idx="78">
                  <c:v>9.0472270814568129E-2</c:v>
                </c:pt>
                <c:pt idx="79">
                  <c:v>8.5856261021044669E-2</c:v>
                </c:pt>
                <c:pt idx="80">
                  <c:v>9.0426473776374486E-2</c:v>
                </c:pt>
                <c:pt idx="81">
                  <c:v>9.0729595399281743E-2</c:v>
                </c:pt>
                <c:pt idx="82">
                  <c:v>8.9737154747829867E-2</c:v>
                </c:pt>
                <c:pt idx="83">
                  <c:v>9.4275867050612916E-2</c:v>
                </c:pt>
                <c:pt idx="84">
                  <c:v>9.0856247820569488E-2</c:v>
                </c:pt>
                <c:pt idx="85">
                  <c:v>9.2150753947095529E-2</c:v>
                </c:pt>
                <c:pt idx="86">
                  <c:v>9.1296401257024956E-2</c:v>
                </c:pt>
                <c:pt idx="87">
                  <c:v>9.3592602430406568E-2</c:v>
                </c:pt>
                <c:pt idx="88">
                  <c:v>9.1890854160132984E-2</c:v>
                </c:pt>
                <c:pt idx="89">
                  <c:v>9.4520416777616967E-2</c:v>
                </c:pt>
                <c:pt idx="90">
                  <c:v>9.4789348808492629E-2</c:v>
                </c:pt>
                <c:pt idx="91">
                  <c:v>9.3638211270245825E-2</c:v>
                </c:pt>
                <c:pt idx="92">
                  <c:v>9.6170461090931164E-2</c:v>
                </c:pt>
                <c:pt idx="93">
                  <c:v>9.5626872760517484E-2</c:v>
                </c:pt>
                <c:pt idx="94">
                  <c:v>0.10161502703041321</c:v>
                </c:pt>
                <c:pt idx="95">
                  <c:v>0.10473426478034258</c:v>
                </c:pt>
                <c:pt idx="96">
                  <c:v>0.10294595359962916</c:v>
                </c:pt>
                <c:pt idx="97">
                  <c:v>0.10690419179353677</c:v>
                </c:pt>
                <c:pt idx="98">
                  <c:v>0.10543357550254831</c:v>
                </c:pt>
                <c:pt idx="99">
                  <c:v>0.11233190150641452</c:v>
                </c:pt>
                <c:pt idx="100">
                  <c:v>0.20643373645258323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C7-4043-9DF6-94B8B17E787E}"/>
            </c:ext>
          </c:extLst>
        </c:ser>
        <c:ser>
          <c:idx val="6"/>
          <c:order val="6"/>
          <c:tx>
            <c:strRef>
              <c:f>NAIRU_Unemployment!$L$2</c:f>
              <c:strCache>
                <c:ptCount val="1"/>
                <c:pt idx="0">
                  <c:v>NAIRU_average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NAIRU_Unemployment!$L$3:$L$103</c:f>
              <c:numCache>
                <c:formatCode>0.0%</c:formatCode>
                <c:ptCount val="101"/>
                <c:pt idx="0">
                  <c:v>7.1442890404820769E-2</c:v>
                </c:pt>
                <c:pt idx="1">
                  <c:v>7.7448180363896363E-2</c:v>
                </c:pt>
                <c:pt idx="2">
                  <c:v>8.3002004518569122E-2</c:v>
                </c:pt>
                <c:pt idx="3">
                  <c:v>8.8127537886443591E-2</c:v>
                </c:pt>
                <c:pt idx="4">
                  <c:v>9.2847097254707286E-2</c:v>
                </c:pt>
                <c:pt idx="5">
                  <c:v>9.7182137624250639E-2</c:v>
                </c:pt>
                <c:pt idx="6">
                  <c:v>0.10115326249151375</c:v>
                </c:pt>
                <c:pt idx="7">
                  <c:v>0.10478023922768916</c:v>
                </c:pt>
                <c:pt idx="8">
                  <c:v>0.10808197882325692</c:v>
                </c:pt>
                <c:pt idx="9">
                  <c:v>0.11107652647645705</c:v>
                </c:pt>
                <c:pt idx="10">
                  <c:v>0.11378113914770041</c:v>
                </c:pt>
                <c:pt idx="11">
                  <c:v>0.11621238183866903</c:v>
                </c:pt>
                <c:pt idx="12">
                  <c:v>0.11838636706022609</c:v>
                </c:pt>
                <c:pt idx="13">
                  <c:v>0.12031902286466312</c:v>
                </c:pt>
                <c:pt idx="14">
                  <c:v>0.12202655837728935</c:v>
                </c:pt>
                <c:pt idx="15">
                  <c:v>0.12352273296852004</c:v>
                </c:pt>
                <c:pt idx="16">
                  <c:v>0.12480971244904981</c:v>
                </c:pt>
                <c:pt idx="17">
                  <c:v>0.1258883902691772</c:v>
                </c:pt>
                <c:pt idx="18">
                  <c:v>0.12676220150199161</c:v>
                </c:pt>
                <c:pt idx="19">
                  <c:v>0.12743775751237379</c:v>
                </c:pt>
                <c:pt idx="20">
                  <c:v>0.12792425819859379</c:v>
                </c:pt>
                <c:pt idx="21">
                  <c:v>0.12823296122685379</c:v>
                </c:pt>
                <c:pt idx="22">
                  <c:v>0.1283766408225934</c:v>
                </c:pt>
                <c:pt idx="23">
                  <c:v>0.12836909747806019</c:v>
                </c:pt>
                <c:pt idx="24">
                  <c:v>0.1282243466733988</c:v>
                </c:pt>
                <c:pt idx="25">
                  <c:v>0.127955848614108</c:v>
                </c:pt>
                <c:pt idx="26">
                  <c:v>0.12757634814043201</c:v>
                </c:pt>
                <c:pt idx="27">
                  <c:v>0.12709774519011319</c:v>
                </c:pt>
                <c:pt idx="28">
                  <c:v>0.12653125861061718</c:v>
                </c:pt>
                <c:pt idx="29">
                  <c:v>0.12588761183102778</c:v>
                </c:pt>
                <c:pt idx="30">
                  <c:v>0.1251771202672832</c:v>
                </c:pt>
                <c:pt idx="31">
                  <c:v>0.12440979358245778</c:v>
                </c:pt>
                <c:pt idx="32">
                  <c:v>0.12359543144460398</c:v>
                </c:pt>
                <c:pt idx="33">
                  <c:v>0.1227437281457624</c:v>
                </c:pt>
                <c:pt idx="34">
                  <c:v>0.12186428224833461</c:v>
                </c:pt>
                <c:pt idx="35">
                  <c:v>0.12096660961819458</c:v>
                </c:pt>
                <c:pt idx="36">
                  <c:v>0.12006013710606937</c:v>
                </c:pt>
                <c:pt idx="37">
                  <c:v>0.11915419437843619</c:v>
                </c:pt>
                <c:pt idx="38">
                  <c:v>0.11825795742220239</c:v>
                </c:pt>
                <c:pt idx="39">
                  <c:v>0.11738038518537659</c:v>
                </c:pt>
                <c:pt idx="40">
                  <c:v>0.1165291205462424</c:v>
                </c:pt>
                <c:pt idx="41">
                  <c:v>0.11570750262752538</c:v>
                </c:pt>
                <c:pt idx="42">
                  <c:v>0.11491727240066281</c:v>
                </c:pt>
                <c:pt idx="43">
                  <c:v>0.11415938596091998</c:v>
                </c:pt>
                <c:pt idx="44">
                  <c:v>0.11343408267327459</c:v>
                </c:pt>
                <c:pt idx="45">
                  <c:v>0.1127409361393638</c:v>
                </c:pt>
                <c:pt idx="46">
                  <c:v>0.11207893104018081</c:v>
                </c:pt>
                <c:pt idx="47">
                  <c:v>0.11144652258665862</c:v>
                </c:pt>
                <c:pt idx="48">
                  <c:v>0.1108416842143958</c:v>
                </c:pt>
                <c:pt idx="49">
                  <c:v>0.11026193915626079</c:v>
                </c:pt>
                <c:pt idx="50">
                  <c:v>0.10970436106874759</c:v>
                </c:pt>
                <c:pt idx="51">
                  <c:v>0.1091655610207138</c:v>
                </c:pt>
                <c:pt idx="52">
                  <c:v>0.10864171532464799</c:v>
                </c:pt>
                <c:pt idx="53">
                  <c:v>0.10812858334728861</c:v>
                </c:pt>
                <c:pt idx="54">
                  <c:v>0.1076216718332558</c:v>
                </c:pt>
                <c:pt idx="55">
                  <c:v>0.10711639391816301</c:v>
                </c:pt>
                <c:pt idx="56">
                  <c:v>0.1066083159036928</c:v>
                </c:pt>
                <c:pt idx="57">
                  <c:v>0.10609340406714859</c:v>
                </c:pt>
                <c:pt idx="58">
                  <c:v>0.10556819253416221</c:v>
                </c:pt>
                <c:pt idx="59">
                  <c:v>0.1050299561479376</c:v>
                </c:pt>
                <c:pt idx="60">
                  <c:v>0.1044767917305314</c:v>
                </c:pt>
                <c:pt idx="61">
                  <c:v>0.1039077407422568</c:v>
                </c:pt>
                <c:pt idx="62">
                  <c:v>0.10332268722266021</c:v>
                </c:pt>
                <c:pt idx="63">
                  <c:v>0.10272229864973259</c:v>
                </c:pt>
                <c:pt idx="64">
                  <c:v>0.1021078709156106</c:v>
                </c:pt>
                <c:pt idx="65">
                  <c:v>0.10148118280670379</c:v>
                </c:pt>
                <c:pt idx="66">
                  <c:v>0.1008443821016676</c:v>
                </c:pt>
                <c:pt idx="67">
                  <c:v>0.10019987904528808</c:v>
                </c:pt>
                <c:pt idx="68">
                  <c:v>9.9550277278290925E-2</c:v>
                </c:pt>
                <c:pt idx="69">
                  <c:v>9.889830908744511E-2</c:v>
                </c:pt>
                <c:pt idx="70">
                  <c:v>9.8246801149334678E-2</c:v>
                </c:pt>
                <c:pt idx="71">
                  <c:v>9.7598641052631468E-2</c:v>
                </c:pt>
                <c:pt idx="72">
                  <c:v>9.6956732492174166E-2</c:v>
                </c:pt>
                <c:pt idx="73">
                  <c:v>9.6323947463294771E-2</c:v>
                </c:pt>
                <c:pt idx="74">
                  <c:v>9.5703043924565606E-2</c:v>
                </c:pt>
                <c:pt idx="75">
                  <c:v>9.5096576644144559E-2</c:v>
                </c:pt>
                <c:pt idx="76">
                  <c:v>9.4506814705184253E-2</c:v>
                </c:pt>
                <c:pt idx="77">
                  <c:v>9.3935648667543586E-2</c:v>
                </c:pt>
                <c:pt idx="78">
                  <c:v>9.33845630915969E-2</c:v>
                </c:pt>
                <c:pt idx="79">
                  <c:v>9.2854595911724944E-2</c:v>
                </c:pt>
                <c:pt idx="80">
                  <c:v>9.2347773768560973E-2</c:v>
                </c:pt>
                <c:pt idx="81">
                  <c:v>9.1871329258123677E-2</c:v>
                </c:pt>
                <c:pt idx="82">
                  <c:v>9.1433565912245787E-2</c:v>
                </c:pt>
                <c:pt idx="83">
                  <c:v>9.1042504346118019E-2</c:v>
                </c:pt>
                <c:pt idx="84">
                  <c:v>9.0705941075184066E-2</c:v>
                </c:pt>
                <c:pt idx="85">
                  <c:v>9.0431293119153044E-2</c:v>
                </c:pt>
                <c:pt idx="86">
                  <c:v>9.0225032922232662E-2</c:v>
                </c:pt>
                <c:pt idx="87">
                  <c:v>9.0093299966253385E-2</c:v>
                </c:pt>
                <c:pt idx="88">
                  <c:v>9.0042094288646027E-2</c:v>
                </c:pt>
                <c:pt idx="89">
                  <c:v>9.007725746975806E-2</c:v>
                </c:pt>
                <c:pt idx="90">
                  <c:v>9.0204453388404646E-2</c:v>
                </c:pt>
                <c:pt idx="91">
                  <c:v>9.042913644567821E-2</c:v>
                </c:pt>
                <c:pt idx="92">
                  <c:v>9.0756572622667994E-2</c:v>
                </c:pt>
                <c:pt idx="93">
                  <c:v>9.1191849849299414E-2</c:v>
                </c:pt>
                <c:pt idx="94">
                  <c:v>9.1739936324909205E-2</c:v>
                </c:pt>
                <c:pt idx="95">
                  <c:v>9.2405730470532063E-2</c:v>
                </c:pt>
                <c:pt idx="96">
                  <c:v>9.3194146787801885E-2</c:v>
                </c:pt>
                <c:pt idx="97">
                  <c:v>9.4110195974713401E-2</c:v>
                </c:pt>
                <c:pt idx="98">
                  <c:v>9.5159091228126533E-2</c:v>
                </c:pt>
                <c:pt idx="99">
                  <c:v>9.6346351391668791E-2</c:v>
                </c:pt>
                <c:pt idx="100">
                  <c:v>9.7677901143343987E-2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C7-4043-9DF6-94B8B17E787E}"/>
            </c:ext>
          </c:extLst>
        </c:ser>
        <c:ser>
          <c:idx val="7"/>
          <c:order val="7"/>
          <c:tx>
            <c:strRef>
              <c:f>NAIRU_Unemployment!$N$2</c:f>
              <c:strCache>
                <c:ptCount val="1"/>
                <c:pt idx="0">
                  <c:v>Unemployment Trend Cycle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NAIRU_Unemployment!$N$3:$N$103</c:f>
              <c:numCache>
                <c:formatCode>0.0%</c:formatCode>
                <c:ptCount val="101"/>
                <c:pt idx="0">
                  <c:v>8.8903473588068202E-2</c:v>
                </c:pt>
                <c:pt idx="1">
                  <c:v>9.2874206046665006E-2</c:v>
                </c:pt>
                <c:pt idx="2">
                  <c:v>9.7590635930504502E-2</c:v>
                </c:pt>
                <c:pt idx="3">
                  <c:v>0.102307065814344</c:v>
                </c:pt>
                <c:pt idx="4">
                  <c:v>0.107110057132824</c:v>
                </c:pt>
                <c:pt idx="5">
                  <c:v>0.11191304845130499</c:v>
                </c:pt>
                <c:pt idx="6">
                  <c:v>0.116369287572089</c:v>
                </c:pt>
                <c:pt idx="7">
                  <c:v>0.120825526692873</c:v>
                </c:pt>
                <c:pt idx="8">
                  <c:v>0.12586138328066099</c:v>
                </c:pt>
                <c:pt idx="9">
                  <c:v>0.13089723986844901</c:v>
                </c:pt>
                <c:pt idx="10">
                  <c:v>0.136891180702156</c:v>
                </c:pt>
                <c:pt idx="11">
                  <c:v>0.142885121535864</c:v>
                </c:pt>
                <c:pt idx="12">
                  <c:v>0.150187191470359</c:v>
                </c:pt>
                <c:pt idx="13">
                  <c:v>0.157489261404855</c:v>
                </c:pt>
                <c:pt idx="14">
                  <c:v>0.164902539032626</c:v>
                </c:pt>
                <c:pt idx="15">
                  <c:v>0.172315816660396</c:v>
                </c:pt>
                <c:pt idx="16">
                  <c:v>0.17901526340316501</c:v>
                </c:pt>
                <c:pt idx="17">
                  <c:v>0.18571471014593399</c:v>
                </c:pt>
                <c:pt idx="18">
                  <c:v>0.182172574366124</c:v>
                </c:pt>
                <c:pt idx="19">
                  <c:v>0.178630438586314</c:v>
                </c:pt>
                <c:pt idx="20">
                  <c:v>0.17456797555612</c:v>
                </c:pt>
                <c:pt idx="21">
                  <c:v>0.170505512525925</c:v>
                </c:pt>
                <c:pt idx="22">
                  <c:v>0.16350486142114701</c:v>
                </c:pt>
                <c:pt idx="23">
                  <c:v>0.15650421031636899</c:v>
                </c:pt>
                <c:pt idx="24">
                  <c:v>0.15410004398022101</c:v>
                </c:pt>
                <c:pt idx="25">
                  <c:v>0.151695877644072</c:v>
                </c:pt>
                <c:pt idx="26">
                  <c:v>0.15143096723619801</c:v>
                </c:pt>
                <c:pt idx="27">
                  <c:v>0.15116605682832299</c:v>
                </c:pt>
                <c:pt idx="28">
                  <c:v>0.14996939285885699</c:v>
                </c:pt>
                <c:pt idx="29">
                  <c:v>0.14877272888939</c:v>
                </c:pt>
                <c:pt idx="30">
                  <c:v>0.14742994498491299</c:v>
                </c:pt>
                <c:pt idx="31">
                  <c:v>0.14608716108043501</c:v>
                </c:pt>
                <c:pt idx="32">
                  <c:v>0.143935867950717</c:v>
                </c:pt>
                <c:pt idx="33">
                  <c:v>0.14178457482099899</c:v>
                </c:pt>
                <c:pt idx="34">
                  <c:v>0.13947252960833201</c:v>
                </c:pt>
                <c:pt idx="35">
                  <c:v>0.137160484395665</c:v>
                </c:pt>
                <c:pt idx="36">
                  <c:v>0.13449693043939501</c:v>
                </c:pt>
                <c:pt idx="37">
                  <c:v>0.13183337648312499</c:v>
                </c:pt>
                <c:pt idx="38">
                  <c:v>0.12846706924127099</c:v>
                </c:pt>
                <c:pt idx="39">
                  <c:v>0.125100761999416</c:v>
                </c:pt>
                <c:pt idx="40">
                  <c:v>0.12233677518069799</c:v>
                </c:pt>
                <c:pt idx="41">
                  <c:v>0.119572788361981</c:v>
                </c:pt>
                <c:pt idx="42">
                  <c:v>0.118487762156162</c:v>
                </c:pt>
                <c:pt idx="43">
                  <c:v>0.11740273595034301</c:v>
                </c:pt>
                <c:pt idx="44">
                  <c:v>0.11666466436931899</c:v>
                </c:pt>
                <c:pt idx="45">
                  <c:v>0.11592659278829399</c:v>
                </c:pt>
                <c:pt idx="46">
                  <c:v>0.115229854998343</c:v>
                </c:pt>
                <c:pt idx="47">
                  <c:v>0.114533117208392</c:v>
                </c:pt>
                <c:pt idx="48">
                  <c:v>0.11370897393099599</c:v>
                </c:pt>
                <c:pt idx="49">
                  <c:v>0.112884830653601</c:v>
                </c:pt>
                <c:pt idx="50">
                  <c:v>0.112483217137614</c:v>
                </c:pt>
                <c:pt idx="51">
                  <c:v>0.112081603621628</c:v>
                </c:pt>
                <c:pt idx="52">
                  <c:v>0.112914461277385</c:v>
                </c:pt>
                <c:pt idx="53">
                  <c:v>0.113747318933141</c:v>
                </c:pt>
                <c:pt idx="54">
                  <c:v>0.11530361054313799</c:v>
                </c:pt>
                <c:pt idx="55">
                  <c:v>0.11685990215313501</c:v>
                </c:pt>
                <c:pt idx="56">
                  <c:v>0.117763575026664</c:v>
                </c:pt>
                <c:pt idx="57">
                  <c:v>0.11866724790019299</c:v>
                </c:pt>
                <c:pt idx="58">
                  <c:v>0.118650626636896</c:v>
                </c:pt>
                <c:pt idx="59">
                  <c:v>0.1186340053736</c:v>
                </c:pt>
                <c:pt idx="60">
                  <c:v>0.11753176653639</c:v>
                </c:pt>
                <c:pt idx="61">
                  <c:v>0.116429527699179</c:v>
                </c:pt>
                <c:pt idx="62">
                  <c:v>0.114348571502497</c:v>
                </c:pt>
                <c:pt idx="63">
                  <c:v>0.112267615305814</c:v>
                </c:pt>
                <c:pt idx="64">
                  <c:v>0.110370873295435</c:v>
                </c:pt>
                <c:pt idx="65">
                  <c:v>0.10847413128505599</c:v>
                </c:pt>
                <c:pt idx="66">
                  <c:v>0.106829595614805</c:v>
                </c:pt>
                <c:pt idx="67">
                  <c:v>0.105185059944555</c:v>
                </c:pt>
                <c:pt idx="68">
                  <c:v>0.103763756695068</c:v>
                </c:pt>
                <c:pt idx="69">
                  <c:v>0.102342453445581</c:v>
                </c:pt>
                <c:pt idx="70">
                  <c:v>0.100839257340101</c:v>
                </c:pt>
                <c:pt idx="71">
                  <c:v>9.9336061234620396E-2</c:v>
                </c:pt>
                <c:pt idx="72">
                  <c:v>9.7595956358371802E-2</c:v>
                </c:pt>
                <c:pt idx="73">
                  <c:v>9.5855851482123305E-2</c:v>
                </c:pt>
                <c:pt idx="74">
                  <c:v>9.42381674968642E-2</c:v>
                </c:pt>
                <c:pt idx="75">
                  <c:v>9.2620483511605095E-2</c:v>
                </c:pt>
                <c:pt idx="76">
                  <c:v>9.1620618688155006E-2</c:v>
                </c:pt>
                <c:pt idx="77">
                  <c:v>9.0620753864705E-2</c:v>
                </c:pt>
                <c:pt idx="78">
                  <c:v>9.0354609368801006E-2</c:v>
                </c:pt>
                <c:pt idx="79">
                  <c:v>9.0088464872897095E-2</c:v>
                </c:pt>
                <c:pt idx="80">
                  <c:v>9.0252023523174907E-2</c:v>
                </c:pt>
                <c:pt idx="81">
                  <c:v>9.0415582173452705E-2</c:v>
                </c:pt>
                <c:pt idx="82">
                  <c:v>9.0818953387989704E-2</c:v>
                </c:pt>
                <c:pt idx="83">
                  <c:v>9.1222324602526605E-2</c:v>
                </c:pt>
                <c:pt idx="84">
                  <c:v>9.1648650968119194E-2</c:v>
                </c:pt>
                <c:pt idx="85">
                  <c:v>9.2074977333711699E-2</c:v>
                </c:pt>
                <c:pt idx="86">
                  <c:v>9.2450122707526297E-2</c:v>
                </c:pt>
                <c:pt idx="87">
                  <c:v>9.2825268081340895E-2</c:v>
                </c:pt>
                <c:pt idx="88">
                  <c:v>9.3304772502762798E-2</c:v>
                </c:pt>
                <c:pt idx="89">
                  <c:v>9.3784276924184701E-2</c:v>
                </c:pt>
                <c:pt idx="90">
                  <c:v>9.4779858804914005E-2</c:v>
                </c:pt>
                <c:pt idx="91">
                  <c:v>9.5775440685643295E-2</c:v>
                </c:pt>
                <c:pt idx="92">
                  <c:v>9.7231310257067993E-2</c:v>
                </c:pt>
                <c:pt idx="93">
                  <c:v>9.8687179828492594E-2</c:v>
                </c:pt>
                <c:pt idx="94">
                  <c:v>0.100486922482546</c:v>
                </c:pt>
                <c:pt idx="95">
                  <c:v>0.10228666513659899</c:v>
                </c:pt>
                <c:pt idx="96">
                  <c:v>0.104331252231885</c:v>
                </c:pt>
                <c:pt idx="97">
                  <c:v>0.106375839327171</c:v>
                </c:pt>
                <c:pt idx="98">
                  <c:v>0.108412879774075</c:v>
                </c:pt>
                <c:pt idx="99">
                  <c:v>0.11044992022097901</c:v>
                </c:pt>
                <c:pt idx="100">
                  <c:v>0.11248782121836801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8-4E80-AA25-D53EA6A7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85151"/>
        <c:axId val="1611058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NAIRU_Unemployment!$G$2</c15:sqref>
                        </c15:formulaRef>
                      </c:ext>
                    </c:extLst>
                    <c:strCache>
                      <c:ptCount val="1"/>
                      <c:pt idx="0">
                        <c:v>nairu_hp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NAIRU_Unemployment!$G$3:$G$103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9.4939331397844801E-2</c:v>
                      </c:pt>
                      <c:pt idx="1">
                        <c:v>9.9699791539401506E-2</c:v>
                      </c:pt>
                      <c:pt idx="2">
                        <c:v>0.104456479269827</c:v>
                      </c:pt>
                      <c:pt idx="3">
                        <c:v>0.10920135618705699</c:v>
                      </c:pt>
                      <c:pt idx="4">
                        <c:v>0.113922092736941</c:v>
                      </c:pt>
                      <c:pt idx="5">
                        <c:v>0.118602050433845</c:v>
                      </c:pt>
                      <c:pt idx="6">
                        <c:v>0.12322033326988099</c:v>
                      </c:pt>
                      <c:pt idx="7">
                        <c:v>0.127751864610925</c:v>
                      </c:pt>
                      <c:pt idx="8">
                        <c:v>0.132167285919289</c:v>
                      </c:pt>
                      <c:pt idx="9">
                        <c:v>0.13643290969608701</c:v>
                      </c:pt>
                      <c:pt idx="10">
                        <c:v>0.140511107253286</c:v>
                      </c:pt>
                      <c:pt idx="11">
                        <c:v>0.14436079010920699</c:v>
                      </c:pt>
                      <c:pt idx="12">
                        <c:v>0.14793860732807901</c:v>
                      </c:pt>
                      <c:pt idx="13">
                        <c:v>0.151200285681273</c:v>
                      </c:pt>
                      <c:pt idx="14">
                        <c:v>0.15410295730524801</c:v>
                      </c:pt>
                      <c:pt idx="15">
                        <c:v>0.15660768494628899</c:v>
                      </c:pt>
                      <c:pt idx="16">
                        <c:v>0.15868228108926299</c:v>
                      </c:pt>
                      <c:pt idx="17">
                        <c:v>0.16030437580135601</c:v>
                      </c:pt>
                      <c:pt idx="18">
                        <c:v>0.161464307263704</c:v>
                      </c:pt>
                      <c:pt idx="19">
                        <c:v>0.16216829511640299</c:v>
                      </c:pt>
                      <c:pt idx="20">
                        <c:v>0.16243550166649301</c:v>
                      </c:pt>
                      <c:pt idx="21">
                        <c:v>0.16229537806067801</c:v>
                      </c:pt>
                      <c:pt idx="22">
                        <c:v>0.16178495824184699</c:v>
                      </c:pt>
                      <c:pt idx="23">
                        <c:v>0.16094640748692901</c:v>
                      </c:pt>
                      <c:pt idx="24">
                        <c:v>0.159822966012337</c:v>
                      </c:pt>
                      <c:pt idx="25">
                        <c:v>0.15845509766125701</c:v>
                      </c:pt>
                      <c:pt idx="26">
                        <c:v>0.15687968945060099</c:v>
                      </c:pt>
                      <c:pt idx="27">
                        <c:v>0.155129403884773</c:v>
                      </c:pt>
                      <c:pt idx="28">
                        <c:v>0.15323349801679101</c:v>
                      </c:pt>
                      <c:pt idx="29">
                        <c:v>0.15121875180776601</c:v>
                      </c:pt>
                      <c:pt idx="30">
                        <c:v>0.14910990515308001</c:v>
                      </c:pt>
                      <c:pt idx="31">
                        <c:v>0.14693016918379501</c:v>
                      </c:pt>
                      <c:pt idx="32">
                        <c:v>0.14470170505586799</c:v>
                      </c:pt>
                      <c:pt idx="33">
                        <c:v>0.14244614704518799</c:v>
                      </c:pt>
                      <c:pt idx="34">
                        <c:v>0.14018465077945799</c:v>
                      </c:pt>
                      <c:pt idx="35">
                        <c:v>0.13793795840373699</c:v>
                      </c:pt>
                      <c:pt idx="36">
                        <c:v>0.13572636698735299</c:v>
                      </c:pt>
                      <c:pt idx="37">
                        <c:v>0.13356968767838101</c:v>
                      </c:pt>
                      <c:pt idx="38">
                        <c:v>0.131486963227051</c:v>
                      </c:pt>
                      <c:pt idx="39">
                        <c:v>0.12949615118909599</c:v>
                      </c:pt>
                      <c:pt idx="40">
                        <c:v>0.12761332168651099</c:v>
                      </c:pt>
                      <c:pt idx="41">
                        <c:v>0.125851797723043</c:v>
                      </c:pt>
                      <c:pt idx="42">
                        <c:v>0.124221604460876</c:v>
                      </c:pt>
                      <c:pt idx="43">
                        <c:v>0.122728842681343</c:v>
                      </c:pt>
                      <c:pt idx="44">
                        <c:v>0.121376029514335</c:v>
                      </c:pt>
                      <c:pt idx="45">
                        <c:v>0.12016235327303799</c:v>
                      </c:pt>
                      <c:pt idx="46">
                        <c:v>0.119084057667421</c:v>
                      </c:pt>
                      <c:pt idx="47">
                        <c:v>0.11813473905715099</c:v>
                      </c:pt>
                      <c:pt idx="48">
                        <c:v>0.117305584925226</c:v>
                      </c:pt>
                      <c:pt idx="49">
                        <c:v>0.116585531740988</c:v>
                      </c:pt>
                      <c:pt idx="50">
                        <c:v>0.11596126809191</c:v>
                      </c:pt>
                      <c:pt idx="51">
                        <c:v>0.115417169627283</c:v>
                      </c:pt>
                      <c:pt idx="52">
                        <c:v>0.114935438214552</c:v>
                      </c:pt>
                      <c:pt idx="53">
                        <c:v>0.11449619099241</c:v>
                      </c:pt>
                      <c:pt idx="54">
                        <c:v>0.114078281988963</c:v>
                      </c:pt>
                      <c:pt idx="55">
                        <c:v>0.11366009718728</c:v>
                      </c:pt>
                      <c:pt idx="56">
                        <c:v>0.113220788400775</c:v>
                      </c:pt>
                      <c:pt idx="57">
                        <c:v>0.11274150732096901</c:v>
                      </c:pt>
                      <c:pt idx="58">
                        <c:v>0.112206244881022</c:v>
                      </c:pt>
                      <c:pt idx="59">
                        <c:v>0.111602695601956</c:v>
                      </c:pt>
                      <c:pt idx="60">
                        <c:v>0.11092258174338999</c:v>
                      </c:pt>
                      <c:pt idx="61">
                        <c:v>0.110162020133553</c:v>
                      </c:pt>
                      <c:pt idx="62">
                        <c:v>0.109321258341166</c:v>
                      </c:pt>
                      <c:pt idx="63">
                        <c:v>0.10840446112718</c:v>
                      </c:pt>
                      <c:pt idx="64">
                        <c:v>0.107418935323273</c:v>
                      </c:pt>
                      <c:pt idx="65">
                        <c:v>0.106374402232484</c:v>
                      </c:pt>
                      <c:pt idx="66">
                        <c:v>0.105282428119083</c:v>
                      </c:pt>
                      <c:pt idx="67">
                        <c:v>0.104155891577999</c:v>
                      </c:pt>
                      <c:pt idx="68">
                        <c:v>0.10300863818384701</c:v>
                      </c:pt>
                      <c:pt idx="69">
                        <c:v>0.10185515674147</c:v>
                      </c:pt>
                      <c:pt idx="70">
                        <c:v>0.10071040800478</c:v>
                      </c:pt>
                      <c:pt idx="71">
                        <c:v>9.9589657288130101E-2</c:v>
                      </c:pt>
                      <c:pt idx="72">
                        <c:v>9.8508250436706898E-2</c:v>
                      </c:pt>
                      <c:pt idx="73">
                        <c:v>9.7481374798164405E-2</c:v>
                      </c:pt>
                      <c:pt idx="74">
                        <c:v>9.6523647536357393E-2</c:v>
                      </c:pt>
                      <c:pt idx="75">
                        <c:v>9.5648669863068206E-2</c:v>
                      </c:pt>
                      <c:pt idx="76">
                        <c:v>9.4868614565054299E-2</c:v>
                      </c:pt>
                      <c:pt idx="77">
                        <c:v>9.4193761812603499E-2</c:v>
                      </c:pt>
                      <c:pt idx="78">
                        <c:v>9.3632361778580905E-2</c:v>
                      </c:pt>
                      <c:pt idx="79">
                        <c:v>9.3190431505883603E-2</c:v>
                      </c:pt>
                      <c:pt idx="80">
                        <c:v>9.2871939442153204E-2</c:v>
                      </c:pt>
                      <c:pt idx="81">
                        <c:v>9.2678915305885401E-2</c:v>
                      </c:pt>
                      <c:pt idx="82">
                        <c:v>9.2611751368126605E-2</c:v>
                      </c:pt>
                      <c:pt idx="83">
                        <c:v>9.2669425316714696E-2</c:v>
                      </c:pt>
                      <c:pt idx="84">
                        <c:v>9.2849794340751399E-2</c:v>
                      </c:pt>
                      <c:pt idx="85">
                        <c:v>9.3149811191390999E-2</c:v>
                      </c:pt>
                      <c:pt idx="86">
                        <c:v>9.3565677905180097E-2</c:v>
                      </c:pt>
                      <c:pt idx="87">
                        <c:v>9.4092924747504594E-2</c:v>
                      </c:pt>
                      <c:pt idx="88">
                        <c:v>9.4726384761751506E-2</c:v>
                      </c:pt>
                      <c:pt idx="89">
                        <c:v>9.5460098705891602E-2</c:v>
                      </c:pt>
                      <c:pt idx="90">
                        <c:v>9.6287218830233806E-2</c:v>
                      </c:pt>
                      <c:pt idx="91">
                        <c:v>9.7199849996473395E-2</c:v>
                      </c:pt>
                      <c:pt idx="92">
                        <c:v>9.8189154966290104E-2</c:v>
                      </c:pt>
                      <c:pt idx="93">
                        <c:v>9.9245406245543996E-2</c:v>
                      </c:pt>
                      <c:pt idx="94">
                        <c:v>0.100358277687152</c:v>
                      </c:pt>
                      <c:pt idx="95">
                        <c:v>0.10151709425252101</c:v>
                      </c:pt>
                      <c:pt idx="96">
                        <c:v>0.102711261306053</c:v>
                      </c:pt>
                      <c:pt idx="97">
                        <c:v>0.103930665193956</c:v>
                      </c:pt>
                      <c:pt idx="98">
                        <c:v>0.105166204756763</c:v>
                      </c:pt>
                      <c:pt idx="99">
                        <c:v>0.106410307068843</c:v>
                      </c:pt>
                      <c:pt idx="100">
                        <c:v>0.107657428376449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C7-4043-9DF6-94B8B17E78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NAIRU_Unemployment!$H$2</c15:sqref>
                        </c15:formulaRef>
                      </c:ext>
                    </c:extLst>
                    <c:strCache>
                      <c:ptCount val="1"/>
                      <c:pt idx="0">
                        <c:v>nairu_spline_u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NAIRU_Unemployment!$H$3:$H$103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7.48782879892569E-2</c:v>
                      </c:pt>
                      <c:pt idx="1">
                        <c:v>8.5195006085003105E-2</c:v>
                      </c:pt>
                      <c:pt idx="2">
                        <c:v>9.4756203856996596E-2</c:v>
                      </c:pt>
                      <c:pt idx="3">
                        <c:v>0.103585090411068</c:v>
                      </c:pt>
                      <c:pt idx="4">
                        <c:v>0.111704874853049</c:v>
                      </c:pt>
                      <c:pt idx="5">
                        <c:v>0.119138766288769</c:v>
                      </c:pt>
                      <c:pt idx="6">
                        <c:v>0.12590997382406</c:v>
                      </c:pt>
                      <c:pt idx="7">
                        <c:v>0.132041706564752</c:v>
                      </c:pt>
                      <c:pt idx="8">
                        <c:v>0.13755717361667699</c:v>
                      </c:pt>
                      <c:pt idx="9">
                        <c:v>0.142479584085664</c:v>
                      </c:pt>
                      <c:pt idx="10">
                        <c:v>0.14683214707754499</c:v>
                      </c:pt>
                      <c:pt idx="11">
                        <c:v>0.15063807169815099</c:v>
                      </c:pt>
                      <c:pt idx="12">
                        <c:v>0.153920567053313</c:v>
                      </c:pt>
                      <c:pt idx="13">
                        <c:v>0.156702842248861</c:v>
                      </c:pt>
                      <c:pt idx="14">
                        <c:v>0.15900810639062599</c:v>
                      </c:pt>
                      <c:pt idx="15">
                        <c:v>0.16085956858443901</c:v>
                      </c:pt>
                      <c:pt idx="16">
                        <c:v>0.16228043793613101</c:v>
                      </c:pt>
                      <c:pt idx="17">
                        <c:v>0.16329392355153199</c:v>
                      </c:pt>
                      <c:pt idx="18">
                        <c:v>0.16392323453647401</c:v>
                      </c:pt>
                      <c:pt idx="19">
                        <c:v>0.16419157999678699</c:v>
                      </c:pt>
                      <c:pt idx="20">
                        <c:v>0.16412216903830201</c:v>
                      </c:pt>
                      <c:pt idx="21">
                        <c:v>0.16373821076685099</c:v>
                      </c:pt>
                      <c:pt idx="22">
                        <c:v>0.163062914288263</c:v>
                      </c:pt>
                      <c:pt idx="23">
                        <c:v>0.16211948870836901</c:v>
                      </c:pt>
                      <c:pt idx="24">
                        <c:v>0.160931143133001</c:v>
                      </c:pt>
                      <c:pt idx="25">
                        <c:v>0.159521086667989</c:v>
                      </c:pt>
                      <c:pt idx="26">
                        <c:v>0.15791252841916401</c:v>
                      </c:pt>
                      <c:pt idx="27">
                        <c:v>0.15612867749235701</c:v>
                      </c:pt>
                      <c:pt idx="28">
                        <c:v>0.154192742993398</c:v>
                      </c:pt>
                      <c:pt idx="29">
                        <c:v>0.15212793402812</c:v>
                      </c:pt>
                      <c:pt idx="30">
                        <c:v>0.149957459702351</c:v>
                      </c:pt>
                      <c:pt idx="31">
                        <c:v>0.147704529121924</c:v>
                      </c:pt>
                      <c:pt idx="32">
                        <c:v>0.14539235139266801</c:v>
                      </c:pt>
                      <c:pt idx="33">
                        <c:v>0.14304413562041501</c:v>
                      </c:pt>
                      <c:pt idx="34">
                        <c:v>0.14068309091099601</c:v>
                      </c:pt>
                      <c:pt idx="35">
                        <c:v>0.13833242637024201</c:v>
                      </c:pt>
                      <c:pt idx="36">
                        <c:v>0.136015351103982</c:v>
                      </c:pt>
                      <c:pt idx="37">
                        <c:v>0.133755074218049</c:v>
                      </c:pt>
                      <c:pt idx="38">
                        <c:v>0.13157480481827299</c:v>
                      </c:pt>
                      <c:pt idx="39">
                        <c:v>0.129497752010484</c:v>
                      </c:pt>
                      <c:pt idx="40">
                        <c:v>0.12754243198562901</c:v>
                      </c:pt>
                      <c:pt idx="41">
                        <c:v>0.125708589275111</c:v>
                      </c:pt>
                      <c:pt idx="42">
                        <c:v>0.123991275495452</c:v>
                      </c:pt>
                      <c:pt idx="43">
                        <c:v>0.12238554226317</c:v>
                      </c:pt>
                      <c:pt idx="44">
                        <c:v>0.12088644119478401</c:v>
                      </c:pt>
                      <c:pt idx="45">
                        <c:v>0.119489023906815</c:v>
                      </c:pt>
                      <c:pt idx="46">
                        <c:v>0.118188342015782</c:v>
                      </c:pt>
                      <c:pt idx="47">
                        <c:v>0.116979447138205</c:v>
                      </c:pt>
                      <c:pt idx="48">
                        <c:v>0.115857390890602</c:v>
                      </c:pt>
                      <c:pt idx="49">
                        <c:v>0.114817224889495</c:v>
                      </c:pt>
                      <c:pt idx="50">
                        <c:v>0.11385400075140099</c:v>
                      </c:pt>
                      <c:pt idx="51">
                        <c:v>0.112962770092841</c:v>
                      </c:pt>
                      <c:pt idx="52">
                        <c:v>0.112138584530335</c:v>
                      </c:pt>
                      <c:pt idx="53">
                        <c:v>0.111376495680402</c:v>
                      </c:pt>
                      <c:pt idx="54">
                        <c:v>0.11067155515956099</c:v>
                      </c:pt>
                      <c:pt idx="55">
                        <c:v>0.11001881458433201</c:v>
                      </c:pt>
                      <c:pt idx="56">
                        <c:v>0.109413325571235</c:v>
                      </c:pt>
                      <c:pt idx="57">
                        <c:v>0.108850139736789</c:v>
                      </c:pt>
                      <c:pt idx="58">
                        <c:v>0.108324308697514</c:v>
                      </c:pt>
                      <c:pt idx="59">
                        <c:v>0.10783088406992899</c:v>
                      </c:pt>
                      <c:pt idx="60">
                        <c:v>0.107364917470555</c:v>
                      </c:pt>
                      <c:pt idx="61">
                        <c:v>0.10692146051590901</c:v>
                      </c:pt>
                      <c:pt idx="62">
                        <c:v>0.106495564822513</c:v>
                      </c:pt>
                      <c:pt idx="63">
                        <c:v>0.10608228200688601</c:v>
                      </c:pt>
                      <c:pt idx="64">
                        <c:v>0.105676663685546</c:v>
                      </c:pt>
                      <c:pt idx="65">
                        <c:v>0.10527376147501501</c:v>
                      </c:pt>
                      <c:pt idx="66">
                        <c:v>0.104868626991811</c:v>
                      </c:pt>
                      <c:pt idx="67">
                        <c:v>0.10445631185245299</c:v>
                      </c:pt>
                      <c:pt idx="68">
                        <c:v>0.10403186767346299</c:v>
                      </c:pt>
                      <c:pt idx="69">
                        <c:v>0.103590346071358</c:v>
                      </c:pt>
                      <c:pt idx="70">
                        <c:v>0.103126798662659</c:v>
                      </c:pt>
                      <c:pt idx="71">
                        <c:v>0.10263627706388501</c:v>
                      </c:pt>
                      <c:pt idx="72">
                        <c:v>0.102113832891556</c:v>
                      </c:pt>
                      <c:pt idx="73">
                        <c:v>0.101554517762191</c:v>
                      </c:pt>
                      <c:pt idx="74">
                        <c:v>0.10095338329231</c:v>
                      </c:pt>
                      <c:pt idx="75">
                        <c:v>0.100305481098433</c:v>
                      </c:pt>
                      <c:pt idx="76">
                        <c:v>9.9605862797078698E-2</c:v>
                      </c:pt>
                      <c:pt idx="77">
                        <c:v>9.8849580004766999E-2</c:v>
                      </c:pt>
                      <c:pt idx="78">
                        <c:v>9.80316843380174E-2</c:v>
                      </c:pt>
                      <c:pt idx="79">
                        <c:v>9.7147227413349704E-2</c:v>
                      </c:pt>
                      <c:pt idx="80">
                        <c:v>9.6198252973801607E-2</c:v>
                      </c:pt>
                      <c:pt idx="81">
                        <c:v>9.5214773268484196E-2</c:v>
                      </c:pt>
                      <c:pt idx="82">
                        <c:v>9.4233792673027103E-2</c:v>
                      </c:pt>
                      <c:pt idx="83">
                        <c:v>9.3292315563059697E-2</c:v>
                      </c:pt>
                      <c:pt idx="84">
                        <c:v>9.2427346314211498E-2</c:v>
                      </c:pt>
                      <c:pt idx="85">
                        <c:v>9.1675889302111901E-2</c:v>
                      </c:pt>
                      <c:pt idx="86">
                        <c:v>9.1074948902390401E-2</c:v>
                      </c:pt>
                      <c:pt idx="87">
                        <c:v>9.0661529490676504E-2</c:v>
                      </c:pt>
                      <c:pt idx="88">
                        <c:v>9.0472635442599605E-2</c:v>
                      </c:pt>
                      <c:pt idx="89">
                        <c:v>9.0545271133789199E-2</c:v>
                      </c:pt>
                      <c:pt idx="90">
                        <c:v>9.0916440939874693E-2</c:v>
                      </c:pt>
                      <c:pt idx="91">
                        <c:v>9.1623149236485693E-2</c:v>
                      </c:pt>
                      <c:pt idx="92">
                        <c:v>9.2702400399251497E-2</c:v>
                      </c:pt>
                      <c:pt idx="93">
                        <c:v>9.4191198803801598E-2</c:v>
                      </c:pt>
                      <c:pt idx="94">
                        <c:v>9.6126548825765504E-2</c:v>
                      </c:pt>
                      <c:pt idx="95">
                        <c:v>9.8545454840772706E-2</c:v>
                      </c:pt>
                      <c:pt idx="96">
                        <c:v>0.101484921224453</c:v>
                      </c:pt>
                      <c:pt idx="97">
                        <c:v>0.104981952352435</c:v>
                      </c:pt>
                      <c:pt idx="98">
                        <c:v>0.109073552600348</c:v>
                      </c:pt>
                      <c:pt idx="99">
                        <c:v>0.113796726343823</c:v>
                      </c:pt>
                      <c:pt idx="100">
                        <c:v>0.119188477958489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C7-4043-9DF6-94B8B17E78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NAIRU_Unemployment!$I$2</c15:sqref>
                        </c15:formulaRef>
                      </c:ext>
                    </c:extLst>
                    <c:strCache>
                      <c:ptCount val="1"/>
                      <c:pt idx="0">
                        <c:v>nairu_spline_0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NAIRU_Unemployment!$I$3:$I$103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5.3623458016638002E-2</c:v>
                      </c:pt>
                      <c:pt idx="1">
                        <c:v>5.7454537485237503E-2</c:v>
                      </c:pt>
                      <c:pt idx="2">
                        <c:v>6.1143778961029897E-2</c:v>
                      </c:pt>
                      <c:pt idx="3">
                        <c:v>6.4693339354809504E-2</c:v>
                      </c:pt>
                      <c:pt idx="4">
                        <c:v>6.8105375577370397E-2</c:v>
                      </c:pt>
                      <c:pt idx="5">
                        <c:v>7.1382044539507097E-2</c:v>
                      </c:pt>
                      <c:pt idx="6">
                        <c:v>7.4525503152013603E-2</c:v>
                      </c:pt>
                      <c:pt idx="7">
                        <c:v>7.7537908325684302E-2</c:v>
                      </c:pt>
                      <c:pt idx="8">
                        <c:v>8.0421416971313497E-2</c:v>
                      </c:pt>
                      <c:pt idx="9">
                        <c:v>8.31781859996953E-2</c:v>
                      </c:pt>
                      <c:pt idx="10">
                        <c:v>8.5810372321624098E-2</c:v>
                      </c:pt>
                      <c:pt idx="11">
                        <c:v>8.8320132847894098E-2</c:v>
                      </c:pt>
                      <c:pt idx="12">
                        <c:v>9.0709624489299506E-2</c:v>
                      </c:pt>
                      <c:pt idx="13">
                        <c:v>9.2981004156634697E-2</c:v>
                      </c:pt>
                      <c:pt idx="14">
                        <c:v>9.5136428760693795E-2</c:v>
                      </c:pt>
                      <c:pt idx="15">
                        <c:v>9.71780552122712E-2</c:v>
                      </c:pt>
                      <c:pt idx="16">
                        <c:v>9.9108040422161106E-2</c:v>
                      </c:pt>
                      <c:pt idx="17">
                        <c:v>0.100928541301158</c:v>
                      </c:pt>
                      <c:pt idx="18">
                        <c:v>0.102641714760055</c:v>
                      </c:pt>
                      <c:pt idx="19">
                        <c:v>0.104249717709648</c:v>
                      </c:pt>
                      <c:pt idx="20">
                        <c:v>0.10575470706073101</c:v>
                      </c:pt>
                      <c:pt idx="21">
                        <c:v>0.107158839724097</c:v>
                      </c:pt>
                      <c:pt idx="22">
                        <c:v>0.10846427261054099</c:v>
                      </c:pt>
                      <c:pt idx="23">
                        <c:v>0.109673162630857</c:v>
                      </c:pt>
                      <c:pt idx="24">
                        <c:v>0.11078766669584</c:v>
                      </c:pt>
                      <c:pt idx="25">
                        <c:v>0.111809941716284</c:v>
                      </c:pt>
                      <c:pt idx="26">
                        <c:v>0.112742144602983</c:v>
                      </c:pt>
                      <c:pt idx="27">
                        <c:v>0.113586432266731</c:v>
                      </c:pt>
                      <c:pt idx="28">
                        <c:v>0.114344961618323</c:v>
                      </c:pt>
                      <c:pt idx="29">
                        <c:v>0.115019889568552</c:v>
                      </c:pt>
                      <c:pt idx="30">
                        <c:v>0.11561337302821401</c:v>
                      </c:pt>
                      <c:pt idx="31">
                        <c:v>0.116127568908102</c:v>
                      </c:pt>
                      <c:pt idx="32">
                        <c:v>0.11656463411901</c:v>
                      </c:pt>
                      <c:pt idx="33">
                        <c:v>0.116926725571734</c:v>
                      </c:pt>
                      <c:pt idx="34">
                        <c:v>0.117216000177066</c:v>
                      </c:pt>
                      <c:pt idx="35">
                        <c:v>0.117434614845802</c:v>
                      </c:pt>
                      <c:pt idx="36">
                        <c:v>0.117584726488735</c:v>
                      </c:pt>
                      <c:pt idx="37">
                        <c:v>0.11766849201666101</c:v>
                      </c:pt>
                      <c:pt idx="38">
                        <c:v>0.117688068340372</c:v>
                      </c:pt>
                      <c:pt idx="39">
                        <c:v>0.117645612370664</c:v>
                      </c:pt>
                      <c:pt idx="40">
                        <c:v>0.117543281018331</c:v>
                      </c:pt>
                      <c:pt idx="41">
                        <c:v>0.11738323119416599</c:v>
                      </c:pt>
                      <c:pt idx="42">
                        <c:v>0.11716761980896501</c:v>
                      </c:pt>
                      <c:pt idx="43">
                        <c:v>0.116898603773521</c:v>
                      </c:pt>
                      <c:pt idx="44">
                        <c:v>0.116578339998628</c:v>
                      </c:pt>
                      <c:pt idx="45">
                        <c:v>0.116208985395082</c:v>
                      </c:pt>
                      <c:pt idx="46">
                        <c:v>0.11579269687367599</c:v>
                      </c:pt>
                      <c:pt idx="47">
                        <c:v>0.11533163134520399</c:v>
                      </c:pt>
                      <c:pt idx="48">
                        <c:v>0.114827945720461</c:v>
                      </c:pt>
                      <c:pt idx="49">
                        <c:v>0.11428379691024</c:v>
                      </c:pt>
                      <c:pt idx="50">
                        <c:v>0.113701341825338</c:v>
                      </c:pt>
                      <c:pt idx="51">
                        <c:v>0.11308273737654601</c:v>
                      </c:pt>
                      <c:pt idx="52">
                        <c:v>0.11243014047466</c:v>
                      </c:pt>
                      <c:pt idx="53">
                        <c:v>0.111745708030475</c:v>
                      </c:pt>
                      <c:pt idx="54">
                        <c:v>0.111031596954783</c:v>
                      </c:pt>
                      <c:pt idx="55">
                        <c:v>0.11028996415837999</c:v>
                      </c:pt>
                      <c:pt idx="56">
                        <c:v>0.10952296655205999</c:v>
                      </c:pt>
                      <c:pt idx="57">
                        <c:v>0.108732761046616</c:v>
                      </c:pt>
                      <c:pt idx="58">
                        <c:v>0.10792150455284399</c:v>
                      </c:pt>
                      <c:pt idx="59">
                        <c:v>0.107091353981538</c:v>
                      </c:pt>
                      <c:pt idx="60">
                        <c:v>0.106244466243491</c:v>
                      </c:pt>
                      <c:pt idx="61">
                        <c:v>0.105382998249498</c:v>
                      </c:pt>
                      <c:pt idx="62">
                        <c:v>0.104509106910354</c:v>
                      </c:pt>
                      <c:pt idx="63">
                        <c:v>0.103624949136852</c:v>
                      </c:pt>
                      <c:pt idx="64">
                        <c:v>0.102732681839787</c:v>
                      </c:pt>
                      <c:pt idx="65">
                        <c:v>0.101834461929953</c:v>
                      </c:pt>
                      <c:pt idx="66">
                        <c:v>0.10093244631814501</c:v>
                      </c:pt>
                      <c:pt idx="67">
                        <c:v>0.100028791915155</c:v>
                      </c:pt>
                      <c:pt idx="68">
                        <c:v>9.9125655631780094E-2</c:v>
                      </c:pt>
                      <c:pt idx="69">
                        <c:v>9.8225194378812997E-2</c:v>
                      </c:pt>
                      <c:pt idx="70">
                        <c:v>9.7329565067048096E-2</c:v>
                      </c:pt>
                      <c:pt idx="71">
                        <c:v>9.6440924607279904E-2</c:v>
                      </c:pt>
                      <c:pt idx="72">
                        <c:v>9.5561429910302503E-2</c:v>
                      </c:pt>
                      <c:pt idx="73">
                        <c:v>9.4693237886910198E-2</c:v>
                      </c:pt>
                      <c:pt idx="74">
                        <c:v>9.3838505447897305E-2</c:v>
                      </c:pt>
                      <c:pt idx="75">
                        <c:v>9.2999389504058005E-2</c:v>
                      </c:pt>
                      <c:pt idx="76">
                        <c:v>9.2178046966186603E-2</c:v>
                      </c:pt>
                      <c:pt idx="77">
                        <c:v>9.1376634745077401E-2</c:v>
                      </c:pt>
                      <c:pt idx="78">
                        <c:v>9.0597309751524496E-2</c:v>
                      </c:pt>
                      <c:pt idx="79">
                        <c:v>8.9842228896322304E-2</c:v>
                      </c:pt>
                      <c:pt idx="80">
                        <c:v>8.9113549090265004E-2</c:v>
                      </c:pt>
                      <c:pt idx="81">
                        <c:v>8.8413427244146706E-2</c:v>
                      </c:pt>
                      <c:pt idx="82">
                        <c:v>8.7744020268762102E-2</c:v>
                      </c:pt>
                      <c:pt idx="83">
                        <c:v>8.7107485074904997E-2</c:v>
                      </c:pt>
                      <c:pt idx="84">
                        <c:v>8.6505978573369904E-2</c:v>
                      </c:pt>
                      <c:pt idx="85">
                        <c:v>8.5941657674951002E-2</c:v>
                      </c:pt>
                      <c:pt idx="86">
                        <c:v>8.5416679290442596E-2</c:v>
                      </c:pt>
                      <c:pt idx="87">
                        <c:v>8.4933200330638794E-2</c:v>
                      </c:pt>
                      <c:pt idx="88">
                        <c:v>8.4493377706334E-2</c:v>
                      </c:pt>
                      <c:pt idx="89">
                        <c:v>8.4099368328322405E-2</c:v>
                      </c:pt>
                      <c:pt idx="90">
                        <c:v>8.37533291073983E-2</c:v>
                      </c:pt>
                      <c:pt idx="91">
                        <c:v>8.3457416954355906E-2</c:v>
                      </c:pt>
                      <c:pt idx="92">
                        <c:v>8.3213788779989598E-2</c:v>
                      </c:pt>
                      <c:pt idx="93">
                        <c:v>8.30246014950934E-2</c:v>
                      </c:pt>
                      <c:pt idx="94">
                        <c:v>8.2892012010461799E-2</c:v>
                      </c:pt>
                      <c:pt idx="95">
                        <c:v>8.2818177236888793E-2</c:v>
                      </c:pt>
                      <c:pt idx="96">
                        <c:v>8.2805254085169006E-2</c:v>
                      </c:pt>
                      <c:pt idx="97">
                        <c:v>8.2855399466096394E-2</c:v>
                      </c:pt>
                      <c:pt idx="98">
                        <c:v>8.2970770290465304E-2</c:v>
                      </c:pt>
                      <c:pt idx="99">
                        <c:v>8.3153523469069998E-2</c:v>
                      </c:pt>
                      <c:pt idx="100">
                        <c:v>8.3405815912704795E-2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C7-4043-9DF6-94B8B17E78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NAIRU_Unemployment!$J$2</c15:sqref>
                        </c15:formulaRef>
                      </c:ext>
                    </c:extLst>
                    <c:strCache>
                      <c:ptCount val="1"/>
                      <c:pt idx="0">
                        <c:v>nairu_spline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NAIRU_Unemployment!$J$3:$J$103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4.0928932838568098E-2</c:v>
                      </c:pt>
                      <c:pt idx="1">
                        <c:v>5.2047124928043698E-2</c:v>
                      </c:pt>
                      <c:pt idx="2">
                        <c:v>6.1809118723196103E-2</c:v>
                      </c:pt>
                      <c:pt idx="3">
                        <c:v>7.0313461697487395E-2</c:v>
                      </c:pt>
                      <c:pt idx="4">
                        <c:v>7.7658701324380006E-2</c:v>
                      </c:pt>
                      <c:pt idx="5">
                        <c:v>8.3943385077336105E-2</c:v>
                      </c:pt>
                      <c:pt idx="6">
                        <c:v>8.9266060429818203E-2</c:v>
                      </c:pt>
                      <c:pt idx="7">
                        <c:v>9.3725274855288407E-2</c:v>
                      </c:pt>
                      <c:pt idx="8">
                        <c:v>9.7419575827209101E-2</c:v>
                      </c:pt>
                      <c:pt idx="9">
                        <c:v>0.100447510819043</c:v>
                      </c:pt>
                      <c:pt idx="10">
                        <c:v>0.102907627304251</c:v>
                      </c:pt>
                      <c:pt idx="11">
                        <c:v>0.104898472756297</c:v>
                      </c:pt>
                      <c:pt idx="12">
                        <c:v>0.10651859464864299</c:v>
                      </c:pt>
                      <c:pt idx="13">
                        <c:v>0.107866540454751</c:v>
                      </c:pt>
                      <c:pt idx="14">
                        <c:v>0.10904085764808299</c:v>
                      </c:pt>
                      <c:pt idx="15">
                        <c:v>0.11012391431780499</c:v>
                      </c:pt>
                      <c:pt idx="16">
                        <c:v>0.11113336101589801</c:v>
                      </c:pt>
                      <c:pt idx="17">
                        <c:v>0.112070668910044</c:v>
                      </c:pt>
                      <c:pt idx="18">
                        <c:v>0.112937309167929</c:v>
                      </c:pt>
                      <c:pt idx="19">
                        <c:v>0.11373475295723499</c:v>
                      </c:pt>
                      <c:pt idx="20">
                        <c:v>0.114464471445647</c:v>
                      </c:pt>
                      <c:pt idx="21">
                        <c:v>0.115127935800847</c:v>
                      </c:pt>
                      <c:pt idx="22">
                        <c:v>0.11572661719052001</c:v>
                      </c:pt>
                      <c:pt idx="23">
                        <c:v>0.11626198678235</c:v>
                      </c:pt>
                      <c:pt idx="24">
                        <c:v>0.11673551574402</c:v>
                      </c:pt>
                      <c:pt idx="25">
                        <c:v>0.117148675243214</c:v>
                      </c:pt>
                      <c:pt idx="26">
                        <c:v>0.117502936447616</c:v>
                      </c:pt>
                      <c:pt idx="27">
                        <c:v>0.117799770524909</c:v>
                      </c:pt>
                      <c:pt idx="28">
                        <c:v>0.118040648642778</c:v>
                      </c:pt>
                      <c:pt idx="29">
                        <c:v>0.118227041968905</c:v>
                      </c:pt>
                      <c:pt idx="30">
                        <c:v>0.11836042167097501</c:v>
                      </c:pt>
                      <c:pt idx="31">
                        <c:v>0.118442258916672</c:v>
                      </c:pt>
                      <c:pt idx="32">
                        <c:v>0.118474024873678</c:v>
                      </c:pt>
                      <c:pt idx="33">
                        <c:v>0.118457190709679</c:v>
                      </c:pt>
                      <c:pt idx="34">
                        <c:v>0.118393227592357</c:v>
                      </c:pt>
                      <c:pt idx="35">
                        <c:v>0.118283606689396</c:v>
                      </c:pt>
                      <c:pt idx="36">
                        <c:v>0.118129799168481</c:v>
                      </c:pt>
                      <c:pt idx="37">
                        <c:v>0.117933276197294</c:v>
                      </c:pt>
                      <c:pt idx="38">
                        <c:v>0.11769550894352</c:v>
                      </c:pt>
                      <c:pt idx="39">
                        <c:v>0.117417968574843</c:v>
                      </c:pt>
                      <c:pt idx="40">
                        <c:v>0.11710212625894501</c:v>
                      </c:pt>
                      <c:pt idx="41">
                        <c:v>0.116749453163511</c:v>
                      </c:pt>
                      <c:pt idx="42">
                        <c:v>0.116361420456225</c:v>
                      </c:pt>
                      <c:pt idx="43">
                        <c:v>0.11593949930477</c:v>
                      </c:pt>
                      <c:pt idx="44">
                        <c:v>0.11548516087683</c:v>
                      </c:pt>
                      <c:pt idx="45">
                        <c:v>0.114999876340088</c:v>
                      </c:pt>
                      <c:pt idx="46">
                        <c:v>0.11448511686222899</c:v>
                      </c:pt>
                      <c:pt idx="47">
                        <c:v>0.11394235361093701</c:v>
                      </c:pt>
                      <c:pt idx="48">
                        <c:v>0.113373057753894</c:v>
                      </c:pt>
                      <c:pt idx="49">
                        <c:v>0.11277870045878501</c:v>
                      </c:pt>
                      <c:pt idx="50">
                        <c:v>0.112160752893293</c:v>
                      </c:pt>
                      <c:pt idx="51">
                        <c:v>0.111520686225103</c:v>
                      </c:pt>
                      <c:pt idx="52">
                        <c:v>0.11085997162189699</c:v>
                      </c:pt>
                      <c:pt idx="53">
                        <c:v>0.11018008025136</c:v>
                      </c:pt>
                      <c:pt idx="54">
                        <c:v>0.109482483281176</c:v>
                      </c:pt>
                      <c:pt idx="55">
                        <c:v>0.108768651879027</c:v>
                      </c:pt>
                      <c:pt idx="56">
                        <c:v>0.108040057212598</c:v>
                      </c:pt>
                      <c:pt idx="57">
                        <c:v>0.107298170449573</c:v>
                      </c:pt>
                      <c:pt idx="58">
                        <c:v>0.106544462757635</c:v>
                      </c:pt>
                      <c:pt idx="59">
                        <c:v>0.105780405304469</c:v>
                      </c:pt>
                      <c:pt idx="60">
                        <c:v>0.10500755141342499</c:v>
                      </c:pt>
                      <c:pt idx="61">
                        <c:v>0.104227783030528</c:v>
                      </c:pt>
                      <c:pt idx="62">
                        <c:v>0.103443064257472</c:v>
                      </c:pt>
                      <c:pt idx="63">
                        <c:v>0.10265535919594899</c:v>
                      </c:pt>
                      <c:pt idx="64">
                        <c:v>0.101866631947651</c:v>
                      </c:pt>
                      <c:pt idx="65">
                        <c:v>0.101078846614271</c:v>
                      </c:pt>
                      <c:pt idx="66">
                        <c:v>0.10029396729750301</c:v>
                      </c:pt>
                      <c:pt idx="67">
                        <c:v>9.9513958099037403E-2</c:v>
                      </c:pt>
                      <c:pt idx="68">
                        <c:v>9.8740783120568498E-2</c:v>
                      </c:pt>
                      <c:pt idx="69">
                        <c:v>9.7976406463788607E-2</c:v>
                      </c:pt>
                      <c:pt idx="70">
                        <c:v>9.7222792230390306E-2</c:v>
                      </c:pt>
                      <c:pt idx="71">
                        <c:v>9.64819045220663E-2</c:v>
                      </c:pt>
                      <c:pt idx="72">
                        <c:v>9.5755707440509402E-2</c:v>
                      </c:pt>
                      <c:pt idx="73">
                        <c:v>9.5046165087412204E-2</c:v>
                      </c:pt>
                      <c:pt idx="74">
                        <c:v>9.4355241564467299E-2</c:v>
                      </c:pt>
                      <c:pt idx="75">
                        <c:v>9.3684900973367596E-2</c:v>
                      </c:pt>
                      <c:pt idx="76">
                        <c:v>9.3037107415805606E-2</c:v>
                      </c:pt>
                      <c:pt idx="77">
                        <c:v>9.2413824993474003E-2</c:v>
                      </c:pt>
                      <c:pt idx="78">
                        <c:v>9.1817017808065601E-2</c:v>
                      </c:pt>
                      <c:pt idx="79">
                        <c:v>9.1248649961273104E-2</c:v>
                      </c:pt>
                      <c:pt idx="80">
                        <c:v>9.0710685554789006E-2</c:v>
                      </c:pt>
                      <c:pt idx="81">
                        <c:v>9.0205088690306107E-2</c:v>
                      </c:pt>
                      <c:pt idx="82">
                        <c:v>8.9733823469517096E-2</c:v>
                      </c:pt>
                      <c:pt idx="83">
                        <c:v>8.9298853994114705E-2</c:v>
                      </c:pt>
                      <c:pt idx="84">
                        <c:v>8.8902144365791497E-2</c:v>
                      </c:pt>
                      <c:pt idx="85">
                        <c:v>8.8544665645515302E-2</c:v>
                      </c:pt>
                      <c:pt idx="86">
                        <c:v>8.8223416731354198E-2</c:v>
                      </c:pt>
                      <c:pt idx="87">
                        <c:v>8.7934403480650999E-2</c:v>
                      </c:pt>
                      <c:pt idx="88">
                        <c:v>8.7673631750749006E-2</c:v>
                      </c:pt>
                      <c:pt idx="89">
                        <c:v>8.7437107398991104E-2</c:v>
                      </c:pt>
                      <c:pt idx="90">
                        <c:v>8.7220836282720399E-2</c:v>
                      </c:pt>
                      <c:pt idx="91">
                        <c:v>8.7020824259279997E-2</c:v>
                      </c:pt>
                      <c:pt idx="92">
                        <c:v>8.6833077186012797E-2</c:v>
                      </c:pt>
                      <c:pt idx="93">
                        <c:v>8.6653600920262003E-2</c:v>
                      </c:pt>
                      <c:pt idx="94">
                        <c:v>8.6478401319370707E-2</c:v>
                      </c:pt>
                      <c:pt idx="95">
                        <c:v>8.6303484240681794E-2</c:v>
                      </c:pt>
                      <c:pt idx="96">
                        <c:v>8.6124855541538398E-2</c:v>
                      </c:pt>
                      <c:pt idx="97">
                        <c:v>8.5938521079283597E-2</c:v>
                      </c:pt>
                      <c:pt idx="98">
                        <c:v>8.5740486711260402E-2</c:v>
                      </c:pt>
                      <c:pt idx="99">
                        <c:v>8.5526758294811905E-2</c:v>
                      </c:pt>
                      <c:pt idx="100">
                        <c:v>8.5293341687281102E-2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C7-4043-9DF6-94B8B17E787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NAIRU_Unemployment!$K$2</c15:sqref>
                        </c15:formulaRef>
                      </c:ext>
                    </c:extLst>
                    <c:strCache>
                      <c:ptCount val="1"/>
                      <c:pt idx="0">
                        <c:v>nairu_constant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NAIRU_Unemployment!$K$3:$K$103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9.2844441781796003E-2</c:v>
                      </c:pt>
                      <c:pt idx="1">
                        <c:v>9.2844441781796003E-2</c:v>
                      </c:pt>
                      <c:pt idx="2">
                        <c:v>9.2844441781796003E-2</c:v>
                      </c:pt>
                      <c:pt idx="3">
                        <c:v>9.2844441781796003E-2</c:v>
                      </c:pt>
                      <c:pt idx="4">
                        <c:v>9.2844441781796003E-2</c:v>
                      </c:pt>
                      <c:pt idx="5">
                        <c:v>9.2844441781796003E-2</c:v>
                      </c:pt>
                      <c:pt idx="6">
                        <c:v>9.2844441781796003E-2</c:v>
                      </c:pt>
                      <c:pt idx="7">
                        <c:v>9.2844441781796003E-2</c:v>
                      </c:pt>
                      <c:pt idx="8">
                        <c:v>9.2844441781796003E-2</c:v>
                      </c:pt>
                      <c:pt idx="9">
                        <c:v>9.2844441781796003E-2</c:v>
                      </c:pt>
                      <c:pt idx="10">
                        <c:v>9.2844441781796003E-2</c:v>
                      </c:pt>
                      <c:pt idx="11">
                        <c:v>9.2844441781796003E-2</c:v>
                      </c:pt>
                      <c:pt idx="12">
                        <c:v>9.2844441781796003E-2</c:v>
                      </c:pt>
                      <c:pt idx="13">
                        <c:v>9.2844441781796003E-2</c:v>
                      </c:pt>
                      <c:pt idx="14">
                        <c:v>9.2844441781796003E-2</c:v>
                      </c:pt>
                      <c:pt idx="15">
                        <c:v>9.2844441781796003E-2</c:v>
                      </c:pt>
                      <c:pt idx="16">
                        <c:v>9.2844441781796003E-2</c:v>
                      </c:pt>
                      <c:pt idx="17">
                        <c:v>9.2844441781796003E-2</c:v>
                      </c:pt>
                      <c:pt idx="18">
                        <c:v>9.2844441781796003E-2</c:v>
                      </c:pt>
                      <c:pt idx="19">
                        <c:v>9.2844441781796003E-2</c:v>
                      </c:pt>
                      <c:pt idx="20">
                        <c:v>9.2844441781796003E-2</c:v>
                      </c:pt>
                      <c:pt idx="21">
                        <c:v>9.2844441781796003E-2</c:v>
                      </c:pt>
                      <c:pt idx="22">
                        <c:v>9.2844441781796003E-2</c:v>
                      </c:pt>
                      <c:pt idx="23">
                        <c:v>9.2844441781796003E-2</c:v>
                      </c:pt>
                      <c:pt idx="24">
                        <c:v>9.2844441781796003E-2</c:v>
                      </c:pt>
                      <c:pt idx="25">
                        <c:v>9.2844441781796003E-2</c:v>
                      </c:pt>
                      <c:pt idx="26">
                        <c:v>9.2844441781796003E-2</c:v>
                      </c:pt>
                      <c:pt idx="27">
                        <c:v>9.2844441781796003E-2</c:v>
                      </c:pt>
                      <c:pt idx="28">
                        <c:v>9.2844441781796003E-2</c:v>
                      </c:pt>
                      <c:pt idx="29">
                        <c:v>9.2844441781796003E-2</c:v>
                      </c:pt>
                      <c:pt idx="30">
                        <c:v>9.2844441781796003E-2</c:v>
                      </c:pt>
                      <c:pt idx="31">
                        <c:v>9.2844441781796003E-2</c:v>
                      </c:pt>
                      <c:pt idx="32">
                        <c:v>9.2844441781796003E-2</c:v>
                      </c:pt>
                      <c:pt idx="33">
                        <c:v>9.2844441781796003E-2</c:v>
                      </c:pt>
                      <c:pt idx="34">
                        <c:v>9.2844441781796003E-2</c:v>
                      </c:pt>
                      <c:pt idx="35">
                        <c:v>9.2844441781796003E-2</c:v>
                      </c:pt>
                      <c:pt idx="36">
                        <c:v>9.2844441781796003E-2</c:v>
                      </c:pt>
                      <c:pt idx="37">
                        <c:v>9.2844441781796003E-2</c:v>
                      </c:pt>
                      <c:pt idx="38">
                        <c:v>9.2844441781796003E-2</c:v>
                      </c:pt>
                      <c:pt idx="39">
                        <c:v>9.2844441781796003E-2</c:v>
                      </c:pt>
                      <c:pt idx="40">
                        <c:v>9.2844441781796003E-2</c:v>
                      </c:pt>
                      <c:pt idx="41">
                        <c:v>9.2844441781796003E-2</c:v>
                      </c:pt>
                      <c:pt idx="42">
                        <c:v>9.2844441781796003E-2</c:v>
                      </c:pt>
                      <c:pt idx="43">
                        <c:v>9.2844441781796003E-2</c:v>
                      </c:pt>
                      <c:pt idx="44">
                        <c:v>9.2844441781796003E-2</c:v>
                      </c:pt>
                      <c:pt idx="45">
                        <c:v>9.2844441781796003E-2</c:v>
                      </c:pt>
                      <c:pt idx="46">
                        <c:v>9.2844441781796003E-2</c:v>
                      </c:pt>
                      <c:pt idx="47">
                        <c:v>9.2844441781796003E-2</c:v>
                      </c:pt>
                      <c:pt idx="48">
                        <c:v>9.2844441781796003E-2</c:v>
                      </c:pt>
                      <c:pt idx="49">
                        <c:v>9.2844441781796003E-2</c:v>
                      </c:pt>
                      <c:pt idx="50">
                        <c:v>9.2844441781796003E-2</c:v>
                      </c:pt>
                      <c:pt idx="51">
                        <c:v>9.2844441781796003E-2</c:v>
                      </c:pt>
                      <c:pt idx="52">
                        <c:v>9.2844441781796003E-2</c:v>
                      </c:pt>
                      <c:pt idx="53">
                        <c:v>9.2844441781796003E-2</c:v>
                      </c:pt>
                      <c:pt idx="54">
                        <c:v>9.2844441781796003E-2</c:v>
                      </c:pt>
                      <c:pt idx="55">
                        <c:v>9.2844441781796003E-2</c:v>
                      </c:pt>
                      <c:pt idx="56">
                        <c:v>9.2844441781796003E-2</c:v>
                      </c:pt>
                      <c:pt idx="57">
                        <c:v>9.2844441781796003E-2</c:v>
                      </c:pt>
                      <c:pt idx="58">
                        <c:v>9.2844441781796003E-2</c:v>
                      </c:pt>
                      <c:pt idx="59">
                        <c:v>9.2844441781796003E-2</c:v>
                      </c:pt>
                      <c:pt idx="60">
                        <c:v>9.2844441781796003E-2</c:v>
                      </c:pt>
                      <c:pt idx="61">
                        <c:v>9.2844441781796003E-2</c:v>
                      </c:pt>
                      <c:pt idx="62">
                        <c:v>9.2844441781796003E-2</c:v>
                      </c:pt>
                      <c:pt idx="63">
                        <c:v>9.2844441781796003E-2</c:v>
                      </c:pt>
                      <c:pt idx="64">
                        <c:v>9.2844441781796003E-2</c:v>
                      </c:pt>
                      <c:pt idx="65">
                        <c:v>9.2844441781796003E-2</c:v>
                      </c:pt>
                      <c:pt idx="66">
                        <c:v>9.2844441781796003E-2</c:v>
                      </c:pt>
                      <c:pt idx="67">
                        <c:v>9.2844441781796003E-2</c:v>
                      </c:pt>
                      <c:pt idx="68">
                        <c:v>9.2844441781796003E-2</c:v>
                      </c:pt>
                      <c:pt idx="69">
                        <c:v>9.2844441781796003E-2</c:v>
                      </c:pt>
                      <c:pt idx="70">
                        <c:v>9.2844441781796003E-2</c:v>
                      </c:pt>
                      <c:pt idx="71">
                        <c:v>9.2844441781796003E-2</c:v>
                      </c:pt>
                      <c:pt idx="72">
                        <c:v>9.2844441781796003E-2</c:v>
                      </c:pt>
                      <c:pt idx="73">
                        <c:v>9.2844441781796003E-2</c:v>
                      </c:pt>
                      <c:pt idx="74">
                        <c:v>9.2844441781796003E-2</c:v>
                      </c:pt>
                      <c:pt idx="75">
                        <c:v>9.2844441781796003E-2</c:v>
                      </c:pt>
                      <c:pt idx="76">
                        <c:v>9.2844441781796003E-2</c:v>
                      </c:pt>
                      <c:pt idx="77">
                        <c:v>9.2844441781796003E-2</c:v>
                      </c:pt>
                      <c:pt idx="78">
                        <c:v>9.2844441781796003E-2</c:v>
                      </c:pt>
                      <c:pt idx="79">
                        <c:v>9.2844441781796003E-2</c:v>
                      </c:pt>
                      <c:pt idx="80">
                        <c:v>9.2844441781796003E-2</c:v>
                      </c:pt>
                      <c:pt idx="81">
                        <c:v>9.2844441781796003E-2</c:v>
                      </c:pt>
                      <c:pt idx="82">
                        <c:v>9.2844441781796003E-2</c:v>
                      </c:pt>
                      <c:pt idx="83">
                        <c:v>9.2844441781796003E-2</c:v>
                      </c:pt>
                      <c:pt idx="84">
                        <c:v>9.2844441781796003E-2</c:v>
                      </c:pt>
                      <c:pt idx="85">
                        <c:v>9.2844441781796003E-2</c:v>
                      </c:pt>
                      <c:pt idx="86">
                        <c:v>9.2844441781796003E-2</c:v>
                      </c:pt>
                      <c:pt idx="87">
                        <c:v>9.2844441781796003E-2</c:v>
                      </c:pt>
                      <c:pt idx="88">
                        <c:v>9.2844441781796003E-2</c:v>
                      </c:pt>
                      <c:pt idx="89">
                        <c:v>9.2844441781796003E-2</c:v>
                      </c:pt>
                      <c:pt idx="90">
                        <c:v>9.2844441781796003E-2</c:v>
                      </c:pt>
                      <c:pt idx="91">
                        <c:v>9.2844441781796003E-2</c:v>
                      </c:pt>
                      <c:pt idx="92">
                        <c:v>9.2844441781796003E-2</c:v>
                      </c:pt>
                      <c:pt idx="93">
                        <c:v>9.2844441781796003E-2</c:v>
                      </c:pt>
                      <c:pt idx="94">
                        <c:v>9.2844441781796003E-2</c:v>
                      </c:pt>
                      <c:pt idx="95">
                        <c:v>9.2844441781796003E-2</c:v>
                      </c:pt>
                      <c:pt idx="96">
                        <c:v>9.2844441781796003E-2</c:v>
                      </c:pt>
                      <c:pt idx="97">
                        <c:v>9.2844441781796003E-2</c:v>
                      </c:pt>
                      <c:pt idx="98">
                        <c:v>9.2844441781796003E-2</c:v>
                      </c:pt>
                      <c:pt idx="99">
                        <c:v>9.2844441781796003E-2</c:v>
                      </c:pt>
                      <c:pt idx="100">
                        <c:v>9.2844441781796003E-2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C7-4043-9DF6-94B8B17E787E}"/>
                  </c:ext>
                </c:extLst>
              </c15:ser>
            </c15:filteredLineSeries>
          </c:ext>
        </c:extLst>
      </c:lineChart>
      <c:dateAx>
        <c:axId val="1295185151"/>
        <c:scaling>
          <c:orientation val="minMax"/>
          <c:min val="3594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1058255"/>
        <c:crosses val="autoZero"/>
        <c:auto val="1"/>
        <c:lblOffset val="100"/>
        <c:baseTimeUnit val="months"/>
      </c:dateAx>
      <c:valAx>
        <c:axId val="1611058255"/>
        <c:scaling>
          <c:orientation val="minMax"/>
          <c:min val="7.0000000000000007E-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1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0107216327689"/>
          <c:y val="0.20571402631274863"/>
          <c:w val="0.84480639244418776"/>
          <c:h val="0.60537975205929451"/>
        </c:manualLayout>
      </c:layout>
      <c:lineChart>
        <c:grouping val="standard"/>
        <c:varyColors val="0"/>
        <c:ser>
          <c:idx val="3"/>
          <c:order val="3"/>
          <c:tx>
            <c:strRef>
              <c:f>NAIRU_Unemployment!$J$2</c:f>
              <c:strCache>
                <c:ptCount val="1"/>
                <c:pt idx="0">
                  <c:v>nairu_spline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NAIRU_Unemployment!$J$3:$J$103</c:f>
              <c:numCache>
                <c:formatCode>0.0%</c:formatCode>
                <c:ptCount val="101"/>
                <c:pt idx="0">
                  <c:v>4.0928932838568098E-2</c:v>
                </c:pt>
                <c:pt idx="1">
                  <c:v>5.2047124928043698E-2</c:v>
                </c:pt>
                <c:pt idx="2">
                  <c:v>6.1809118723196103E-2</c:v>
                </c:pt>
                <c:pt idx="3">
                  <c:v>7.0313461697487395E-2</c:v>
                </c:pt>
                <c:pt idx="4">
                  <c:v>7.7658701324380006E-2</c:v>
                </c:pt>
                <c:pt idx="5">
                  <c:v>8.3943385077336105E-2</c:v>
                </c:pt>
                <c:pt idx="6">
                  <c:v>8.9266060429818203E-2</c:v>
                </c:pt>
                <c:pt idx="7">
                  <c:v>9.3725274855288407E-2</c:v>
                </c:pt>
                <c:pt idx="8">
                  <c:v>9.7419575827209101E-2</c:v>
                </c:pt>
                <c:pt idx="9">
                  <c:v>0.100447510819043</c:v>
                </c:pt>
                <c:pt idx="10">
                  <c:v>0.102907627304251</c:v>
                </c:pt>
                <c:pt idx="11">
                  <c:v>0.104898472756297</c:v>
                </c:pt>
                <c:pt idx="12">
                  <c:v>0.10651859464864299</c:v>
                </c:pt>
                <c:pt idx="13">
                  <c:v>0.107866540454751</c:v>
                </c:pt>
                <c:pt idx="14">
                  <c:v>0.10904085764808299</c:v>
                </c:pt>
                <c:pt idx="15">
                  <c:v>0.11012391431780499</c:v>
                </c:pt>
                <c:pt idx="16">
                  <c:v>0.11113336101589801</c:v>
                </c:pt>
                <c:pt idx="17">
                  <c:v>0.112070668910044</c:v>
                </c:pt>
                <c:pt idx="18">
                  <c:v>0.112937309167929</c:v>
                </c:pt>
                <c:pt idx="19">
                  <c:v>0.11373475295723499</c:v>
                </c:pt>
                <c:pt idx="20">
                  <c:v>0.114464471445647</c:v>
                </c:pt>
                <c:pt idx="21">
                  <c:v>0.115127935800847</c:v>
                </c:pt>
                <c:pt idx="22">
                  <c:v>0.11572661719052001</c:v>
                </c:pt>
                <c:pt idx="23">
                  <c:v>0.11626198678235</c:v>
                </c:pt>
                <c:pt idx="24">
                  <c:v>0.11673551574402</c:v>
                </c:pt>
                <c:pt idx="25">
                  <c:v>0.117148675243214</c:v>
                </c:pt>
                <c:pt idx="26">
                  <c:v>0.117502936447616</c:v>
                </c:pt>
                <c:pt idx="27">
                  <c:v>0.117799770524909</c:v>
                </c:pt>
                <c:pt idx="28">
                  <c:v>0.118040648642778</c:v>
                </c:pt>
                <c:pt idx="29">
                  <c:v>0.118227041968905</c:v>
                </c:pt>
                <c:pt idx="30">
                  <c:v>0.11836042167097501</c:v>
                </c:pt>
                <c:pt idx="31">
                  <c:v>0.118442258916672</c:v>
                </c:pt>
                <c:pt idx="32">
                  <c:v>0.118474024873678</c:v>
                </c:pt>
                <c:pt idx="33">
                  <c:v>0.118457190709679</c:v>
                </c:pt>
                <c:pt idx="34">
                  <c:v>0.118393227592357</c:v>
                </c:pt>
                <c:pt idx="35">
                  <c:v>0.118283606689396</c:v>
                </c:pt>
                <c:pt idx="36">
                  <c:v>0.118129799168481</c:v>
                </c:pt>
                <c:pt idx="37">
                  <c:v>0.117933276197294</c:v>
                </c:pt>
                <c:pt idx="38">
                  <c:v>0.11769550894352</c:v>
                </c:pt>
                <c:pt idx="39">
                  <c:v>0.117417968574843</c:v>
                </c:pt>
                <c:pt idx="40">
                  <c:v>0.11710212625894501</c:v>
                </c:pt>
                <c:pt idx="41">
                  <c:v>0.116749453163511</c:v>
                </c:pt>
                <c:pt idx="42">
                  <c:v>0.116361420456225</c:v>
                </c:pt>
                <c:pt idx="43">
                  <c:v>0.11593949930477</c:v>
                </c:pt>
                <c:pt idx="44">
                  <c:v>0.11548516087683</c:v>
                </c:pt>
                <c:pt idx="45">
                  <c:v>0.114999876340088</c:v>
                </c:pt>
                <c:pt idx="46">
                  <c:v>0.11448511686222899</c:v>
                </c:pt>
                <c:pt idx="47">
                  <c:v>0.11394235361093701</c:v>
                </c:pt>
                <c:pt idx="48">
                  <c:v>0.113373057753894</c:v>
                </c:pt>
                <c:pt idx="49">
                  <c:v>0.11277870045878501</c:v>
                </c:pt>
                <c:pt idx="50">
                  <c:v>0.112160752893293</c:v>
                </c:pt>
                <c:pt idx="51">
                  <c:v>0.111520686225103</c:v>
                </c:pt>
                <c:pt idx="52">
                  <c:v>0.11085997162189699</c:v>
                </c:pt>
                <c:pt idx="53">
                  <c:v>0.11018008025136</c:v>
                </c:pt>
                <c:pt idx="54">
                  <c:v>0.109482483281176</c:v>
                </c:pt>
                <c:pt idx="55">
                  <c:v>0.108768651879027</c:v>
                </c:pt>
                <c:pt idx="56">
                  <c:v>0.108040057212598</c:v>
                </c:pt>
                <c:pt idx="57">
                  <c:v>0.107298170449573</c:v>
                </c:pt>
                <c:pt idx="58">
                  <c:v>0.106544462757635</c:v>
                </c:pt>
                <c:pt idx="59">
                  <c:v>0.105780405304469</c:v>
                </c:pt>
                <c:pt idx="60">
                  <c:v>0.10500755141342499</c:v>
                </c:pt>
                <c:pt idx="61">
                  <c:v>0.104227783030528</c:v>
                </c:pt>
                <c:pt idx="62">
                  <c:v>0.103443064257472</c:v>
                </c:pt>
                <c:pt idx="63">
                  <c:v>0.10265535919594899</c:v>
                </c:pt>
                <c:pt idx="64">
                  <c:v>0.101866631947651</c:v>
                </c:pt>
                <c:pt idx="65">
                  <c:v>0.101078846614271</c:v>
                </c:pt>
                <c:pt idx="66">
                  <c:v>0.10029396729750301</c:v>
                </c:pt>
                <c:pt idx="67">
                  <c:v>9.9513958099037403E-2</c:v>
                </c:pt>
                <c:pt idx="68">
                  <c:v>9.8740783120568498E-2</c:v>
                </c:pt>
                <c:pt idx="69">
                  <c:v>9.7976406463788607E-2</c:v>
                </c:pt>
                <c:pt idx="70">
                  <c:v>9.7222792230390306E-2</c:v>
                </c:pt>
                <c:pt idx="71">
                  <c:v>9.64819045220663E-2</c:v>
                </c:pt>
                <c:pt idx="72">
                  <c:v>9.5755707440509402E-2</c:v>
                </c:pt>
                <c:pt idx="73">
                  <c:v>9.5046165087412204E-2</c:v>
                </c:pt>
                <c:pt idx="74">
                  <c:v>9.4355241564467299E-2</c:v>
                </c:pt>
                <c:pt idx="75">
                  <c:v>9.3684900973367596E-2</c:v>
                </c:pt>
                <c:pt idx="76">
                  <c:v>9.3037107415805606E-2</c:v>
                </c:pt>
                <c:pt idx="77">
                  <c:v>9.2413824993474003E-2</c:v>
                </c:pt>
                <c:pt idx="78">
                  <c:v>9.1817017808065601E-2</c:v>
                </c:pt>
                <c:pt idx="79">
                  <c:v>9.1248649961273104E-2</c:v>
                </c:pt>
                <c:pt idx="80">
                  <c:v>9.0710685554789006E-2</c:v>
                </c:pt>
                <c:pt idx="81">
                  <c:v>9.0205088690306107E-2</c:v>
                </c:pt>
                <c:pt idx="82">
                  <c:v>8.9733823469517096E-2</c:v>
                </c:pt>
                <c:pt idx="83">
                  <c:v>8.9298853994114705E-2</c:v>
                </c:pt>
                <c:pt idx="84">
                  <c:v>8.8902144365791497E-2</c:v>
                </c:pt>
                <c:pt idx="85">
                  <c:v>8.8544665645515302E-2</c:v>
                </c:pt>
                <c:pt idx="86">
                  <c:v>8.8223416731354198E-2</c:v>
                </c:pt>
                <c:pt idx="87">
                  <c:v>8.7934403480650999E-2</c:v>
                </c:pt>
                <c:pt idx="88">
                  <c:v>8.7673631750749006E-2</c:v>
                </c:pt>
                <c:pt idx="89">
                  <c:v>8.7437107398991104E-2</c:v>
                </c:pt>
                <c:pt idx="90">
                  <c:v>8.7220836282720399E-2</c:v>
                </c:pt>
                <c:pt idx="91">
                  <c:v>8.7020824259279997E-2</c:v>
                </c:pt>
                <c:pt idx="92">
                  <c:v>8.6833077186012797E-2</c:v>
                </c:pt>
                <c:pt idx="93">
                  <c:v>8.6653600920262003E-2</c:v>
                </c:pt>
                <c:pt idx="94">
                  <c:v>8.6478401319370707E-2</c:v>
                </c:pt>
                <c:pt idx="95">
                  <c:v>8.6303484240681794E-2</c:v>
                </c:pt>
                <c:pt idx="96">
                  <c:v>8.6124855541538398E-2</c:v>
                </c:pt>
                <c:pt idx="97">
                  <c:v>8.5938521079283597E-2</c:v>
                </c:pt>
                <c:pt idx="98">
                  <c:v>8.5740486711260402E-2</c:v>
                </c:pt>
                <c:pt idx="99">
                  <c:v>8.5526758294811905E-2</c:v>
                </c:pt>
                <c:pt idx="100">
                  <c:v>8.5293341687281102E-2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1D0-A754-6CB73B46F886}"/>
            </c:ext>
          </c:extLst>
        </c:ser>
        <c:ser>
          <c:idx val="4"/>
          <c:order val="4"/>
          <c:tx>
            <c:strRef>
              <c:f>NAIRU_Unemployment!$K$2</c:f>
              <c:strCache>
                <c:ptCount val="1"/>
                <c:pt idx="0">
                  <c:v>nairu_constant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NAIRU_Unemployment!$K$3:$K$103</c:f>
              <c:numCache>
                <c:formatCode>0.0%</c:formatCode>
                <c:ptCount val="101"/>
                <c:pt idx="0">
                  <c:v>9.2844441781796003E-2</c:v>
                </c:pt>
                <c:pt idx="1">
                  <c:v>9.2844441781796003E-2</c:v>
                </c:pt>
                <c:pt idx="2">
                  <c:v>9.2844441781796003E-2</c:v>
                </c:pt>
                <c:pt idx="3">
                  <c:v>9.2844441781796003E-2</c:v>
                </c:pt>
                <c:pt idx="4">
                  <c:v>9.2844441781796003E-2</c:v>
                </c:pt>
                <c:pt idx="5">
                  <c:v>9.2844441781796003E-2</c:v>
                </c:pt>
                <c:pt idx="6">
                  <c:v>9.2844441781796003E-2</c:v>
                </c:pt>
                <c:pt idx="7">
                  <c:v>9.2844441781796003E-2</c:v>
                </c:pt>
                <c:pt idx="8">
                  <c:v>9.2844441781796003E-2</c:v>
                </c:pt>
                <c:pt idx="9">
                  <c:v>9.2844441781796003E-2</c:v>
                </c:pt>
                <c:pt idx="10">
                  <c:v>9.2844441781796003E-2</c:v>
                </c:pt>
                <c:pt idx="11">
                  <c:v>9.2844441781796003E-2</c:v>
                </c:pt>
                <c:pt idx="12">
                  <c:v>9.2844441781796003E-2</c:v>
                </c:pt>
                <c:pt idx="13">
                  <c:v>9.2844441781796003E-2</c:v>
                </c:pt>
                <c:pt idx="14">
                  <c:v>9.2844441781796003E-2</c:v>
                </c:pt>
                <c:pt idx="15">
                  <c:v>9.2844441781796003E-2</c:v>
                </c:pt>
                <c:pt idx="16">
                  <c:v>9.2844441781796003E-2</c:v>
                </c:pt>
                <c:pt idx="17">
                  <c:v>9.2844441781796003E-2</c:v>
                </c:pt>
                <c:pt idx="18">
                  <c:v>9.2844441781796003E-2</c:v>
                </c:pt>
                <c:pt idx="19">
                  <c:v>9.2844441781796003E-2</c:v>
                </c:pt>
                <c:pt idx="20">
                  <c:v>9.2844441781796003E-2</c:v>
                </c:pt>
                <c:pt idx="21">
                  <c:v>9.2844441781796003E-2</c:v>
                </c:pt>
                <c:pt idx="22">
                  <c:v>9.2844441781796003E-2</c:v>
                </c:pt>
                <c:pt idx="23">
                  <c:v>9.2844441781796003E-2</c:v>
                </c:pt>
                <c:pt idx="24">
                  <c:v>9.2844441781796003E-2</c:v>
                </c:pt>
                <c:pt idx="25">
                  <c:v>9.2844441781796003E-2</c:v>
                </c:pt>
                <c:pt idx="26">
                  <c:v>9.2844441781796003E-2</c:v>
                </c:pt>
                <c:pt idx="27">
                  <c:v>9.2844441781796003E-2</c:v>
                </c:pt>
                <c:pt idx="28">
                  <c:v>9.2844441781796003E-2</c:v>
                </c:pt>
                <c:pt idx="29">
                  <c:v>9.2844441781796003E-2</c:v>
                </c:pt>
                <c:pt idx="30">
                  <c:v>9.2844441781796003E-2</c:v>
                </c:pt>
                <c:pt idx="31">
                  <c:v>9.2844441781796003E-2</c:v>
                </c:pt>
                <c:pt idx="32">
                  <c:v>9.2844441781796003E-2</c:v>
                </c:pt>
                <c:pt idx="33">
                  <c:v>9.2844441781796003E-2</c:v>
                </c:pt>
                <c:pt idx="34">
                  <c:v>9.2844441781796003E-2</c:v>
                </c:pt>
                <c:pt idx="35">
                  <c:v>9.2844441781796003E-2</c:v>
                </c:pt>
                <c:pt idx="36">
                  <c:v>9.2844441781796003E-2</c:v>
                </c:pt>
                <c:pt idx="37">
                  <c:v>9.2844441781796003E-2</c:v>
                </c:pt>
                <c:pt idx="38">
                  <c:v>9.2844441781796003E-2</c:v>
                </c:pt>
                <c:pt idx="39">
                  <c:v>9.2844441781796003E-2</c:v>
                </c:pt>
                <c:pt idx="40">
                  <c:v>9.2844441781796003E-2</c:v>
                </c:pt>
                <c:pt idx="41">
                  <c:v>9.2844441781796003E-2</c:v>
                </c:pt>
                <c:pt idx="42">
                  <c:v>9.2844441781796003E-2</c:v>
                </c:pt>
                <c:pt idx="43">
                  <c:v>9.2844441781796003E-2</c:v>
                </c:pt>
                <c:pt idx="44">
                  <c:v>9.2844441781796003E-2</c:v>
                </c:pt>
                <c:pt idx="45">
                  <c:v>9.2844441781796003E-2</c:v>
                </c:pt>
                <c:pt idx="46">
                  <c:v>9.2844441781796003E-2</c:v>
                </c:pt>
                <c:pt idx="47">
                  <c:v>9.2844441781796003E-2</c:v>
                </c:pt>
                <c:pt idx="48">
                  <c:v>9.2844441781796003E-2</c:v>
                </c:pt>
                <c:pt idx="49">
                  <c:v>9.2844441781796003E-2</c:v>
                </c:pt>
                <c:pt idx="50">
                  <c:v>9.2844441781796003E-2</c:v>
                </c:pt>
                <c:pt idx="51">
                  <c:v>9.2844441781796003E-2</c:v>
                </c:pt>
                <c:pt idx="52">
                  <c:v>9.2844441781796003E-2</c:v>
                </c:pt>
                <c:pt idx="53">
                  <c:v>9.2844441781796003E-2</c:v>
                </c:pt>
                <c:pt idx="54">
                  <c:v>9.2844441781796003E-2</c:v>
                </c:pt>
                <c:pt idx="55">
                  <c:v>9.2844441781796003E-2</c:v>
                </c:pt>
                <c:pt idx="56">
                  <c:v>9.2844441781796003E-2</c:v>
                </c:pt>
                <c:pt idx="57">
                  <c:v>9.2844441781796003E-2</c:v>
                </c:pt>
                <c:pt idx="58">
                  <c:v>9.2844441781796003E-2</c:v>
                </c:pt>
                <c:pt idx="59">
                  <c:v>9.2844441781796003E-2</c:v>
                </c:pt>
                <c:pt idx="60">
                  <c:v>9.2844441781796003E-2</c:v>
                </c:pt>
                <c:pt idx="61">
                  <c:v>9.2844441781796003E-2</c:v>
                </c:pt>
                <c:pt idx="62">
                  <c:v>9.2844441781796003E-2</c:v>
                </c:pt>
                <c:pt idx="63">
                  <c:v>9.2844441781796003E-2</c:v>
                </c:pt>
                <c:pt idx="64">
                  <c:v>9.2844441781796003E-2</c:v>
                </c:pt>
                <c:pt idx="65">
                  <c:v>9.2844441781796003E-2</c:v>
                </c:pt>
                <c:pt idx="66">
                  <c:v>9.2844441781796003E-2</c:v>
                </c:pt>
                <c:pt idx="67">
                  <c:v>9.2844441781796003E-2</c:v>
                </c:pt>
                <c:pt idx="68">
                  <c:v>9.2844441781796003E-2</c:v>
                </c:pt>
                <c:pt idx="69">
                  <c:v>9.2844441781796003E-2</c:v>
                </c:pt>
                <c:pt idx="70">
                  <c:v>9.2844441781796003E-2</c:v>
                </c:pt>
                <c:pt idx="71">
                  <c:v>9.2844441781796003E-2</c:v>
                </c:pt>
                <c:pt idx="72">
                  <c:v>9.2844441781796003E-2</c:v>
                </c:pt>
                <c:pt idx="73">
                  <c:v>9.2844441781796003E-2</c:v>
                </c:pt>
                <c:pt idx="74">
                  <c:v>9.2844441781796003E-2</c:v>
                </c:pt>
                <c:pt idx="75">
                  <c:v>9.2844441781796003E-2</c:v>
                </c:pt>
                <c:pt idx="76">
                  <c:v>9.2844441781796003E-2</c:v>
                </c:pt>
                <c:pt idx="77">
                  <c:v>9.2844441781796003E-2</c:v>
                </c:pt>
                <c:pt idx="78">
                  <c:v>9.2844441781796003E-2</c:v>
                </c:pt>
                <c:pt idx="79">
                  <c:v>9.2844441781796003E-2</c:v>
                </c:pt>
                <c:pt idx="80">
                  <c:v>9.2844441781796003E-2</c:v>
                </c:pt>
                <c:pt idx="81">
                  <c:v>9.2844441781796003E-2</c:v>
                </c:pt>
                <c:pt idx="82">
                  <c:v>9.2844441781796003E-2</c:v>
                </c:pt>
                <c:pt idx="83">
                  <c:v>9.2844441781796003E-2</c:v>
                </c:pt>
                <c:pt idx="84">
                  <c:v>9.2844441781796003E-2</c:v>
                </c:pt>
                <c:pt idx="85">
                  <c:v>9.2844441781796003E-2</c:v>
                </c:pt>
                <c:pt idx="86">
                  <c:v>9.2844441781796003E-2</c:v>
                </c:pt>
                <c:pt idx="87">
                  <c:v>9.2844441781796003E-2</c:v>
                </c:pt>
                <c:pt idx="88">
                  <c:v>9.2844441781796003E-2</c:v>
                </c:pt>
                <c:pt idx="89">
                  <c:v>9.2844441781796003E-2</c:v>
                </c:pt>
                <c:pt idx="90">
                  <c:v>9.2844441781796003E-2</c:v>
                </c:pt>
                <c:pt idx="91">
                  <c:v>9.2844441781796003E-2</c:v>
                </c:pt>
                <c:pt idx="92">
                  <c:v>9.2844441781796003E-2</c:v>
                </c:pt>
                <c:pt idx="93">
                  <c:v>9.2844441781796003E-2</c:v>
                </c:pt>
                <c:pt idx="94">
                  <c:v>9.2844441781796003E-2</c:v>
                </c:pt>
                <c:pt idx="95">
                  <c:v>9.2844441781796003E-2</c:v>
                </c:pt>
                <c:pt idx="96">
                  <c:v>9.2844441781796003E-2</c:v>
                </c:pt>
                <c:pt idx="97">
                  <c:v>9.2844441781796003E-2</c:v>
                </c:pt>
                <c:pt idx="98">
                  <c:v>9.2844441781796003E-2</c:v>
                </c:pt>
                <c:pt idx="99">
                  <c:v>9.2844441781796003E-2</c:v>
                </c:pt>
                <c:pt idx="100">
                  <c:v>9.2844441781796003E-2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DC-41D0-A754-6CB73B46F886}"/>
            </c:ext>
          </c:extLst>
        </c:ser>
        <c:ser>
          <c:idx val="5"/>
          <c:order val="5"/>
          <c:tx>
            <c:strRef>
              <c:f>NAIRU_Unemployment!$M$2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NAIRU_Unemployment!$M$3:$M$103</c:f>
              <c:numCache>
                <c:formatCode>0.0%</c:formatCode>
                <c:ptCount val="101"/>
                <c:pt idx="0">
                  <c:v>8.5550885353722295E-2</c:v>
                </c:pt>
                <c:pt idx="1">
                  <c:v>9.10201134555291E-2</c:v>
                </c:pt>
                <c:pt idx="2">
                  <c:v>0.10131272720824</c:v>
                </c:pt>
                <c:pt idx="3">
                  <c:v>9.8211602497993905E-2</c:v>
                </c:pt>
                <c:pt idx="4">
                  <c:v>0.109361225019668</c:v>
                </c:pt>
                <c:pt idx="5">
                  <c:v>0.12499154438047499</c:v>
                </c:pt>
                <c:pt idx="6">
                  <c:v>0.120398790963768</c:v>
                </c:pt>
                <c:pt idx="7">
                  <c:v>0.11844532983397001</c:v>
                </c:pt>
                <c:pt idx="8">
                  <c:v>0.12676965330411499</c:v>
                </c:pt>
                <c:pt idx="9">
                  <c:v>0.12712541291496601</c:v>
                </c:pt>
                <c:pt idx="10">
                  <c:v>0.127917146366854</c:v>
                </c:pt>
                <c:pt idx="11">
                  <c:v>0.13814943621296</c:v>
                </c:pt>
                <c:pt idx="12">
                  <c:v>0.15046643653745001</c:v>
                </c:pt>
                <c:pt idx="13">
                  <c:v>0.15707009037639999</c:v>
                </c:pt>
                <c:pt idx="14">
                  <c:v>0.16600886231631501</c:v>
                </c:pt>
                <c:pt idx="15">
                  <c:v>0.187053741389126</c:v>
                </c:pt>
                <c:pt idx="16">
                  <c:v>0.18816717487030701</c:v>
                </c:pt>
                <c:pt idx="17">
                  <c:v>0.20988569950161401</c:v>
                </c:pt>
                <c:pt idx="18">
                  <c:v>0.19093702966465101</c:v>
                </c:pt>
                <c:pt idx="19">
                  <c:v>0.194372042207962</c:v>
                </c:pt>
                <c:pt idx="20">
                  <c:v>0.19322745559780299</c:v>
                </c:pt>
                <c:pt idx="21">
                  <c:v>0.21461154545542599</c:v>
                </c:pt>
                <c:pt idx="22">
                  <c:v>0.20742930828631001</c:v>
                </c:pt>
                <c:pt idx="23">
                  <c:v>0.15666676041828775</c:v>
                </c:pt>
                <c:pt idx="24">
                  <c:v>0.14626923150169108</c:v>
                </c:pt>
                <c:pt idx="25">
                  <c:v>0.1483956594918992</c:v>
                </c:pt>
                <c:pt idx="26">
                  <c:v>0.14760966591884797</c:v>
                </c:pt>
                <c:pt idx="27">
                  <c:v>0.15325673442142479</c:v>
                </c:pt>
                <c:pt idx="28">
                  <c:v>0.15580763657186994</c:v>
                </c:pt>
                <c:pt idx="29">
                  <c:v>0.15406847375432414</c:v>
                </c:pt>
                <c:pt idx="30">
                  <c:v>0.15919741590823785</c:v>
                </c:pt>
                <c:pt idx="31">
                  <c:v>0.14163983041158165</c:v>
                </c:pt>
                <c:pt idx="32">
                  <c:v>0.13897438005243459</c:v>
                </c:pt>
                <c:pt idx="33">
                  <c:v>0.14501601836763769</c:v>
                </c:pt>
                <c:pt idx="34">
                  <c:v>0.13780871731840702</c:v>
                </c:pt>
                <c:pt idx="35">
                  <c:v>0.14492029245684354</c:v>
                </c:pt>
                <c:pt idx="36">
                  <c:v>0.14125360346994767</c:v>
                </c:pt>
                <c:pt idx="37">
                  <c:v>0.12915821399230132</c:v>
                </c:pt>
                <c:pt idx="38">
                  <c:v>0.13039562078754802</c:v>
                </c:pt>
                <c:pt idx="39">
                  <c:v>0.124723040706703</c:v>
                </c:pt>
                <c:pt idx="40">
                  <c:v>0.11986993329362897</c:v>
                </c:pt>
                <c:pt idx="41">
                  <c:v>0.11660584835526802</c:v>
                </c:pt>
                <c:pt idx="42">
                  <c:v>0.11079311383565121</c:v>
                </c:pt>
                <c:pt idx="43">
                  <c:v>0.11552324240726602</c:v>
                </c:pt>
                <c:pt idx="44">
                  <c:v>0.11536850129442824</c:v>
                </c:pt>
                <c:pt idx="45">
                  <c:v>0.12687878629604415</c:v>
                </c:pt>
                <c:pt idx="46">
                  <c:v>0.12383247707638324</c:v>
                </c:pt>
                <c:pt idx="47">
                  <c:v>0.11774362653770569</c:v>
                </c:pt>
                <c:pt idx="48">
                  <c:v>0.11248975243157754</c:v>
                </c:pt>
                <c:pt idx="49">
                  <c:v>0.10906130030807383</c:v>
                </c:pt>
                <c:pt idx="50">
                  <c:v>0.10791920656113779</c:v>
                </c:pt>
                <c:pt idx="51">
                  <c:v>0.1099506748442895</c:v>
                </c:pt>
                <c:pt idx="52">
                  <c:v>0.11088842870579751</c:v>
                </c:pt>
                <c:pt idx="53">
                  <c:v>0.11434419659858457</c:v>
                </c:pt>
                <c:pt idx="54">
                  <c:v>0.11529990865698879</c:v>
                </c:pt>
                <c:pt idx="55">
                  <c:v>0.1179930004946966</c:v>
                </c:pt>
                <c:pt idx="56">
                  <c:v>0.11699928141264468</c:v>
                </c:pt>
                <c:pt idx="57">
                  <c:v>0.12232961145376069</c:v>
                </c:pt>
                <c:pt idx="58">
                  <c:v>0.12302411269106567</c:v>
                </c:pt>
                <c:pt idx="59">
                  <c:v>0.119027378471408</c:v>
                </c:pt>
                <c:pt idx="60">
                  <c:v>0.11938734922356357</c:v>
                </c:pt>
                <c:pt idx="61">
                  <c:v>0.11555392786512954</c:v>
                </c:pt>
                <c:pt idx="62">
                  <c:v>0.11702475648888955</c:v>
                </c:pt>
                <c:pt idx="63">
                  <c:v>0.11283402784739499</c:v>
                </c:pt>
                <c:pt idx="64">
                  <c:v>0.1111756833183522</c:v>
                </c:pt>
                <c:pt idx="65">
                  <c:v>0.10569317524486727</c:v>
                </c:pt>
                <c:pt idx="66">
                  <c:v>0.10289898177192294</c:v>
                </c:pt>
                <c:pt idx="67">
                  <c:v>0.10430364484580303</c:v>
                </c:pt>
                <c:pt idx="68">
                  <c:v>0.10549276259867205</c:v>
                </c:pt>
                <c:pt idx="69">
                  <c:v>0.1031295896207252</c:v>
                </c:pt>
                <c:pt idx="70">
                  <c:v>0.10181093813849076</c:v>
                </c:pt>
                <c:pt idx="71">
                  <c:v>0.10180916912489055</c:v>
                </c:pt>
                <c:pt idx="72">
                  <c:v>9.6615446426647156E-2</c:v>
                </c:pt>
                <c:pt idx="73">
                  <c:v>9.501527199698262E-2</c:v>
                </c:pt>
                <c:pt idx="74">
                  <c:v>9.1881019278198736E-2</c:v>
                </c:pt>
                <c:pt idx="75">
                  <c:v>9.2772193464924171E-2</c:v>
                </c:pt>
                <c:pt idx="76">
                  <c:v>9.0981645512947087E-2</c:v>
                </c:pt>
                <c:pt idx="77">
                  <c:v>8.957012146501768E-2</c:v>
                </c:pt>
                <c:pt idx="78">
                  <c:v>9.0472270814568129E-2</c:v>
                </c:pt>
                <c:pt idx="79">
                  <c:v>8.5856261021044669E-2</c:v>
                </c:pt>
                <c:pt idx="80">
                  <c:v>9.0426473776374486E-2</c:v>
                </c:pt>
                <c:pt idx="81">
                  <c:v>9.0729595399281743E-2</c:v>
                </c:pt>
                <c:pt idx="82">
                  <c:v>8.9737154747829867E-2</c:v>
                </c:pt>
                <c:pt idx="83">
                  <c:v>9.4275867050612916E-2</c:v>
                </c:pt>
                <c:pt idx="84">
                  <c:v>9.0856247820569488E-2</c:v>
                </c:pt>
                <c:pt idx="85">
                  <c:v>9.2150753947095529E-2</c:v>
                </c:pt>
                <c:pt idx="86">
                  <c:v>9.1296401257024956E-2</c:v>
                </c:pt>
                <c:pt idx="87">
                  <c:v>9.3592602430406568E-2</c:v>
                </c:pt>
                <c:pt idx="88">
                  <c:v>9.1890854160132984E-2</c:v>
                </c:pt>
                <c:pt idx="89">
                  <c:v>9.4520416777616967E-2</c:v>
                </c:pt>
                <c:pt idx="90">
                  <c:v>9.4789348808492629E-2</c:v>
                </c:pt>
                <c:pt idx="91">
                  <c:v>9.3638211270245825E-2</c:v>
                </c:pt>
                <c:pt idx="92">
                  <c:v>9.6170461090931164E-2</c:v>
                </c:pt>
                <c:pt idx="93">
                  <c:v>9.5626872760517484E-2</c:v>
                </c:pt>
                <c:pt idx="94">
                  <c:v>0.10161502703041321</c:v>
                </c:pt>
                <c:pt idx="95">
                  <c:v>0.10473426478034258</c:v>
                </c:pt>
                <c:pt idx="96">
                  <c:v>0.10294595359962916</c:v>
                </c:pt>
                <c:pt idx="97">
                  <c:v>0.10690419179353677</c:v>
                </c:pt>
                <c:pt idx="98">
                  <c:v>0.10543357550254831</c:v>
                </c:pt>
                <c:pt idx="99">
                  <c:v>0.11233190150641452</c:v>
                </c:pt>
                <c:pt idx="100">
                  <c:v>0.20643373645258323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DC-41D0-A754-6CB73B46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85151"/>
        <c:axId val="1611058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NAIRU_Unemployment!$G$2</c15:sqref>
                        </c15:formulaRef>
                      </c:ext>
                    </c:extLst>
                    <c:strCache>
                      <c:ptCount val="1"/>
                      <c:pt idx="0">
                        <c:v>nairu_hp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NAIRU_Unemployment!$G$3:$G$103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9.4939331397844801E-2</c:v>
                      </c:pt>
                      <c:pt idx="1">
                        <c:v>9.9699791539401506E-2</c:v>
                      </c:pt>
                      <c:pt idx="2">
                        <c:v>0.104456479269827</c:v>
                      </c:pt>
                      <c:pt idx="3">
                        <c:v>0.10920135618705699</c:v>
                      </c:pt>
                      <c:pt idx="4">
                        <c:v>0.113922092736941</c:v>
                      </c:pt>
                      <c:pt idx="5">
                        <c:v>0.118602050433845</c:v>
                      </c:pt>
                      <c:pt idx="6">
                        <c:v>0.12322033326988099</c:v>
                      </c:pt>
                      <c:pt idx="7">
                        <c:v>0.127751864610925</c:v>
                      </c:pt>
                      <c:pt idx="8">
                        <c:v>0.132167285919289</c:v>
                      </c:pt>
                      <c:pt idx="9">
                        <c:v>0.13643290969608701</c:v>
                      </c:pt>
                      <c:pt idx="10">
                        <c:v>0.140511107253286</c:v>
                      </c:pt>
                      <c:pt idx="11">
                        <c:v>0.14436079010920699</c:v>
                      </c:pt>
                      <c:pt idx="12">
                        <c:v>0.14793860732807901</c:v>
                      </c:pt>
                      <c:pt idx="13">
                        <c:v>0.151200285681273</c:v>
                      </c:pt>
                      <c:pt idx="14">
                        <c:v>0.15410295730524801</c:v>
                      </c:pt>
                      <c:pt idx="15">
                        <c:v>0.15660768494628899</c:v>
                      </c:pt>
                      <c:pt idx="16">
                        <c:v>0.15868228108926299</c:v>
                      </c:pt>
                      <c:pt idx="17">
                        <c:v>0.16030437580135601</c:v>
                      </c:pt>
                      <c:pt idx="18">
                        <c:v>0.161464307263704</c:v>
                      </c:pt>
                      <c:pt idx="19">
                        <c:v>0.16216829511640299</c:v>
                      </c:pt>
                      <c:pt idx="20">
                        <c:v>0.16243550166649301</c:v>
                      </c:pt>
                      <c:pt idx="21">
                        <c:v>0.16229537806067801</c:v>
                      </c:pt>
                      <c:pt idx="22">
                        <c:v>0.16178495824184699</c:v>
                      </c:pt>
                      <c:pt idx="23">
                        <c:v>0.16094640748692901</c:v>
                      </c:pt>
                      <c:pt idx="24">
                        <c:v>0.159822966012337</c:v>
                      </c:pt>
                      <c:pt idx="25">
                        <c:v>0.15845509766125701</c:v>
                      </c:pt>
                      <c:pt idx="26">
                        <c:v>0.15687968945060099</c:v>
                      </c:pt>
                      <c:pt idx="27">
                        <c:v>0.155129403884773</c:v>
                      </c:pt>
                      <c:pt idx="28">
                        <c:v>0.15323349801679101</c:v>
                      </c:pt>
                      <c:pt idx="29">
                        <c:v>0.15121875180776601</c:v>
                      </c:pt>
                      <c:pt idx="30">
                        <c:v>0.14910990515308001</c:v>
                      </c:pt>
                      <c:pt idx="31">
                        <c:v>0.14693016918379501</c:v>
                      </c:pt>
                      <c:pt idx="32">
                        <c:v>0.14470170505586799</c:v>
                      </c:pt>
                      <c:pt idx="33">
                        <c:v>0.14244614704518799</c:v>
                      </c:pt>
                      <c:pt idx="34">
                        <c:v>0.14018465077945799</c:v>
                      </c:pt>
                      <c:pt idx="35">
                        <c:v>0.13793795840373699</c:v>
                      </c:pt>
                      <c:pt idx="36">
                        <c:v>0.13572636698735299</c:v>
                      </c:pt>
                      <c:pt idx="37">
                        <c:v>0.13356968767838101</c:v>
                      </c:pt>
                      <c:pt idx="38">
                        <c:v>0.131486963227051</c:v>
                      </c:pt>
                      <c:pt idx="39">
                        <c:v>0.12949615118909599</c:v>
                      </c:pt>
                      <c:pt idx="40">
                        <c:v>0.12761332168651099</c:v>
                      </c:pt>
                      <c:pt idx="41">
                        <c:v>0.125851797723043</c:v>
                      </c:pt>
                      <c:pt idx="42">
                        <c:v>0.124221604460876</c:v>
                      </c:pt>
                      <c:pt idx="43">
                        <c:v>0.122728842681343</c:v>
                      </c:pt>
                      <c:pt idx="44">
                        <c:v>0.121376029514335</c:v>
                      </c:pt>
                      <c:pt idx="45">
                        <c:v>0.12016235327303799</c:v>
                      </c:pt>
                      <c:pt idx="46">
                        <c:v>0.119084057667421</c:v>
                      </c:pt>
                      <c:pt idx="47">
                        <c:v>0.11813473905715099</c:v>
                      </c:pt>
                      <c:pt idx="48">
                        <c:v>0.117305584925226</c:v>
                      </c:pt>
                      <c:pt idx="49">
                        <c:v>0.116585531740988</c:v>
                      </c:pt>
                      <c:pt idx="50">
                        <c:v>0.11596126809191</c:v>
                      </c:pt>
                      <c:pt idx="51">
                        <c:v>0.115417169627283</c:v>
                      </c:pt>
                      <c:pt idx="52">
                        <c:v>0.114935438214552</c:v>
                      </c:pt>
                      <c:pt idx="53">
                        <c:v>0.11449619099241</c:v>
                      </c:pt>
                      <c:pt idx="54">
                        <c:v>0.114078281988963</c:v>
                      </c:pt>
                      <c:pt idx="55">
                        <c:v>0.11366009718728</c:v>
                      </c:pt>
                      <c:pt idx="56">
                        <c:v>0.113220788400775</c:v>
                      </c:pt>
                      <c:pt idx="57">
                        <c:v>0.11274150732096901</c:v>
                      </c:pt>
                      <c:pt idx="58">
                        <c:v>0.112206244881022</c:v>
                      </c:pt>
                      <c:pt idx="59">
                        <c:v>0.111602695601956</c:v>
                      </c:pt>
                      <c:pt idx="60">
                        <c:v>0.11092258174338999</c:v>
                      </c:pt>
                      <c:pt idx="61">
                        <c:v>0.110162020133553</c:v>
                      </c:pt>
                      <c:pt idx="62">
                        <c:v>0.109321258341166</c:v>
                      </c:pt>
                      <c:pt idx="63">
                        <c:v>0.10840446112718</c:v>
                      </c:pt>
                      <c:pt idx="64">
                        <c:v>0.107418935323273</c:v>
                      </c:pt>
                      <c:pt idx="65">
                        <c:v>0.106374402232484</c:v>
                      </c:pt>
                      <c:pt idx="66">
                        <c:v>0.105282428119083</c:v>
                      </c:pt>
                      <c:pt idx="67">
                        <c:v>0.104155891577999</c:v>
                      </c:pt>
                      <c:pt idx="68">
                        <c:v>0.10300863818384701</c:v>
                      </c:pt>
                      <c:pt idx="69">
                        <c:v>0.10185515674147</c:v>
                      </c:pt>
                      <c:pt idx="70">
                        <c:v>0.10071040800478</c:v>
                      </c:pt>
                      <c:pt idx="71">
                        <c:v>9.9589657288130101E-2</c:v>
                      </c:pt>
                      <c:pt idx="72">
                        <c:v>9.8508250436706898E-2</c:v>
                      </c:pt>
                      <c:pt idx="73">
                        <c:v>9.7481374798164405E-2</c:v>
                      </c:pt>
                      <c:pt idx="74">
                        <c:v>9.6523647536357393E-2</c:v>
                      </c:pt>
                      <c:pt idx="75">
                        <c:v>9.5648669863068206E-2</c:v>
                      </c:pt>
                      <c:pt idx="76">
                        <c:v>9.4868614565054299E-2</c:v>
                      </c:pt>
                      <c:pt idx="77">
                        <c:v>9.4193761812603499E-2</c:v>
                      </c:pt>
                      <c:pt idx="78">
                        <c:v>9.3632361778580905E-2</c:v>
                      </c:pt>
                      <c:pt idx="79">
                        <c:v>9.3190431505883603E-2</c:v>
                      </c:pt>
                      <c:pt idx="80">
                        <c:v>9.2871939442153204E-2</c:v>
                      </c:pt>
                      <c:pt idx="81">
                        <c:v>9.2678915305885401E-2</c:v>
                      </c:pt>
                      <c:pt idx="82">
                        <c:v>9.2611751368126605E-2</c:v>
                      </c:pt>
                      <c:pt idx="83">
                        <c:v>9.2669425316714696E-2</c:v>
                      </c:pt>
                      <c:pt idx="84">
                        <c:v>9.2849794340751399E-2</c:v>
                      </c:pt>
                      <c:pt idx="85">
                        <c:v>9.3149811191390999E-2</c:v>
                      </c:pt>
                      <c:pt idx="86">
                        <c:v>9.3565677905180097E-2</c:v>
                      </c:pt>
                      <c:pt idx="87">
                        <c:v>9.4092924747504594E-2</c:v>
                      </c:pt>
                      <c:pt idx="88">
                        <c:v>9.4726384761751506E-2</c:v>
                      </c:pt>
                      <c:pt idx="89">
                        <c:v>9.5460098705891602E-2</c:v>
                      </c:pt>
                      <c:pt idx="90">
                        <c:v>9.6287218830233806E-2</c:v>
                      </c:pt>
                      <c:pt idx="91">
                        <c:v>9.7199849996473395E-2</c:v>
                      </c:pt>
                      <c:pt idx="92">
                        <c:v>9.8189154966290104E-2</c:v>
                      </c:pt>
                      <c:pt idx="93">
                        <c:v>9.9245406245543996E-2</c:v>
                      </c:pt>
                      <c:pt idx="94">
                        <c:v>0.100358277687152</c:v>
                      </c:pt>
                      <c:pt idx="95">
                        <c:v>0.10151709425252101</c:v>
                      </c:pt>
                      <c:pt idx="96">
                        <c:v>0.102711261306053</c:v>
                      </c:pt>
                      <c:pt idx="97">
                        <c:v>0.103930665193956</c:v>
                      </c:pt>
                      <c:pt idx="98">
                        <c:v>0.105166204756763</c:v>
                      </c:pt>
                      <c:pt idx="99">
                        <c:v>0.106410307068843</c:v>
                      </c:pt>
                      <c:pt idx="100">
                        <c:v>0.107657428376449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DC-41D0-A754-6CB73B46F8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NAIRU_Unemployment!$H$2</c15:sqref>
                        </c15:formulaRef>
                      </c:ext>
                    </c:extLst>
                    <c:strCache>
                      <c:ptCount val="1"/>
                      <c:pt idx="0">
                        <c:v>nairu_spline_u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NAIRU_Unemployment!$H$3:$H$103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7.48782879892569E-2</c:v>
                      </c:pt>
                      <c:pt idx="1">
                        <c:v>8.5195006085003105E-2</c:v>
                      </c:pt>
                      <c:pt idx="2">
                        <c:v>9.4756203856996596E-2</c:v>
                      </c:pt>
                      <c:pt idx="3">
                        <c:v>0.103585090411068</c:v>
                      </c:pt>
                      <c:pt idx="4">
                        <c:v>0.111704874853049</c:v>
                      </c:pt>
                      <c:pt idx="5">
                        <c:v>0.119138766288769</c:v>
                      </c:pt>
                      <c:pt idx="6">
                        <c:v>0.12590997382406</c:v>
                      </c:pt>
                      <c:pt idx="7">
                        <c:v>0.132041706564752</c:v>
                      </c:pt>
                      <c:pt idx="8">
                        <c:v>0.13755717361667699</c:v>
                      </c:pt>
                      <c:pt idx="9">
                        <c:v>0.142479584085664</c:v>
                      </c:pt>
                      <c:pt idx="10">
                        <c:v>0.14683214707754499</c:v>
                      </c:pt>
                      <c:pt idx="11">
                        <c:v>0.15063807169815099</c:v>
                      </c:pt>
                      <c:pt idx="12">
                        <c:v>0.153920567053313</c:v>
                      </c:pt>
                      <c:pt idx="13">
                        <c:v>0.156702842248861</c:v>
                      </c:pt>
                      <c:pt idx="14">
                        <c:v>0.15900810639062599</c:v>
                      </c:pt>
                      <c:pt idx="15">
                        <c:v>0.16085956858443901</c:v>
                      </c:pt>
                      <c:pt idx="16">
                        <c:v>0.16228043793613101</c:v>
                      </c:pt>
                      <c:pt idx="17">
                        <c:v>0.16329392355153199</c:v>
                      </c:pt>
                      <c:pt idx="18">
                        <c:v>0.16392323453647401</c:v>
                      </c:pt>
                      <c:pt idx="19">
                        <c:v>0.16419157999678699</c:v>
                      </c:pt>
                      <c:pt idx="20">
                        <c:v>0.16412216903830201</c:v>
                      </c:pt>
                      <c:pt idx="21">
                        <c:v>0.16373821076685099</c:v>
                      </c:pt>
                      <c:pt idx="22">
                        <c:v>0.163062914288263</c:v>
                      </c:pt>
                      <c:pt idx="23">
                        <c:v>0.16211948870836901</c:v>
                      </c:pt>
                      <c:pt idx="24">
                        <c:v>0.160931143133001</c:v>
                      </c:pt>
                      <c:pt idx="25">
                        <c:v>0.159521086667989</c:v>
                      </c:pt>
                      <c:pt idx="26">
                        <c:v>0.15791252841916401</c:v>
                      </c:pt>
                      <c:pt idx="27">
                        <c:v>0.15612867749235701</c:v>
                      </c:pt>
                      <c:pt idx="28">
                        <c:v>0.154192742993398</c:v>
                      </c:pt>
                      <c:pt idx="29">
                        <c:v>0.15212793402812</c:v>
                      </c:pt>
                      <c:pt idx="30">
                        <c:v>0.149957459702351</c:v>
                      </c:pt>
                      <c:pt idx="31">
                        <c:v>0.147704529121924</c:v>
                      </c:pt>
                      <c:pt idx="32">
                        <c:v>0.14539235139266801</c:v>
                      </c:pt>
                      <c:pt idx="33">
                        <c:v>0.14304413562041501</c:v>
                      </c:pt>
                      <c:pt idx="34">
                        <c:v>0.14068309091099601</c:v>
                      </c:pt>
                      <c:pt idx="35">
                        <c:v>0.13833242637024201</c:v>
                      </c:pt>
                      <c:pt idx="36">
                        <c:v>0.136015351103982</c:v>
                      </c:pt>
                      <c:pt idx="37">
                        <c:v>0.133755074218049</c:v>
                      </c:pt>
                      <c:pt idx="38">
                        <c:v>0.13157480481827299</c:v>
                      </c:pt>
                      <c:pt idx="39">
                        <c:v>0.129497752010484</c:v>
                      </c:pt>
                      <c:pt idx="40">
                        <c:v>0.12754243198562901</c:v>
                      </c:pt>
                      <c:pt idx="41">
                        <c:v>0.125708589275111</c:v>
                      </c:pt>
                      <c:pt idx="42">
                        <c:v>0.123991275495452</c:v>
                      </c:pt>
                      <c:pt idx="43">
                        <c:v>0.12238554226317</c:v>
                      </c:pt>
                      <c:pt idx="44">
                        <c:v>0.12088644119478401</c:v>
                      </c:pt>
                      <c:pt idx="45">
                        <c:v>0.119489023906815</c:v>
                      </c:pt>
                      <c:pt idx="46">
                        <c:v>0.118188342015782</c:v>
                      </c:pt>
                      <c:pt idx="47">
                        <c:v>0.116979447138205</c:v>
                      </c:pt>
                      <c:pt idx="48">
                        <c:v>0.115857390890602</c:v>
                      </c:pt>
                      <c:pt idx="49">
                        <c:v>0.114817224889495</c:v>
                      </c:pt>
                      <c:pt idx="50">
                        <c:v>0.11385400075140099</c:v>
                      </c:pt>
                      <c:pt idx="51">
                        <c:v>0.112962770092841</c:v>
                      </c:pt>
                      <c:pt idx="52">
                        <c:v>0.112138584530335</c:v>
                      </c:pt>
                      <c:pt idx="53">
                        <c:v>0.111376495680402</c:v>
                      </c:pt>
                      <c:pt idx="54">
                        <c:v>0.11067155515956099</c:v>
                      </c:pt>
                      <c:pt idx="55">
                        <c:v>0.11001881458433201</c:v>
                      </c:pt>
                      <c:pt idx="56">
                        <c:v>0.109413325571235</c:v>
                      </c:pt>
                      <c:pt idx="57">
                        <c:v>0.108850139736789</c:v>
                      </c:pt>
                      <c:pt idx="58">
                        <c:v>0.108324308697514</c:v>
                      </c:pt>
                      <c:pt idx="59">
                        <c:v>0.10783088406992899</c:v>
                      </c:pt>
                      <c:pt idx="60">
                        <c:v>0.107364917470555</c:v>
                      </c:pt>
                      <c:pt idx="61">
                        <c:v>0.10692146051590901</c:v>
                      </c:pt>
                      <c:pt idx="62">
                        <c:v>0.106495564822513</c:v>
                      </c:pt>
                      <c:pt idx="63">
                        <c:v>0.10608228200688601</c:v>
                      </c:pt>
                      <c:pt idx="64">
                        <c:v>0.105676663685546</c:v>
                      </c:pt>
                      <c:pt idx="65">
                        <c:v>0.10527376147501501</c:v>
                      </c:pt>
                      <c:pt idx="66">
                        <c:v>0.104868626991811</c:v>
                      </c:pt>
                      <c:pt idx="67">
                        <c:v>0.10445631185245299</c:v>
                      </c:pt>
                      <c:pt idx="68">
                        <c:v>0.10403186767346299</c:v>
                      </c:pt>
                      <c:pt idx="69">
                        <c:v>0.103590346071358</c:v>
                      </c:pt>
                      <c:pt idx="70">
                        <c:v>0.103126798662659</c:v>
                      </c:pt>
                      <c:pt idx="71">
                        <c:v>0.10263627706388501</c:v>
                      </c:pt>
                      <c:pt idx="72">
                        <c:v>0.102113832891556</c:v>
                      </c:pt>
                      <c:pt idx="73">
                        <c:v>0.101554517762191</c:v>
                      </c:pt>
                      <c:pt idx="74">
                        <c:v>0.10095338329231</c:v>
                      </c:pt>
                      <c:pt idx="75">
                        <c:v>0.100305481098433</c:v>
                      </c:pt>
                      <c:pt idx="76">
                        <c:v>9.9605862797078698E-2</c:v>
                      </c:pt>
                      <c:pt idx="77">
                        <c:v>9.8849580004766999E-2</c:v>
                      </c:pt>
                      <c:pt idx="78">
                        <c:v>9.80316843380174E-2</c:v>
                      </c:pt>
                      <c:pt idx="79">
                        <c:v>9.7147227413349704E-2</c:v>
                      </c:pt>
                      <c:pt idx="80">
                        <c:v>9.6198252973801607E-2</c:v>
                      </c:pt>
                      <c:pt idx="81">
                        <c:v>9.5214773268484196E-2</c:v>
                      </c:pt>
                      <c:pt idx="82">
                        <c:v>9.4233792673027103E-2</c:v>
                      </c:pt>
                      <c:pt idx="83">
                        <c:v>9.3292315563059697E-2</c:v>
                      </c:pt>
                      <c:pt idx="84">
                        <c:v>9.2427346314211498E-2</c:v>
                      </c:pt>
                      <c:pt idx="85">
                        <c:v>9.1675889302111901E-2</c:v>
                      </c:pt>
                      <c:pt idx="86">
                        <c:v>9.1074948902390401E-2</c:v>
                      </c:pt>
                      <c:pt idx="87">
                        <c:v>9.0661529490676504E-2</c:v>
                      </c:pt>
                      <c:pt idx="88">
                        <c:v>9.0472635442599605E-2</c:v>
                      </c:pt>
                      <c:pt idx="89">
                        <c:v>9.0545271133789199E-2</c:v>
                      </c:pt>
                      <c:pt idx="90">
                        <c:v>9.0916440939874693E-2</c:v>
                      </c:pt>
                      <c:pt idx="91">
                        <c:v>9.1623149236485693E-2</c:v>
                      </c:pt>
                      <c:pt idx="92">
                        <c:v>9.2702400399251497E-2</c:v>
                      </c:pt>
                      <c:pt idx="93">
                        <c:v>9.4191198803801598E-2</c:v>
                      </c:pt>
                      <c:pt idx="94">
                        <c:v>9.6126548825765504E-2</c:v>
                      </c:pt>
                      <c:pt idx="95">
                        <c:v>9.8545454840772706E-2</c:v>
                      </c:pt>
                      <c:pt idx="96">
                        <c:v>0.101484921224453</c:v>
                      </c:pt>
                      <c:pt idx="97">
                        <c:v>0.104981952352435</c:v>
                      </c:pt>
                      <c:pt idx="98">
                        <c:v>0.109073552600348</c:v>
                      </c:pt>
                      <c:pt idx="99">
                        <c:v>0.113796726343823</c:v>
                      </c:pt>
                      <c:pt idx="100">
                        <c:v>0.119188477958489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DC-41D0-A754-6CB73B46F8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NAIRU_Unemployment!$I$2</c15:sqref>
                        </c15:formulaRef>
                      </c:ext>
                    </c:extLst>
                    <c:strCache>
                      <c:ptCount val="1"/>
                      <c:pt idx="0">
                        <c:v>nairu_spline_0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NAIRU_Unemployment!$I$3:$I$103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5.3623458016638002E-2</c:v>
                      </c:pt>
                      <c:pt idx="1">
                        <c:v>5.7454537485237503E-2</c:v>
                      </c:pt>
                      <c:pt idx="2">
                        <c:v>6.1143778961029897E-2</c:v>
                      </c:pt>
                      <c:pt idx="3">
                        <c:v>6.4693339354809504E-2</c:v>
                      </c:pt>
                      <c:pt idx="4">
                        <c:v>6.8105375577370397E-2</c:v>
                      </c:pt>
                      <c:pt idx="5">
                        <c:v>7.1382044539507097E-2</c:v>
                      </c:pt>
                      <c:pt idx="6">
                        <c:v>7.4525503152013603E-2</c:v>
                      </c:pt>
                      <c:pt idx="7">
                        <c:v>7.7537908325684302E-2</c:v>
                      </c:pt>
                      <c:pt idx="8">
                        <c:v>8.0421416971313497E-2</c:v>
                      </c:pt>
                      <c:pt idx="9">
                        <c:v>8.31781859996953E-2</c:v>
                      </c:pt>
                      <c:pt idx="10">
                        <c:v>8.5810372321624098E-2</c:v>
                      </c:pt>
                      <c:pt idx="11">
                        <c:v>8.8320132847894098E-2</c:v>
                      </c:pt>
                      <c:pt idx="12">
                        <c:v>9.0709624489299506E-2</c:v>
                      </c:pt>
                      <c:pt idx="13">
                        <c:v>9.2981004156634697E-2</c:v>
                      </c:pt>
                      <c:pt idx="14">
                        <c:v>9.5136428760693795E-2</c:v>
                      </c:pt>
                      <c:pt idx="15">
                        <c:v>9.71780552122712E-2</c:v>
                      </c:pt>
                      <c:pt idx="16">
                        <c:v>9.9108040422161106E-2</c:v>
                      </c:pt>
                      <c:pt idx="17">
                        <c:v>0.100928541301158</c:v>
                      </c:pt>
                      <c:pt idx="18">
                        <c:v>0.102641714760055</c:v>
                      </c:pt>
                      <c:pt idx="19">
                        <c:v>0.104249717709648</c:v>
                      </c:pt>
                      <c:pt idx="20">
                        <c:v>0.10575470706073101</c:v>
                      </c:pt>
                      <c:pt idx="21">
                        <c:v>0.107158839724097</c:v>
                      </c:pt>
                      <c:pt idx="22">
                        <c:v>0.10846427261054099</c:v>
                      </c:pt>
                      <c:pt idx="23">
                        <c:v>0.109673162630857</c:v>
                      </c:pt>
                      <c:pt idx="24">
                        <c:v>0.11078766669584</c:v>
                      </c:pt>
                      <c:pt idx="25">
                        <c:v>0.111809941716284</c:v>
                      </c:pt>
                      <c:pt idx="26">
                        <c:v>0.112742144602983</c:v>
                      </c:pt>
                      <c:pt idx="27">
                        <c:v>0.113586432266731</c:v>
                      </c:pt>
                      <c:pt idx="28">
                        <c:v>0.114344961618323</c:v>
                      </c:pt>
                      <c:pt idx="29">
                        <c:v>0.115019889568552</c:v>
                      </c:pt>
                      <c:pt idx="30">
                        <c:v>0.11561337302821401</c:v>
                      </c:pt>
                      <c:pt idx="31">
                        <c:v>0.116127568908102</c:v>
                      </c:pt>
                      <c:pt idx="32">
                        <c:v>0.11656463411901</c:v>
                      </c:pt>
                      <c:pt idx="33">
                        <c:v>0.116926725571734</c:v>
                      </c:pt>
                      <c:pt idx="34">
                        <c:v>0.117216000177066</c:v>
                      </c:pt>
                      <c:pt idx="35">
                        <c:v>0.117434614845802</c:v>
                      </c:pt>
                      <c:pt idx="36">
                        <c:v>0.117584726488735</c:v>
                      </c:pt>
                      <c:pt idx="37">
                        <c:v>0.11766849201666101</c:v>
                      </c:pt>
                      <c:pt idx="38">
                        <c:v>0.117688068340372</c:v>
                      </c:pt>
                      <c:pt idx="39">
                        <c:v>0.117645612370664</c:v>
                      </c:pt>
                      <c:pt idx="40">
                        <c:v>0.117543281018331</c:v>
                      </c:pt>
                      <c:pt idx="41">
                        <c:v>0.11738323119416599</c:v>
                      </c:pt>
                      <c:pt idx="42">
                        <c:v>0.11716761980896501</c:v>
                      </c:pt>
                      <c:pt idx="43">
                        <c:v>0.116898603773521</c:v>
                      </c:pt>
                      <c:pt idx="44">
                        <c:v>0.116578339998628</c:v>
                      </c:pt>
                      <c:pt idx="45">
                        <c:v>0.116208985395082</c:v>
                      </c:pt>
                      <c:pt idx="46">
                        <c:v>0.11579269687367599</c:v>
                      </c:pt>
                      <c:pt idx="47">
                        <c:v>0.11533163134520399</c:v>
                      </c:pt>
                      <c:pt idx="48">
                        <c:v>0.114827945720461</c:v>
                      </c:pt>
                      <c:pt idx="49">
                        <c:v>0.11428379691024</c:v>
                      </c:pt>
                      <c:pt idx="50">
                        <c:v>0.113701341825338</c:v>
                      </c:pt>
                      <c:pt idx="51">
                        <c:v>0.11308273737654601</c:v>
                      </c:pt>
                      <c:pt idx="52">
                        <c:v>0.11243014047466</c:v>
                      </c:pt>
                      <c:pt idx="53">
                        <c:v>0.111745708030475</c:v>
                      </c:pt>
                      <c:pt idx="54">
                        <c:v>0.111031596954783</c:v>
                      </c:pt>
                      <c:pt idx="55">
                        <c:v>0.11028996415837999</c:v>
                      </c:pt>
                      <c:pt idx="56">
                        <c:v>0.10952296655205999</c:v>
                      </c:pt>
                      <c:pt idx="57">
                        <c:v>0.108732761046616</c:v>
                      </c:pt>
                      <c:pt idx="58">
                        <c:v>0.10792150455284399</c:v>
                      </c:pt>
                      <c:pt idx="59">
                        <c:v>0.107091353981538</c:v>
                      </c:pt>
                      <c:pt idx="60">
                        <c:v>0.106244466243491</c:v>
                      </c:pt>
                      <c:pt idx="61">
                        <c:v>0.105382998249498</c:v>
                      </c:pt>
                      <c:pt idx="62">
                        <c:v>0.104509106910354</c:v>
                      </c:pt>
                      <c:pt idx="63">
                        <c:v>0.103624949136852</c:v>
                      </c:pt>
                      <c:pt idx="64">
                        <c:v>0.102732681839787</c:v>
                      </c:pt>
                      <c:pt idx="65">
                        <c:v>0.101834461929953</c:v>
                      </c:pt>
                      <c:pt idx="66">
                        <c:v>0.10093244631814501</c:v>
                      </c:pt>
                      <c:pt idx="67">
                        <c:v>0.100028791915155</c:v>
                      </c:pt>
                      <c:pt idx="68">
                        <c:v>9.9125655631780094E-2</c:v>
                      </c:pt>
                      <c:pt idx="69">
                        <c:v>9.8225194378812997E-2</c:v>
                      </c:pt>
                      <c:pt idx="70">
                        <c:v>9.7329565067048096E-2</c:v>
                      </c:pt>
                      <c:pt idx="71">
                        <c:v>9.6440924607279904E-2</c:v>
                      </c:pt>
                      <c:pt idx="72">
                        <c:v>9.5561429910302503E-2</c:v>
                      </c:pt>
                      <c:pt idx="73">
                        <c:v>9.4693237886910198E-2</c:v>
                      </c:pt>
                      <c:pt idx="74">
                        <c:v>9.3838505447897305E-2</c:v>
                      </c:pt>
                      <c:pt idx="75">
                        <c:v>9.2999389504058005E-2</c:v>
                      </c:pt>
                      <c:pt idx="76">
                        <c:v>9.2178046966186603E-2</c:v>
                      </c:pt>
                      <c:pt idx="77">
                        <c:v>9.1376634745077401E-2</c:v>
                      </c:pt>
                      <c:pt idx="78">
                        <c:v>9.0597309751524496E-2</c:v>
                      </c:pt>
                      <c:pt idx="79">
                        <c:v>8.9842228896322304E-2</c:v>
                      </c:pt>
                      <c:pt idx="80">
                        <c:v>8.9113549090265004E-2</c:v>
                      </c:pt>
                      <c:pt idx="81">
                        <c:v>8.8413427244146706E-2</c:v>
                      </c:pt>
                      <c:pt idx="82">
                        <c:v>8.7744020268762102E-2</c:v>
                      </c:pt>
                      <c:pt idx="83">
                        <c:v>8.7107485074904997E-2</c:v>
                      </c:pt>
                      <c:pt idx="84">
                        <c:v>8.6505978573369904E-2</c:v>
                      </c:pt>
                      <c:pt idx="85">
                        <c:v>8.5941657674951002E-2</c:v>
                      </c:pt>
                      <c:pt idx="86">
                        <c:v>8.5416679290442596E-2</c:v>
                      </c:pt>
                      <c:pt idx="87">
                        <c:v>8.4933200330638794E-2</c:v>
                      </c:pt>
                      <c:pt idx="88">
                        <c:v>8.4493377706334E-2</c:v>
                      </c:pt>
                      <c:pt idx="89">
                        <c:v>8.4099368328322405E-2</c:v>
                      </c:pt>
                      <c:pt idx="90">
                        <c:v>8.37533291073983E-2</c:v>
                      </c:pt>
                      <c:pt idx="91">
                        <c:v>8.3457416954355906E-2</c:v>
                      </c:pt>
                      <c:pt idx="92">
                        <c:v>8.3213788779989598E-2</c:v>
                      </c:pt>
                      <c:pt idx="93">
                        <c:v>8.30246014950934E-2</c:v>
                      </c:pt>
                      <c:pt idx="94">
                        <c:v>8.2892012010461799E-2</c:v>
                      </c:pt>
                      <c:pt idx="95">
                        <c:v>8.2818177236888793E-2</c:v>
                      </c:pt>
                      <c:pt idx="96">
                        <c:v>8.2805254085169006E-2</c:v>
                      </c:pt>
                      <c:pt idx="97">
                        <c:v>8.2855399466096394E-2</c:v>
                      </c:pt>
                      <c:pt idx="98">
                        <c:v>8.2970770290465304E-2</c:v>
                      </c:pt>
                      <c:pt idx="99">
                        <c:v>8.3153523469069998E-2</c:v>
                      </c:pt>
                      <c:pt idx="100">
                        <c:v>8.3405815912704795E-2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DC-41D0-A754-6CB73B46F88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NAIRU_Unemployment!$L$2</c15:sqref>
                        </c15:formulaRef>
                      </c:ext>
                    </c:extLst>
                    <c:strCache>
                      <c:ptCount val="1"/>
                      <c:pt idx="0">
                        <c:v>NAIRU_average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NAIRU_Unemployment!$L$3:$L$103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7.1442890404820769E-2</c:v>
                      </c:pt>
                      <c:pt idx="1">
                        <c:v>7.7448180363896363E-2</c:v>
                      </c:pt>
                      <c:pt idx="2">
                        <c:v>8.3002004518569122E-2</c:v>
                      </c:pt>
                      <c:pt idx="3">
                        <c:v>8.8127537886443591E-2</c:v>
                      </c:pt>
                      <c:pt idx="4">
                        <c:v>9.2847097254707286E-2</c:v>
                      </c:pt>
                      <c:pt idx="5">
                        <c:v>9.7182137624250639E-2</c:v>
                      </c:pt>
                      <c:pt idx="6">
                        <c:v>0.10115326249151375</c:v>
                      </c:pt>
                      <c:pt idx="7">
                        <c:v>0.10478023922768916</c:v>
                      </c:pt>
                      <c:pt idx="8">
                        <c:v>0.10808197882325692</c:v>
                      </c:pt>
                      <c:pt idx="9">
                        <c:v>0.11107652647645705</c:v>
                      </c:pt>
                      <c:pt idx="10">
                        <c:v>0.11378113914770041</c:v>
                      </c:pt>
                      <c:pt idx="11">
                        <c:v>0.11621238183866903</c:v>
                      </c:pt>
                      <c:pt idx="12">
                        <c:v>0.11838636706022609</c:v>
                      </c:pt>
                      <c:pt idx="13">
                        <c:v>0.12031902286466312</c:v>
                      </c:pt>
                      <c:pt idx="14">
                        <c:v>0.12202655837728935</c:v>
                      </c:pt>
                      <c:pt idx="15">
                        <c:v>0.12352273296852004</c:v>
                      </c:pt>
                      <c:pt idx="16">
                        <c:v>0.12480971244904981</c:v>
                      </c:pt>
                      <c:pt idx="17">
                        <c:v>0.1258883902691772</c:v>
                      </c:pt>
                      <c:pt idx="18">
                        <c:v>0.12676220150199161</c:v>
                      </c:pt>
                      <c:pt idx="19">
                        <c:v>0.12743775751237379</c:v>
                      </c:pt>
                      <c:pt idx="20">
                        <c:v>0.12792425819859379</c:v>
                      </c:pt>
                      <c:pt idx="21">
                        <c:v>0.12823296122685379</c:v>
                      </c:pt>
                      <c:pt idx="22">
                        <c:v>0.1283766408225934</c:v>
                      </c:pt>
                      <c:pt idx="23">
                        <c:v>0.12836909747806019</c:v>
                      </c:pt>
                      <c:pt idx="24">
                        <c:v>0.1282243466733988</c:v>
                      </c:pt>
                      <c:pt idx="25">
                        <c:v>0.127955848614108</c:v>
                      </c:pt>
                      <c:pt idx="26">
                        <c:v>0.12757634814043201</c:v>
                      </c:pt>
                      <c:pt idx="27">
                        <c:v>0.12709774519011319</c:v>
                      </c:pt>
                      <c:pt idx="28">
                        <c:v>0.12653125861061718</c:v>
                      </c:pt>
                      <c:pt idx="29">
                        <c:v>0.12588761183102778</c:v>
                      </c:pt>
                      <c:pt idx="30">
                        <c:v>0.1251771202672832</c:v>
                      </c:pt>
                      <c:pt idx="31">
                        <c:v>0.12440979358245778</c:v>
                      </c:pt>
                      <c:pt idx="32">
                        <c:v>0.12359543144460398</c:v>
                      </c:pt>
                      <c:pt idx="33">
                        <c:v>0.1227437281457624</c:v>
                      </c:pt>
                      <c:pt idx="34">
                        <c:v>0.12186428224833461</c:v>
                      </c:pt>
                      <c:pt idx="35">
                        <c:v>0.12096660961819458</c:v>
                      </c:pt>
                      <c:pt idx="36">
                        <c:v>0.12006013710606937</c:v>
                      </c:pt>
                      <c:pt idx="37">
                        <c:v>0.11915419437843619</c:v>
                      </c:pt>
                      <c:pt idx="38">
                        <c:v>0.11825795742220239</c:v>
                      </c:pt>
                      <c:pt idx="39">
                        <c:v>0.11738038518537659</c:v>
                      </c:pt>
                      <c:pt idx="40">
                        <c:v>0.1165291205462424</c:v>
                      </c:pt>
                      <c:pt idx="41">
                        <c:v>0.11570750262752538</c:v>
                      </c:pt>
                      <c:pt idx="42">
                        <c:v>0.11491727240066281</c:v>
                      </c:pt>
                      <c:pt idx="43">
                        <c:v>0.11415938596091998</c:v>
                      </c:pt>
                      <c:pt idx="44">
                        <c:v>0.11343408267327459</c:v>
                      </c:pt>
                      <c:pt idx="45">
                        <c:v>0.1127409361393638</c:v>
                      </c:pt>
                      <c:pt idx="46">
                        <c:v>0.11207893104018081</c:v>
                      </c:pt>
                      <c:pt idx="47">
                        <c:v>0.11144652258665862</c:v>
                      </c:pt>
                      <c:pt idx="48">
                        <c:v>0.1108416842143958</c:v>
                      </c:pt>
                      <c:pt idx="49">
                        <c:v>0.11026193915626079</c:v>
                      </c:pt>
                      <c:pt idx="50">
                        <c:v>0.10970436106874759</c:v>
                      </c:pt>
                      <c:pt idx="51">
                        <c:v>0.1091655610207138</c:v>
                      </c:pt>
                      <c:pt idx="52">
                        <c:v>0.10864171532464799</c:v>
                      </c:pt>
                      <c:pt idx="53">
                        <c:v>0.10812858334728861</c:v>
                      </c:pt>
                      <c:pt idx="54">
                        <c:v>0.1076216718332558</c:v>
                      </c:pt>
                      <c:pt idx="55">
                        <c:v>0.10711639391816301</c:v>
                      </c:pt>
                      <c:pt idx="56">
                        <c:v>0.1066083159036928</c:v>
                      </c:pt>
                      <c:pt idx="57">
                        <c:v>0.10609340406714859</c:v>
                      </c:pt>
                      <c:pt idx="58">
                        <c:v>0.10556819253416221</c:v>
                      </c:pt>
                      <c:pt idx="59">
                        <c:v>0.1050299561479376</c:v>
                      </c:pt>
                      <c:pt idx="60">
                        <c:v>0.1044767917305314</c:v>
                      </c:pt>
                      <c:pt idx="61">
                        <c:v>0.1039077407422568</c:v>
                      </c:pt>
                      <c:pt idx="62">
                        <c:v>0.10332268722266021</c:v>
                      </c:pt>
                      <c:pt idx="63">
                        <c:v>0.10272229864973259</c:v>
                      </c:pt>
                      <c:pt idx="64">
                        <c:v>0.1021078709156106</c:v>
                      </c:pt>
                      <c:pt idx="65">
                        <c:v>0.10148118280670379</c:v>
                      </c:pt>
                      <c:pt idx="66">
                        <c:v>0.1008443821016676</c:v>
                      </c:pt>
                      <c:pt idx="67">
                        <c:v>0.10019987904528808</c:v>
                      </c:pt>
                      <c:pt idx="68">
                        <c:v>9.9550277278290925E-2</c:v>
                      </c:pt>
                      <c:pt idx="69">
                        <c:v>9.889830908744511E-2</c:v>
                      </c:pt>
                      <c:pt idx="70">
                        <c:v>9.8246801149334678E-2</c:v>
                      </c:pt>
                      <c:pt idx="71">
                        <c:v>9.7598641052631468E-2</c:v>
                      </c:pt>
                      <c:pt idx="72">
                        <c:v>9.6956732492174166E-2</c:v>
                      </c:pt>
                      <c:pt idx="73">
                        <c:v>9.6323947463294771E-2</c:v>
                      </c:pt>
                      <c:pt idx="74">
                        <c:v>9.5703043924565606E-2</c:v>
                      </c:pt>
                      <c:pt idx="75">
                        <c:v>9.5096576644144559E-2</c:v>
                      </c:pt>
                      <c:pt idx="76">
                        <c:v>9.4506814705184253E-2</c:v>
                      </c:pt>
                      <c:pt idx="77">
                        <c:v>9.3935648667543586E-2</c:v>
                      </c:pt>
                      <c:pt idx="78">
                        <c:v>9.33845630915969E-2</c:v>
                      </c:pt>
                      <c:pt idx="79">
                        <c:v>9.2854595911724944E-2</c:v>
                      </c:pt>
                      <c:pt idx="80">
                        <c:v>9.2347773768560973E-2</c:v>
                      </c:pt>
                      <c:pt idx="81">
                        <c:v>9.1871329258123677E-2</c:v>
                      </c:pt>
                      <c:pt idx="82">
                        <c:v>9.1433565912245787E-2</c:v>
                      </c:pt>
                      <c:pt idx="83">
                        <c:v>9.1042504346118019E-2</c:v>
                      </c:pt>
                      <c:pt idx="84">
                        <c:v>9.0705941075184066E-2</c:v>
                      </c:pt>
                      <c:pt idx="85">
                        <c:v>9.0431293119153044E-2</c:v>
                      </c:pt>
                      <c:pt idx="86">
                        <c:v>9.0225032922232662E-2</c:v>
                      </c:pt>
                      <c:pt idx="87">
                        <c:v>9.0093299966253385E-2</c:v>
                      </c:pt>
                      <c:pt idx="88">
                        <c:v>9.0042094288646027E-2</c:v>
                      </c:pt>
                      <c:pt idx="89">
                        <c:v>9.007725746975806E-2</c:v>
                      </c:pt>
                      <c:pt idx="90">
                        <c:v>9.0204453388404646E-2</c:v>
                      </c:pt>
                      <c:pt idx="91">
                        <c:v>9.042913644567821E-2</c:v>
                      </c:pt>
                      <c:pt idx="92">
                        <c:v>9.0756572622667994E-2</c:v>
                      </c:pt>
                      <c:pt idx="93">
                        <c:v>9.1191849849299414E-2</c:v>
                      </c:pt>
                      <c:pt idx="94">
                        <c:v>9.1739936324909205E-2</c:v>
                      </c:pt>
                      <c:pt idx="95">
                        <c:v>9.2405730470532063E-2</c:v>
                      </c:pt>
                      <c:pt idx="96">
                        <c:v>9.3194146787801885E-2</c:v>
                      </c:pt>
                      <c:pt idx="97">
                        <c:v>9.4110195974713401E-2</c:v>
                      </c:pt>
                      <c:pt idx="98">
                        <c:v>9.5159091228126533E-2</c:v>
                      </c:pt>
                      <c:pt idx="99">
                        <c:v>9.6346351391668791E-2</c:v>
                      </c:pt>
                      <c:pt idx="100">
                        <c:v>9.7677901143343987E-2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DC-41D0-A754-6CB73B46F886}"/>
                  </c:ext>
                </c:extLst>
              </c15:ser>
            </c15:filteredLineSeries>
          </c:ext>
        </c:extLst>
      </c:lineChart>
      <c:dateAx>
        <c:axId val="1295185151"/>
        <c:scaling>
          <c:orientation val="minMax"/>
          <c:min val="36678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1058255"/>
        <c:crosses val="autoZero"/>
        <c:auto val="1"/>
        <c:lblOffset val="100"/>
        <c:baseTimeUnit val="months"/>
      </c:dateAx>
      <c:valAx>
        <c:axId val="1611058255"/>
        <c:scaling>
          <c:orientation val="minMax"/>
          <c:min val="7.0000000000000007E-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1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0987588320095"/>
          <c:y val="0.10014700854700853"/>
          <c:w val="0.86088514383107217"/>
          <c:h val="0.72797350427350427"/>
        </c:manualLayout>
      </c:layout>
      <c:lineChart>
        <c:grouping val="standard"/>
        <c:varyColors val="0"/>
        <c:ser>
          <c:idx val="5"/>
          <c:order val="5"/>
          <c:tx>
            <c:v>Desempleo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NAIRU_Unemployment!$M$3:$M$103</c:f>
              <c:numCache>
                <c:formatCode>0.0%</c:formatCode>
                <c:ptCount val="101"/>
                <c:pt idx="0">
                  <c:v>8.5550885353722295E-2</c:v>
                </c:pt>
                <c:pt idx="1">
                  <c:v>9.10201134555291E-2</c:v>
                </c:pt>
                <c:pt idx="2">
                  <c:v>0.10131272720824</c:v>
                </c:pt>
                <c:pt idx="3">
                  <c:v>9.8211602497993905E-2</c:v>
                </c:pt>
                <c:pt idx="4">
                  <c:v>0.109361225019668</c:v>
                </c:pt>
                <c:pt idx="5">
                  <c:v>0.12499154438047499</c:v>
                </c:pt>
                <c:pt idx="6">
                  <c:v>0.120398790963768</c:v>
                </c:pt>
                <c:pt idx="7">
                  <c:v>0.11844532983397001</c:v>
                </c:pt>
                <c:pt idx="8">
                  <c:v>0.12676965330411499</c:v>
                </c:pt>
                <c:pt idx="9">
                  <c:v>0.12712541291496601</c:v>
                </c:pt>
                <c:pt idx="10">
                  <c:v>0.127917146366854</c:v>
                </c:pt>
                <c:pt idx="11">
                  <c:v>0.13814943621296</c:v>
                </c:pt>
                <c:pt idx="12">
                  <c:v>0.15046643653745001</c:v>
                </c:pt>
                <c:pt idx="13">
                  <c:v>0.15707009037639999</c:v>
                </c:pt>
                <c:pt idx="14">
                  <c:v>0.16600886231631501</c:v>
                </c:pt>
                <c:pt idx="15">
                  <c:v>0.187053741389126</c:v>
                </c:pt>
                <c:pt idx="16">
                  <c:v>0.18816717487030701</c:v>
                </c:pt>
                <c:pt idx="17">
                  <c:v>0.20988569950161401</c:v>
                </c:pt>
                <c:pt idx="18">
                  <c:v>0.19093702966465101</c:v>
                </c:pt>
                <c:pt idx="19">
                  <c:v>0.194372042207962</c:v>
                </c:pt>
                <c:pt idx="20">
                  <c:v>0.19322745559780299</c:v>
                </c:pt>
                <c:pt idx="21">
                  <c:v>0.21461154545542599</c:v>
                </c:pt>
                <c:pt idx="22">
                  <c:v>0.20742930828631001</c:v>
                </c:pt>
                <c:pt idx="23">
                  <c:v>0.15666676041828775</c:v>
                </c:pt>
                <c:pt idx="24">
                  <c:v>0.14626923150169108</c:v>
                </c:pt>
                <c:pt idx="25">
                  <c:v>0.1483956594918992</c:v>
                </c:pt>
                <c:pt idx="26">
                  <c:v>0.14760966591884797</c:v>
                </c:pt>
                <c:pt idx="27">
                  <c:v>0.15325673442142479</c:v>
                </c:pt>
                <c:pt idx="28">
                  <c:v>0.15580763657186994</c:v>
                </c:pt>
                <c:pt idx="29">
                  <c:v>0.15406847375432414</c:v>
                </c:pt>
                <c:pt idx="30">
                  <c:v>0.15919741590823785</c:v>
                </c:pt>
                <c:pt idx="31">
                  <c:v>0.14163983041158165</c:v>
                </c:pt>
                <c:pt idx="32">
                  <c:v>0.13897438005243459</c:v>
                </c:pt>
                <c:pt idx="33">
                  <c:v>0.14501601836763769</c:v>
                </c:pt>
                <c:pt idx="34">
                  <c:v>0.13780871731840702</c:v>
                </c:pt>
                <c:pt idx="35">
                  <c:v>0.14492029245684354</c:v>
                </c:pt>
                <c:pt idx="36">
                  <c:v>0.14125360346994767</c:v>
                </c:pt>
                <c:pt idx="37">
                  <c:v>0.12915821399230132</c:v>
                </c:pt>
                <c:pt idx="38">
                  <c:v>0.13039562078754802</c:v>
                </c:pt>
                <c:pt idx="39">
                  <c:v>0.124723040706703</c:v>
                </c:pt>
                <c:pt idx="40">
                  <c:v>0.11986993329362897</c:v>
                </c:pt>
                <c:pt idx="41">
                  <c:v>0.11660584835526802</c:v>
                </c:pt>
                <c:pt idx="42">
                  <c:v>0.11079311383565121</c:v>
                </c:pt>
                <c:pt idx="43">
                  <c:v>0.11552324240726602</c:v>
                </c:pt>
                <c:pt idx="44">
                  <c:v>0.11536850129442824</c:v>
                </c:pt>
                <c:pt idx="45">
                  <c:v>0.12687878629604415</c:v>
                </c:pt>
                <c:pt idx="46">
                  <c:v>0.12383247707638324</c:v>
                </c:pt>
                <c:pt idx="47">
                  <c:v>0.11774362653770569</c:v>
                </c:pt>
                <c:pt idx="48">
                  <c:v>0.11248975243157754</c:v>
                </c:pt>
                <c:pt idx="49">
                  <c:v>0.10906130030807383</c:v>
                </c:pt>
                <c:pt idx="50">
                  <c:v>0.10791920656113779</c:v>
                </c:pt>
                <c:pt idx="51">
                  <c:v>0.1099506748442895</c:v>
                </c:pt>
                <c:pt idx="52">
                  <c:v>0.11088842870579751</c:v>
                </c:pt>
                <c:pt idx="53">
                  <c:v>0.11434419659858457</c:v>
                </c:pt>
                <c:pt idx="54">
                  <c:v>0.11529990865698879</c:v>
                </c:pt>
                <c:pt idx="55">
                  <c:v>0.1179930004946966</c:v>
                </c:pt>
                <c:pt idx="56">
                  <c:v>0.11699928141264468</c:v>
                </c:pt>
                <c:pt idx="57">
                  <c:v>0.12232961145376069</c:v>
                </c:pt>
                <c:pt idx="58">
                  <c:v>0.12302411269106567</c:v>
                </c:pt>
                <c:pt idx="59">
                  <c:v>0.119027378471408</c:v>
                </c:pt>
                <c:pt idx="60">
                  <c:v>0.11938734922356357</c:v>
                </c:pt>
                <c:pt idx="61">
                  <c:v>0.11555392786512954</c:v>
                </c:pt>
                <c:pt idx="62">
                  <c:v>0.11702475648888955</c:v>
                </c:pt>
                <c:pt idx="63">
                  <c:v>0.11283402784739499</c:v>
                </c:pt>
                <c:pt idx="64">
                  <c:v>0.1111756833183522</c:v>
                </c:pt>
                <c:pt idx="65">
                  <c:v>0.10569317524486727</c:v>
                </c:pt>
                <c:pt idx="66">
                  <c:v>0.10289898177192294</c:v>
                </c:pt>
                <c:pt idx="67">
                  <c:v>0.10430364484580303</c:v>
                </c:pt>
                <c:pt idx="68">
                  <c:v>0.10549276259867205</c:v>
                </c:pt>
                <c:pt idx="69">
                  <c:v>0.1031295896207252</c:v>
                </c:pt>
                <c:pt idx="70">
                  <c:v>0.10181093813849076</c:v>
                </c:pt>
                <c:pt idx="71">
                  <c:v>0.10180916912489055</c:v>
                </c:pt>
                <c:pt idx="72">
                  <c:v>9.6615446426647156E-2</c:v>
                </c:pt>
                <c:pt idx="73">
                  <c:v>9.501527199698262E-2</c:v>
                </c:pt>
                <c:pt idx="74">
                  <c:v>9.1881019278198736E-2</c:v>
                </c:pt>
                <c:pt idx="75">
                  <c:v>9.2772193464924171E-2</c:v>
                </c:pt>
                <c:pt idx="76">
                  <c:v>9.0981645512947087E-2</c:v>
                </c:pt>
                <c:pt idx="77">
                  <c:v>8.957012146501768E-2</c:v>
                </c:pt>
                <c:pt idx="78">
                  <c:v>9.0472270814568129E-2</c:v>
                </c:pt>
                <c:pt idx="79">
                  <c:v>8.5856261021044669E-2</c:v>
                </c:pt>
                <c:pt idx="80">
                  <c:v>9.0426473776374486E-2</c:v>
                </c:pt>
                <c:pt idx="81">
                  <c:v>9.0729595399281743E-2</c:v>
                </c:pt>
                <c:pt idx="82">
                  <c:v>8.9737154747829867E-2</c:v>
                </c:pt>
                <c:pt idx="83">
                  <c:v>9.4275867050612916E-2</c:v>
                </c:pt>
                <c:pt idx="84">
                  <c:v>9.0856247820569488E-2</c:v>
                </c:pt>
                <c:pt idx="85">
                  <c:v>9.2150753947095529E-2</c:v>
                </c:pt>
                <c:pt idx="86">
                  <c:v>9.1296401257024956E-2</c:v>
                </c:pt>
                <c:pt idx="87">
                  <c:v>9.3592602430406568E-2</c:v>
                </c:pt>
                <c:pt idx="88">
                  <c:v>9.1890854160132984E-2</c:v>
                </c:pt>
                <c:pt idx="89">
                  <c:v>9.4520416777616967E-2</c:v>
                </c:pt>
                <c:pt idx="90">
                  <c:v>9.4789348808492629E-2</c:v>
                </c:pt>
                <c:pt idx="91">
                  <c:v>9.3638211270245825E-2</c:v>
                </c:pt>
                <c:pt idx="92">
                  <c:v>9.6170461090931164E-2</c:v>
                </c:pt>
                <c:pt idx="93">
                  <c:v>9.5626872760517484E-2</c:v>
                </c:pt>
                <c:pt idx="94">
                  <c:v>0.10161502703041321</c:v>
                </c:pt>
                <c:pt idx="95">
                  <c:v>0.10473426478034258</c:v>
                </c:pt>
                <c:pt idx="96">
                  <c:v>0.10294595359962916</c:v>
                </c:pt>
                <c:pt idx="97">
                  <c:v>0.10690419179353677</c:v>
                </c:pt>
                <c:pt idx="98">
                  <c:v>0.10543357550254831</c:v>
                </c:pt>
                <c:pt idx="99">
                  <c:v>0.11233190150641452</c:v>
                </c:pt>
                <c:pt idx="100">
                  <c:v>0.20643373645258323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098-90EF-1A079FEC3401}"/>
            </c:ext>
          </c:extLst>
        </c:ser>
        <c:ser>
          <c:idx val="6"/>
          <c:order val="6"/>
          <c:tx>
            <c:v>NAIRU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NAIRU_Unemployment!$F$3:$F$103</c:f>
              <c:numCache>
                <c:formatCode>mmm\-yy</c:formatCode>
                <c:ptCount val="101"/>
                <c:pt idx="0">
                  <c:v>34851</c:v>
                </c:pt>
                <c:pt idx="1">
                  <c:v>34943</c:v>
                </c:pt>
                <c:pt idx="2">
                  <c:v>35034</c:v>
                </c:pt>
                <c:pt idx="3">
                  <c:v>35125</c:v>
                </c:pt>
                <c:pt idx="4">
                  <c:v>35217</c:v>
                </c:pt>
                <c:pt idx="5">
                  <c:v>35309</c:v>
                </c:pt>
                <c:pt idx="6">
                  <c:v>35400</c:v>
                </c:pt>
                <c:pt idx="7">
                  <c:v>35490</c:v>
                </c:pt>
                <c:pt idx="8">
                  <c:v>35582</c:v>
                </c:pt>
                <c:pt idx="9">
                  <c:v>35674</c:v>
                </c:pt>
                <c:pt idx="10">
                  <c:v>35765</c:v>
                </c:pt>
                <c:pt idx="11">
                  <c:v>35855</c:v>
                </c:pt>
                <c:pt idx="12">
                  <c:v>35947</c:v>
                </c:pt>
                <c:pt idx="13">
                  <c:v>36039</c:v>
                </c:pt>
                <c:pt idx="14">
                  <c:v>36130</c:v>
                </c:pt>
                <c:pt idx="15">
                  <c:v>36220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36678</c:v>
                </c:pt>
                <c:pt idx="21">
                  <c:v>36770</c:v>
                </c:pt>
                <c:pt idx="22">
                  <c:v>36861</c:v>
                </c:pt>
                <c:pt idx="23">
                  <c:v>36951</c:v>
                </c:pt>
                <c:pt idx="24">
                  <c:v>37043</c:v>
                </c:pt>
                <c:pt idx="25">
                  <c:v>37135</c:v>
                </c:pt>
                <c:pt idx="26">
                  <c:v>37226</c:v>
                </c:pt>
                <c:pt idx="27">
                  <c:v>37316</c:v>
                </c:pt>
                <c:pt idx="28">
                  <c:v>37408</c:v>
                </c:pt>
                <c:pt idx="29">
                  <c:v>37500</c:v>
                </c:pt>
                <c:pt idx="30">
                  <c:v>37591</c:v>
                </c:pt>
                <c:pt idx="31">
                  <c:v>37681</c:v>
                </c:pt>
                <c:pt idx="32">
                  <c:v>37773</c:v>
                </c:pt>
                <c:pt idx="33">
                  <c:v>37865</c:v>
                </c:pt>
                <c:pt idx="34">
                  <c:v>37956</c:v>
                </c:pt>
                <c:pt idx="35">
                  <c:v>38047</c:v>
                </c:pt>
                <c:pt idx="36">
                  <c:v>38139</c:v>
                </c:pt>
                <c:pt idx="37">
                  <c:v>38231</c:v>
                </c:pt>
                <c:pt idx="38">
                  <c:v>38322</c:v>
                </c:pt>
                <c:pt idx="39">
                  <c:v>38412</c:v>
                </c:pt>
                <c:pt idx="40">
                  <c:v>38504</c:v>
                </c:pt>
                <c:pt idx="41">
                  <c:v>38596</c:v>
                </c:pt>
                <c:pt idx="42">
                  <c:v>38687</c:v>
                </c:pt>
                <c:pt idx="43">
                  <c:v>38777</c:v>
                </c:pt>
                <c:pt idx="44">
                  <c:v>38869</c:v>
                </c:pt>
                <c:pt idx="45">
                  <c:v>38961</c:v>
                </c:pt>
                <c:pt idx="46">
                  <c:v>39052</c:v>
                </c:pt>
                <c:pt idx="47">
                  <c:v>39142</c:v>
                </c:pt>
                <c:pt idx="48">
                  <c:v>39234</c:v>
                </c:pt>
                <c:pt idx="49">
                  <c:v>39326</c:v>
                </c:pt>
                <c:pt idx="50">
                  <c:v>39417</c:v>
                </c:pt>
                <c:pt idx="51">
                  <c:v>39508</c:v>
                </c:pt>
                <c:pt idx="52">
                  <c:v>39600</c:v>
                </c:pt>
                <c:pt idx="53">
                  <c:v>39692</c:v>
                </c:pt>
                <c:pt idx="54">
                  <c:v>39783</c:v>
                </c:pt>
                <c:pt idx="55">
                  <c:v>39873</c:v>
                </c:pt>
                <c:pt idx="56">
                  <c:v>39965</c:v>
                </c:pt>
                <c:pt idx="57">
                  <c:v>40057</c:v>
                </c:pt>
                <c:pt idx="58">
                  <c:v>40148</c:v>
                </c:pt>
                <c:pt idx="59">
                  <c:v>40238</c:v>
                </c:pt>
                <c:pt idx="60">
                  <c:v>40330</c:v>
                </c:pt>
                <c:pt idx="61">
                  <c:v>40422</c:v>
                </c:pt>
                <c:pt idx="62">
                  <c:v>40513</c:v>
                </c:pt>
                <c:pt idx="63">
                  <c:v>40603</c:v>
                </c:pt>
                <c:pt idx="64">
                  <c:v>40695</c:v>
                </c:pt>
                <c:pt idx="65">
                  <c:v>40787</c:v>
                </c:pt>
                <c:pt idx="66">
                  <c:v>40878</c:v>
                </c:pt>
                <c:pt idx="67">
                  <c:v>40969</c:v>
                </c:pt>
                <c:pt idx="68">
                  <c:v>41061</c:v>
                </c:pt>
                <c:pt idx="69">
                  <c:v>41153</c:v>
                </c:pt>
                <c:pt idx="70">
                  <c:v>41244</c:v>
                </c:pt>
                <c:pt idx="71">
                  <c:v>41334</c:v>
                </c:pt>
                <c:pt idx="72">
                  <c:v>41426</c:v>
                </c:pt>
                <c:pt idx="73">
                  <c:v>41518</c:v>
                </c:pt>
                <c:pt idx="74">
                  <c:v>41609</c:v>
                </c:pt>
                <c:pt idx="75">
                  <c:v>41699</c:v>
                </c:pt>
                <c:pt idx="76">
                  <c:v>41791</c:v>
                </c:pt>
                <c:pt idx="77">
                  <c:v>41883</c:v>
                </c:pt>
                <c:pt idx="78">
                  <c:v>41974</c:v>
                </c:pt>
                <c:pt idx="79">
                  <c:v>42064</c:v>
                </c:pt>
                <c:pt idx="80">
                  <c:v>42156</c:v>
                </c:pt>
                <c:pt idx="81">
                  <c:v>42248</c:v>
                </c:pt>
                <c:pt idx="82">
                  <c:v>42339</c:v>
                </c:pt>
                <c:pt idx="83">
                  <c:v>42430</c:v>
                </c:pt>
                <c:pt idx="84">
                  <c:v>42522</c:v>
                </c:pt>
                <c:pt idx="85">
                  <c:v>42614</c:v>
                </c:pt>
                <c:pt idx="86">
                  <c:v>42705</c:v>
                </c:pt>
                <c:pt idx="87">
                  <c:v>42795</c:v>
                </c:pt>
                <c:pt idx="88">
                  <c:v>42887</c:v>
                </c:pt>
                <c:pt idx="89">
                  <c:v>42979</c:v>
                </c:pt>
                <c:pt idx="90">
                  <c:v>43070</c:v>
                </c:pt>
                <c:pt idx="91">
                  <c:v>43160</c:v>
                </c:pt>
                <c:pt idx="92">
                  <c:v>43252</c:v>
                </c:pt>
                <c:pt idx="93">
                  <c:v>43344</c:v>
                </c:pt>
                <c:pt idx="94">
                  <c:v>43435</c:v>
                </c:pt>
                <c:pt idx="95">
                  <c:v>43525</c:v>
                </c:pt>
                <c:pt idx="96">
                  <c:v>43617</c:v>
                </c:pt>
                <c:pt idx="97">
                  <c:v>43709</c:v>
                </c:pt>
                <c:pt idx="98">
                  <c:v>43800</c:v>
                </c:pt>
                <c:pt idx="99">
                  <c:v>43891</c:v>
                </c:pt>
                <c:pt idx="100">
                  <c:v>43983</c:v>
                </c:pt>
              </c:numCache>
            </c:numRef>
          </c:cat>
          <c:val>
            <c:numRef>
              <c:f>NAIRU_Unemployment!$L$3:$L$103</c:f>
              <c:numCache>
                <c:formatCode>0.0%</c:formatCode>
                <c:ptCount val="101"/>
                <c:pt idx="0">
                  <c:v>7.1442890404820769E-2</c:v>
                </c:pt>
                <c:pt idx="1">
                  <c:v>7.7448180363896363E-2</c:v>
                </c:pt>
                <c:pt idx="2">
                  <c:v>8.3002004518569122E-2</c:v>
                </c:pt>
                <c:pt idx="3">
                  <c:v>8.8127537886443591E-2</c:v>
                </c:pt>
                <c:pt idx="4">
                  <c:v>9.2847097254707286E-2</c:v>
                </c:pt>
                <c:pt idx="5">
                  <c:v>9.7182137624250639E-2</c:v>
                </c:pt>
                <c:pt idx="6">
                  <c:v>0.10115326249151375</c:v>
                </c:pt>
                <c:pt idx="7">
                  <c:v>0.10478023922768916</c:v>
                </c:pt>
                <c:pt idx="8">
                  <c:v>0.10808197882325692</c:v>
                </c:pt>
                <c:pt idx="9">
                  <c:v>0.11107652647645705</c:v>
                </c:pt>
                <c:pt idx="10">
                  <c:v>0.11378113914770041</c:v>
                </c:pt>
                <c:pt idx="11">
                  <c:v>0.11621238183866903</c:v>
                </c:pt>
                <c:pt idx="12">
                  <c:v>0.11838636706022609</c:v>
                </c:pt>
                <c:pt idx="13">
                  <c:v>0.12031902286466312</c:v>
                </c:pt>
                <c:pt idx="14">
                  <c:v>0.12202655837728935</c:v>
                </c:pt>
                <c:pt idx="15">
                  <c:v>0.12352273296852004</c:v>
                </c:pt>
                <c:pt idx="16">
                  <c:v>0.12480971244904981</c:v>
                </c:pt>
                <c:pt idx="17">
                  <c:v>0.1258883902691772</c:v>
                </c:pt>
                <c:pt idx="18">
                  <c:v>0.12676220150199161</c:v>
                </c:pt>
                <c:pt idx="19">
                  <c:v>0.12743775751237379</c:v>
                </c:pt>
                <c:pt idx="20">
                  <c:v>0.12792425819859379</c:v>
                </c:pt>
                <c:pt idx="21">
                  <c:v>0.12823296122685379</c:v>
                </c:pt>
                <c:pt idx="22">
                  <c:v>0.1283766408225934</c:v>
                </c:pt>
                <c:pt idx="23">
                  <c:v>0.12836909747806019</c:v>
                </c:pt>
                <c:pt idx="24">
                  <c:v>0.1282243466733988</c:v>
                </c:pt>
                <c:pt idx="25">
                  <c:v>0.127955848614108</c:v>
                </c:pt>
                <c:pt idx="26">
                  <c:v>0.12757634814043201</c:v>
                </c:pt>
                <c:pt idx="27">
                  <c:v>0.12709774519011319</c:v>
                </c:pt>
                <c:pt idx="28">
                  <c:v>0.12653125861061718</c:v>
                </c:pt>
                <c:pt idx="29">
                  <c:v>0.12588761183102778</c:v>
                </c:pt>
                <c:pt idx="30">
                  <c:v>0.1251771202672832</c:v>
                </c:pt>
                <c:pt idx="31">
                  <c:v>0.12440979358245778</c:v>
                </c:pt>
                <c:pt idx="32">
                  <c:v>0.12359543144460398</c:v>
                </c:pt>
                <c:pt idx="33">
                  <c:v>0.1227437281457624</c:v>
                </c:pt>
                <c:pt idx="34">
                  <c:v>0.12186428224833461</c:v>
                </c:pt>
                <c:pt idx="35">
                  <c:v>0.12096660961819458</c:v>
                </c:pt>
                <c:pt idx="36">
                  <c:v>0.12006013710606937</c:v>
                </c:pt>
                <c:pt idx="37">
                  <c:v>0.11915419437843619</c:v>
                </c:pt>
                <c:pt idx="38">
                  <c:v>0.11825795742220239</c:v>
                </c:pt>
                <c:pt idx="39">
                  <c:v>0.11738038518537659</c:v>
                </c:pt>
                <c:pt idx="40">
                  <c:v>0.1165291205462424</c:v>
                </c:pt>
                <c:pt idx="41">
                  <c:v>0.11570750262752538</c:v>
                </c:pt>
                <c:pt idx="42">
                  <c:v>0.11491727240066281</c:v>
                </c:pt>
                <c:pt idx="43">
                  <c:v>0.11415938596091998</c:v>
                </c:pt>
                <c:pt idx="44">
                  <c:v>0.11343408267327459</c:v>
                </c:pt>
                <c:pt idx="45">
                  <c:v>0.1127409361393638</c:v>
                </c:pt>
                <c:pt idx="46">
                  <c:v>0.11207893104018081</c:v>
                </c:pt>
                <c:pt idx="47">
                  <c:v>0.11144652258665862</c:v>
                </c:pt>
                <c:pt idx="48">
                  <c:v>0.1108416842143958</c:v>
                </c:pt>
                <c:pt idx="49">
                  <c:v>0.11026193915626079</c:v>
                </c:pt>
                <c:pt idx="50">
                  <c:v>0.10970436106874759</c:v>
                </c:pt>
                <c:pt idx="51">
                  <c:v>0.1091655610207138</c:v>
                </c:pt>
                <c:pt idx="52">
                  <c:v>0.10864171532464799</c:v>
                </c:pt>
                <c:pt idx="53">
                  <c:v>0.10812858334728861</c:v>
                </c:pt>
                <c:pt idx="54">
                  <c:v>0.1076216718332558</c:v>
                </c:pt>
                <c:pt idx="55">
                  <c:v>0.10711639391816301</c:v>
                </c:pt>
                <c:pt idx="56">
                  <c:v>0.1066083159036928</c:v>
                </c:pt>
                <c:pt idx="57">
                  <c:v>0.10609340406714859</c:v>
                </c:pt>
                <c:pt idx="58">
                  <c:v>0.10556819253416221</c:v>
                </c:pt>
                <c:pt idx="59">
                  <c:v>0.1050299561479376</c:v>
                </c:pt>
                <c:pt idx="60">
                  <c:v>0.1044767917305314</c:v>
                </c:pt>
                <c:pt idx="61">
                  <c:v>0.1039077407422568</c:v>
                </c:pt>
                <c:pt idx="62">
                  <c:v>0.10332268722266021</c:v>
                </c:pt>
                <c:pt idx="63">
                  <c:v>0.10272229864973259</c:v>
                </c:pt>
                <c:pt idx="64">
                  <c:v>0.1021078709156106</c:v>
                </c:pt>
                <c:pt idx="65">
                  <c:v>0.10148118280670379</c:v>
                </c:pt>
                <c:pt idx="66">
                  <c:v>0.1008443821016676</c:v>
                </c:pt>
                <c:pt idx="67">
                  <c:v>0.10019987904528808</c:v>
                </c:pt>
                <c:pt idx="68">
                  <c:v>9.9550277278290925E-2</c:v>
                </c:pt>
                <c:pt idx="69">
                  <c:v>9.889830908744511E-2</c:v>
                </c:pt>
                <c:pt idx="70">
                  <c:v>9.8246801149334678E-2</c:v>
                </c:pt>
                <c:pt idx="71">
                  <c:v>9.7598641052631468E-2</c:v>
                </c:pt>
                <c:pt idx="72">
                  <c:v>9.6956732492174166E-2</c:v>
                </c:pt>
                <c:pt idx="73">
                  <c:v>9.6323947463294771E-2</c:v>
                </c:pt>
                <c:pt idx="74">
                  <c:v>9.5703043924565606E-2</c:v>
                </c:pt>
                <c:pt idx="75">
                  <c:v>9.5096576644144559E-2</c:v>
                </c:pt>
                <c:pt idx="76">
                  <c:v>9.4506814705184253E-2</c:v>
                </c:pt>
                <c:pt idx="77">
                  <c:v>9.3935648667543586E-2</c:v>
                </c:pt>
                <c:pt idx="78">
                  <c:v>9.33845630915969E-2</c:v>
                </c:pt>
                <c:pt idx="79">
                  <c:v>9.2854595911724944E-2</c:v>
                </c:pt>
                <c:pt idx="80">
                  <c:v>9.2347773768560973E-2</c:v>
                </c:pt>
                <c:pt idx="81">
                  <c:v>9.1871329258123677E-2</c:v>
                </c:pt>
                <c:pt idx="82">
                  <c:v>9.1433565912245787E-2</c:v>
                </c:pt>
                <c:pt idx="83">
                  <c:v>9.1042504346118019E-2</c:v>
                </c:pt>
                <c:pt idx="84">
                  <c:v>9.0705941075184066E-2</c:v>
                </c:pt>
                <c:pt idx="85">
                  <c:v>9.0431293119153044E-2</c:v>
                </c:pt>
                <c:pt idx="86">
                  <c:v>9.0225032922232662E-2</c:v>
                </c:pt>
                <c:pt idx="87">
                  <c:v>9.0093299966253385E-2</c:v>
                </c:pt>
                <c:pt idx="88">
                  <c:v>9.0042094288646027E-2</c:v>
                </c:pt>
                <c:pt idx="89">
                  <c:v>9.007725746975806E-2</c:v>
                </c:pt>
                <c:pt idx="90">
                  <c:v>9.0204453388404646E-2</c:v>
                </c:pt>
                <c:pt idx="91">
                  <c:v>9.042913644567821E-2</c:v>
                </c:pt>
                <c:pt idx="92">
                  <c:v>9.0756572622667994E-2</c:v>
                </c:pt>
                <c:pt idx="93">
                  <c:v>9.1191849849299414E-2</c:v>
                </c:pt>
                <c:pt idx="94">
                  <c:v>9.1739936324909205E-2</c:v>
                </c:pt>
                <c:pt idx="95">
                  <c:v>9.2405730470532063E-2</c:v>
                </c:pt>
                <c:pt idx="96">
                  <c:v>9.3194146787801885E-2</c:v>
                </c:pt>
                <c:pt idx="97">
                  <c:v>9.4110195974713401E-2</c:v>
                </c:pt>
                <c:pt idx="98">
                  <c:v>9.5159091228126533E-2</c:v>
                </c:pt>
                <c:pt idx="99">
                  <c:v>9.6346351391668791E-2</c:v>
                </c:pt>
                <c:pt idx="100">
                  <c:v>9.7677901143343987E-2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098-90EF-1A079FEC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85151"/>
        <c:axId val="1611058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NAIRU_Unemployment!$G$2</c15:sqref>
                        </c15:formulaRef>
                      </c:ext>
                    </c:extLst>
                    <c:strCache>
                      <c:ptCount val="1"/>
                      <c:pt idx="0">
                        <c:v>nairu_hp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NAIRU_Unemployment!$G$3:$G$103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9.4939331397844801E-2</c:v>
                      </c:pt>
                      <c:pt idx="1">
                        <c:v>9.9699791539401506E-2</c:v>
                      </c:pt>
                      <c:pt idx="2">
                        <c:v>0.104456479269827</c:v>
                      </c:pt>
                      <c:pt idx="3">
                        <c:v>0.10920135618705699</c:v>
                      </c:pt>
                      <c:pt idx="4">
                        <c:v>0.113922092736941</c:v>
                      </c:pt>
                      <c:pt idx="5">
                        <c:v>0.118602050433845</c:v>
                      </c:pt>
                      <c:pt idx="6">
                        <c:v>0.12322033326988099</c:v>
                      </c:pt>
                      <c:pt idx="7">
                        <c:v>0.127751864610925</c:v>
                      </c:pt>
                      <c:pt idx="8">
                        <c:v>0.132167285919289</c:v>
                      </c:pt>
                      <c:pt idx="9">
                        <c:v>0.13643290969608701</c:v>
                      </c:pt>
                      <c:pt idx="10">
                        <c:v>0.140511107253286</c:v>
                      </c:pt>
                      <c:pt idx="11">
                        <c:v>0.14436079010920699</c:v>
                      </c:pt>
                      <c:pt idx="12">
                        <c:v>0.14793860732807901</c:v>
                      </c:pt>
                      <c:pt idx="13">
                        <c:v>0.151200285681273</c:v>
                      </c:pt>
                      <c:pt idx="14">
                        <c:v>0.15410295730524801</c:v>
                      </c:pt>
                      <c:pt idx="15">
                        <c:v>0.15660768494628899</c:v>
                      </c:pt>
                      <c:pt idx="16">
                        <c:v>0.15868228108926299</c:v>
                      </c:pt>
                      <c:pt idx="17">
                        <c:v>0.16030437580135601</c:v>
                      </c:pt>
                      <c:pt idx="18">
                        <c:v>0.161464307263704</c:v>
                      </c:pt>
                      <c:pt idx="19">
                        <c:v>0.16216829511640299</c:v>
                      </c:pt>
                      <c:pt idx="20">
                        <c:v>0.16243550166649301</c:v>
                      </c:pt>
                      <c:pt idx="21">
                        <c:v>0.16229537806067801</c:v>
                      </c:pt>
                      <c:pt idx="22">
                        <c:v>0.16178495824184699</c:v>
                      </c:pt>
                      <c:pt idx="23">
                        <c:v>0.16094640748692901</c:v>
                      </c:pt>
                      <c:pt idx="24">
                        <c:v>0.159822966012337</c:v>
                      </c:pt>
                      <c:pt idx="25">
                        <c:v>0.15845509766125701</c:v>
                      </c:pt>
                      <c:pt idx="26">
                        <c:v>0.15687968945060099</c:v>
                      </c:pt>
                      <c:pt idx="27">
                        <c:v>0.155129403884773</c:v>
                      </c:pt>
                      <c:pt idx="28">
                        <c:v>0.15323349801679101</c:v>
                      </c:pt>
                      <c:pt idx="29">
                        <c:v>0.15121875180776601</c:v>
                      </c:pt>
                      <c:pt idx="30">
                        <c:v>0.14910990515308001</c:v>
                      </c:pt>
                      <c:pt idx="31">
                        <c:v>0.14693016918379501</c:v>
                      </c:pt>
                      <c:pt idx="32">
                        <c:v>0.14470170505586799</c:v>
                      </c:pt>
                      <c:pt idx="33">
                        <c:v>0.14244614704518799</c:v>
                      </c:pt>
                      <c:pt idx="34">
                        <c:v>0.14018465077945799</c:v>
                      </c:pt>
                      <c:pt idx="35">
                        <c:v>0.13793795840373699</c:v>
                      </c:pt>
                      <c:pt idx="36">
                        <c:v>0.13572636698735299</c:v>
                      </c:pt>
                      <c:pt idx="37">
                        <c:v>0.13356968767838101</c:v>
                      </c:pt>
                      <c:pt idx="38">
                        <c:v>0.131486963227051</c:v>
                      </c:pt>
                      <c:pt idx="39">
                        <c:v>0.12949615118909599</c:v>
                      </c:pt>
                      <c:pt idx="40">
                        <c:v>0.12761332168651099</c:v>
                      </c:pt>
                      <c:pt idx="41">
                        <c:v>0.125851797723043</c:v>
                      </c:pt>
                      <c:pt idx="42">
                        <c:v>0.124221604460876</c:v>
                      </c:pt>
                      <c:pt idx="43">
                        <c:v>0.122728842681343</c:v>
                      </c:pt>
                      <c:pt idx="44">
                        <c:v>0.121376029514335</c:v>
                      </c:pt>
                      <c:pt idx="45">
                        <c:v>0.12016235327303799</c:v>
                      </c:pt>
                      <c:pt idx="46">
                        <c:v>0.119084057667421</c:v>
                      </c:pt>
                      <c:pt idx="47">
                        <c:v>0.11813473905715099</c:v>
                      </c:pt>
                      <c:pt idx="48">
                        <c:v>0.117305584925226</c:v>
                      </c:pt>
                      <c:pt idx="49">
                        <c:v>0.116585531740988</c:v>
                      </c:pt>
                      <c:pt idx="50">
                        <c:v>0.11596126809191</c:v>
                      </c:pt>
                      <c:pt idx="51">
                        <c:v>0.115417169627283</c:v>
                      </c:pt>
                      <c:pt idx="52">
                        <c:v>0.114935438214552</c:v>
                      </c:pt>
                      <c:pt idx="53">
                        <c:v>0.11449619099241</c:v>
                      </c:pt>
                      <c:pt idx="54">
                        <c:v>0.114078281988963</c:v>
                      </c:pt>
                      <c:pt idx="55">
                        <c:v>0.11366009718728</c:v>
                      </c:pt>
                      <c:pt idx="56">
                        <c:v>0.113220788400775</c:v>
                      </c:pt>
                      <c:pt idx="57">
                        <c:v>0.11274150732096901</c:v>
                      </c:pt>
                      <c:pt idx="58">
                        <c:v>0.112206244881022</c:v>
                      </c:pt>
                      <c:pt idx="59">
                        <c:v>0.111602695601956</c:v>
                      </c:pt>
                      <c:pt idx="60">
                        <c:v>0.11092258174338999</c:v>
                      </c:pt>
                      <c:pt idx="61">
                        <c:v>0.110162020133553</c:v>
                      </c:pt>
                      <c:pt idx="62">
                        <c:v>0.109321258341166</c:v>
                      </c:pt>
                      <c:pt idx="63">
                        <c:v>0.10840446112718</c:v>
                      </c:pt>
                      <c:pt idx="64">
                        <c:v>0.107418935323273</c:v>
                      </c:pt>
                      <c:pt idx="65">
                        <c:v>0.106374402232484</c:v>
                      </c:pt>
                      <c:pt idx="66">
                        <c:v>0.105282428119083</c:v>
                      </c:pt>
                      <c:pt idx="67">
                        <c:v>0.104155891577999</c:v>
                      </c:pt>
                      <c:pt idx="68">
                        <c:v>0.10300863818384701</c:v>
                      </c:pt>
                      <c:pt idx="69">
                        <c:v>0.10185515674147</c:v>
                      </c:pt>
                      <c:pt idx="70">
                        <c:v>0.10071040800478</c:v>
                      </c:pt>
                      <c:pt idx="71">
                        <c:v>9.9589657288130101E-2</c:v>
                      </c:pt>
                      <c:pt idx="72">
                        <c:v>9.8508250436706898E-2</c:v>
                      </c:pt>
                      <c:pt idx="73">
                        <c:v>9.7481374798164405E-2</c:v>
                      </c:pt>
                      <c:pt idx="74">
                        <c:v>9.6523647536357393E-2</c:v>
                      </c:pt>
                      <c:pt idx="75">
                        <c:v>9.5648669863068206E-2</c:v>
                      </c:pt>
                      <c:pt idx="76">
                        <c:v>9.4868614565054299E-2</c:v>
                      </c:pt>
                      <c:pt idx="77">
                        <c:v>9.4193761812603499E-2</c:v>
                      </c:pt>
                      <c:pt idx="78">
                        <c:v>9.3632361778580905E-2</c:v>
                      </c:pt>
                      <c:pt idx="79">
                        <c:v>9.3190431505883603E-2</c:v>
                      </c:pt>
                      <c:pt idx="80">
                        <c:v>9.2871939442153204E-2</c:v>
                      </c:pt>
                      <c:pt idx="81">
                        <c:v>9.2678915305885401E-2</c:v>
                      </c:pt>
                      <c:pt idx="82">
                        <c:v>9.2611751368126605E-2</c:v>
                      </c:pt>
                      <c:pt idx="83">
                        <c:v>9.2669425316714696E-2</c:v>
                      </c:pt>
                      <c:pt idx="84">
                        <c:v>9.2849794340751399E-2</c:v>
                      </c:pt>
                      <c:pt idx="85">
                        <c:v>9.3149811191390999E-2</c:v>
                      </c:pt>
                      <c:pt idx="86">
                        <c:v>9.3565677905180097E-2</c:v>
                      </c:pt>
                      <c:pt idx="87">
                        <c:v>9.4092924747504594E-2</c:v>
                      </c:pt>
                      <c:pt idx="88">
                        <c:v>9.4726384761751506E-2</c:v>
                      </c:pt>
                      <c:pt idx="89">
                        <c:v>9.5460098705891602E-2</c:v>
                      </c:pt>
                      <c:pt idx="90">
                        <c:v>9.6287218830233806E-2</c:v>
                      </c:pt>
                      <c:pt idx="91">
                        <c:v>9.7199849996473395E-2</c:v>
                      </c:pt>
                      <c:pt idx="92">
                        <c:v>9.8189154966290104E-2</c:v>
                      </c:pt>
                      <c:pt idx="93">
                        <c:v>9.9245406245543996E-2</c:v>
                      </c:pt>
                      <c:pt idx="94">
                        <c:v>0.100358277687152</c:v>
                      </c:pt>
                      <c:pt idx="95">
                        <c:v>0.10151709425252101</c:v>
                      </c:pt>
                      <c:pt idx="96">
                        <c:v>0.102711261306053</c:v>
                      </c:pt>
                      <c:pt idx="97">
                        <c:v>0.103930665193956</c:v>
                      </c:pt>
                      <c:pt idx="98">
                        <c:v>0.105166204756763</c:v>
                      </c:pt>
                      <c:pt idx="99">
                        <c:v>0.106410307068843</c:v>
                      </c:pt>
                      <c:pt idx="100">
                        <c:v>0.107657428376449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58-4098-90EF-1A079FEC34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NAIRU_Unemployment!$H$2</c15:sqref>
                        </c15:formulaRef>
                      </c:ext>
                    </c:extLst>
                    <c:strCache>
                      <c:ptCount val="1"/>
                      <c:pt idx="0">
                        <c:v>nairu_spline_u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NAIRU_Unemployment!$H$3:$H$103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7.48782879892569E-2</c:v>
                      </c:pt>
                      <c:pt idx="1">
                        <c:v>8.5195006085003105E-2</c:v>
                      </c:pt>
                      <c:pt idx="2">
                        <c:v>9.4756203856996596E-2</c:v>
                      </c:pt>
                      <c:pt idx="3">
                        <c:v>0.103585090411068</c:v>
                      </c:pt>
                      <c:pt idx="4">
                        <c:v>0.111704874853049</c:v>
                      </c:pt>
                      <c:pt idx="5">
                        <c:v>0.119138766288769</c:v>
                      </c:pt>
                      <c:pt idx="6">
                        <c:v>0.12590997382406</c:v>
                      </c:pt>
                      <c:pt idx="7">
                        <c:v>0.132041706564752</c:v>
                      </c:pt>
                      <c:pt idx="8">
                        <c:v>0.13755717361667699</c:v>
                      </c:pt>
                      <c:pt idx="9">
                        <c:v>0.142479584085664</c:v>
                      </c:pt>
                      <c:pt idx="10">
                        <c:v>0.14683214707754499</c:v>
                      </c:pt>
                      <c:pt idx="11">
                        <c:v>0.15063807169815099</c:v>
                      </c:pt>
                      <c:pt idx="12">
                        <c:v>0.153920567053313</c:v>
                      </c:pt>
                      <c:pt idx="13">
                        <c:v>0.156702842248861</c:v>
                      </c:pt>
                      <c:pt idx="14">
                        <c:v>0.15900810639062599</c:v>
                      </c:pt>
                      <c:pt idx="15">
                        <c:v>0.16085956858443901</c:v>
                      </c:pt>
                      <c:pt idx="16">
                        <c:v>0.16228043793613101</c:v>
                      </c:pt>
                      <c:pt idx="17">
                        <c:v>0.16329392355153199</c:v>
                      </c:pt>
                      <c:pt idx="18">
                        <c:v>0.16392323453647401</c:v>
                      </c:pt>
                      <c:pt idx="19">
                        <c:v>0.16419157999678699</c:v>
                      </c:pt>
                      <c:pt idx="20">
                        <c:v>0.16412216903830201</c:v>
                      </c:pt>
                      <c:pt idx="21">
                        <c:v>0.16373821076685099</c:v>
                      </c:pt>
                      <c:pt idx="22">
                        <c:v>0.163062914288263</c:v>
                      </c:pt>
                      <c:pt idx="23">
                        <c:v>0.16211948870836901</c:v>
                      </c:pt>
                      <c:pt idx="24">
                        <c:v>0.160931143133001</c:v>
                      </c:pt>
                      <c:pt idx="25">
                        <c:v>0.159521086667989</c:v>
                      </c:pt>
                      <c:pt idx="26">
                        <c:v>0.15791252841916401</c:v>
                      </c:pt>
                      <c:pt idx="27">
                        <c:v>0.15612867749235701</c:v>
                      </c:pt>
                      <c:pt idx="28">
                        <c:v>0.154192742993398</c:v>
                      </c:pt>
                      <c:pt idx="29">
                        <c:v>0.15212793402812</c:v>
                      </c:pt>
                      <c:pt idx="30">
                        <c:v>0.149957459702351</c:v>
                      </c:pt>
                      <c:pt idx="31">
                        <c:v>0.147704529121924</c:v>
                      </c:pt>
                      <c:pt idx="32">
                        <c:v>0.14539235139266801</c:v>
                      </c:pt>
                      <c:pt idx="33">
                        <c:v>0.14304413562041501</c:v>
                      </c:pt>
                      <c:pt idx="34">
                        <c:v>0.14068309091099601</c:v>
                      </c:pt>
                      <c:pt idx="35">
                        <c:v>0.13833242637024201</c:v>
                      </c:pt>
                      <c:pt idx="36">
                        <c:v>0.136015351103982</c:v>
                      </c:pt>
                      <c:pt idx="37">
                        <c:v>0.133755074218049</c:v>
                      </c:pt>
                      <c:pt idx="38">
                        <c:v>0.13157480481827299</c:v>
                      </c:pt>
                      <c:pt idx="39">
                        <c:v>0.129497752010484</c:v>
                      </c:pt>
                      <c:pt idx="40">
                        <c:v>0.12754243198562901</c:v>
                      </c:pt>
                      <c:pt idx="41">
                        <c:v>0.125708589275111</c:v>
                      </c:pt>
                      <c:pt idx="42">
                        <c:v>0.123991275495452</c:v>
                      </c:pt>
                      <c:pt idx="43">
                        <c:v>0.12238554226317</c:v>
                      </c:pt>
                      <c:pt idx="44">
                        <c:v>0.12088644119478401</c:v>
                      </c:pt>
                      <c:pt idx="45">
                        <c:v>0.119489023906815</c:v>
                      </c:pt>
                      <c:pt idx="46">
                        <c:v>0.118188342015782</c:v>
                      </c:pt>
                      <c:pt idx="47">
                        <c:v>0.116979447138205</c:v>
                      </c:pt>
                      <c:pt idx="48">
                        <c:v>0.115857390890602</c:v>
                      </c:pt>
                      <c:pt idx="49">
                        <c:v>0.114817224889495</c:v>
                      </c:pt>
                      <c:pt idx="50">
                        <c:v>0.11385400075140099</c:v>
                      </c:pt>
                      <c:pt idx="51">
                        <c:v>0.112962770092841</c:v>
                      </c:pt>
                      <c:pt idx="52">
                        <c:v>0.112138584530335</c:v>
                      </c:pt>
                      <c:pt idx="53">
                        <c:v>0.111376495680402</c:v>
                      </c:pt>
                      <c:pt idx="54">
                        <c:v>0.11067155515956099</c:v>
                      </c:pt>
                      <c:pt idx="55">
                        <c:v>0.11001881458433201</c:v>
                      </c:pt>
                      <c:pt idx="56">
                        <c:v>0.109413325571235</c:v>
                      </c:pt>
                      <c:pt idx="57">
                        <c:v>0.108850139736789</c:v>
                      </c:pt>
                      <c:pt idx="58">
                        <c:v>0.108324308697514</c:v>
                      </c:pt>
                      <c:pt idx="59">
                        <c:v>0.10783088406992899</c:v>
                      </c:pt>
                      <c:pt idx="60">
                        <c:v>0.107364917470555</c:v>
                      </c:pt>
                      <c:pt idx="61">
                        <c:v>0.10692146051590901</c:v>
                      </c:pt>
                      <c:pt idx="62">
                        <c:v>0.106495564822513</c:v>
                      </c:pt>
                      <c:pt idx="63">
                        <c:v>0.10608228200688601</c:v>
                      </c:pt>
                      <c:pt idx="64">
                        <c:v>0.105676663685546</c:v>
                      </c:pt>
                      <c:pt idx="65">
                        <c:v>0.10527376147501501</c:v>
                      </c:pt>
                      <c:pt idx="66">
                        <c:v>0.104868626991811</c:v>
                      </c:pt>
                      <c:pt idx="67">
                        <c:v>0.10445631185245299</c:v>
                      </c:pt>
                      <c:pt idx="68">
                        <c:v>0.10403186767346299</c:v>
                      </c:pt>
                      <c:pt idx="69">
                        <c:v>0.103590346071358</c:v>
                      </c:pt>
                      <c:pt idx="70">
                        <c:v>0.103126798662659</c:v>
                      </c:pt>
                      <c:pt idx="71">
                        <c:v>0.10263627706388501</c:v>
                      </c:pt>
                      <c:pt idx="72">
                        <c:v>0.102113832891556</c:v>
                      </c:pt>
                      <c:pt idx="73">
                        <c:v>0.101554517762191</c:v>
                      </c:pt>
                      <c:pt idx="74">
                        <c:v>0.10095338329231</c:v>
                      </c:pt>
                      <c:pt idx="75">
                        <c:v>0.100305481098433</c:v>
                      </c:pt>
                      <c:pt idx="76">
                        <c:v>9.9605862797078698E-2</c:v>
                      </c:pt>
                      <c:pt idx="77">
                        <c:v>9.8849580004766999E-2</c:v>
                      </c:pt>
                      <c:pt idx="78">
                        <c:v>9.80316843380174E-2</c:v>
                      </c:pt>
                      <c:pt idx="79">
                        <c:v>9.7147227413349704E-2</c:v>
                      </c:pt>
                      <c:pt idx="80">
                        <c:v>9.6198252973801607E-2</c:v>
                      </c:pt>
                      <c:pt idx="81">
                        <c:v>9.5214773268484196E-2</c:v>
                      </c:pt>
                      <c:pt idx="82">
                        <c:v>9.4233792673027103E-2</c:v>
                      </c:pt>
                      <c:pt idx="83">
                        <c:v>9.3292315563059697E-2</c:v>
                      </c:pt>
                      <c:pt idx="84">
                        <c:v>9.2427346314211498E-2</c:v>
                      </c:pt>
                      <c:pt idx="85">
                        <c:v>9.1675889302111901E-2</c:v>
                      </c:pt>
                      <c:pt idx="86">
                        <c:v>9.1074948902390401E-2</c:v>
                      </c:pt>
                      <c:pt idx="87">
                        <c:v>9.0661529490676504E-2</c:v>
                      </c:pt>
                      <c:pt idx="88">
                        <c:v>9.0472635442599605E-2</c:v>
                      </c:pt>
                      <c:pt idx="89">
                        <c:v>9.0545271133789199E-2</c:v>
                      </c:pt>
                      <c:pt idx="90">
                        <c:v>9.0916440939874693E-2</c:v>
                      </c:pt>
                      <c:pt idx="91">
                        <c:v>9.1623149236485693E-2</c:v>
                      </c:pt>
                      <c:pt idx="92">
                        <c:v>9.2702400399251497E-2</c:v>
                      </c:pt>
                      <c:pt idx="93">
                        <c:v>9.4191198803801598E-2</c:v>
                      </c:pt>
                      <c:pt idx="94">
                        <c:v>9.6126548825765504E-2</c:v>
                      </c:pt>
                      <c:pt idx="95">
                        <c:v>9.8545454840772706E-2</c:v>
                      </c:pt>
                      <c:pt idx="96">
                        <c:v>0.101484921224453</c:v>
                      </c:pt>
                      <c:pt idx="97">
                        <c:v>0.104981952352435</c:v>
                      </c:pt>
                      <c:pt idx="98">
                        <c:v>0.109073552600348</c:v>
                      </c:pt>
                      <c:pt idx="99">
                        <c:v>0.113796726343823</c:v>
                      </c:pt>
                      <c:pt idx="100">
                        <c:v>0.119188477958489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58-4098-90EF-1A079FEC34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NAIRU_Unemployment!$I$2</c15:sqref>
                        </c15:formulaRef>
                      </c:ext>
                    </c:extLst>
                    <c:strCache>
                      <c:ptCount val="1"/>
                      <c:pt idx="0">
                        <c:v>nairu_spline_0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NAIRU_Unemployment!$I$3:$I$103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5.3623458016638002E-2</c:v>
                      </c:pt>
                      <c:pt idx="1">
                        <c:v>5.7454537485237503E-2</c:v>
                      </c:pt>
                      <c:pt idx="2">
                        <c:v>6.1143778961029897E-2</c:v>
                      </c:pt>
                      <c:pt idx="3">
                        <c:v>6.4693339354809504E-2</c:v>
                      </c:pt>
                      <c:pt idx="4">
                        <c:v>6.8105375577370397E-2</c:v>
                      </c:pt>
                      <c:pt idx="5">
                        <c:v>7.1382044539507097E-2</c:v>
                      </c:pt>
                      <c:pt idx="6">
                        <c:v>7.4525503152013603E-2</c:v>
                      </c:pt>
                      <c:pt idx="7">
                        <c:v>7.7537908325684302E-2</c:v>
                      </c:pt>
                      <c:pt idx="8">
                        <c:v>8.0421416971313497E-2</c:v>
                      </c:pt>
                      <c:pt idx="9">
                        <c:v>8.31781859996953E-2</c:v>
                      </c:pt>
                      <c:pt idx="10">
                        <c:v>8.5810372321624098E-2</c:v>
                      </c:pt>
                      <c:pt idx="11">
                        <c:v>8.8320132847894098E-2</c:v>
                      </c:pt>
                      <c:pt idx="12">
                        <c:v>9.0709624489299506E-2</c:v>
                      </c:pt>
                      <c:pt idx="13">
                        <c:v>9.2981004156634697E-2</c:v>
                      </c:pt>
                      <c:pt idx="14">
                        <c:v>9.5136428760693795E-2</c:v>
                      </c:pt>
                      <c:pt idx="15">
                        <c:v>9.71780552122712E-2</c:v>
                      </c:pt>
                      <c:pt idx="16">
                        <c:v>9.9108040422161106E-2</c:v>
                      </c:pt>
                      <c:pt idx="17">
                        <c:v>0.100928541301158</c:v>
                      </c:pt>
                      <c:pt idx="18">
                        <c:v>0.102641714760055</c:v>
                      </c:pt>
                      <c:pt idx="19">
                        <c:v>0.104249717709648</c:v>
                      </c:pt>
                      <c:pt idx="20">
                        <c:v>0.10575470706073101</c:v>
                      </c:pt>
                      <c:pt idx="21">
                        <c:v>0.107158839724097</c:v>
                      </c:pt>
                      <c:pt idx="22">
                        <c:v>0.10846427261054099</c:v>
                      </c:pt>
                      <c:pt idx="23">
                        <c:v>0.109673162630857</c:v>
                      </c:pt>
                      <c:pt idx="24">
                        <c:v>0.11078766669584</c:v>
                      </c:pt>
                      <c:pt idx="25">
                        <c:v>0.111809941716284</c:v>
                      </c:pt>
                      <c:pt idx="26">
                        <c:v>0.112742144602983</c:v>
                      </c:pt>
                      <c:pt idx="27">
                        <c:v>0.113586432266731</c:v>
                      </c:pt>
                      <c:pt idx="28">
                        <c:v>0.114344961618323</c:v>
                      </c:pt>
                      <c:pt idx="29">
                        <c:v>0.115019889568552</c:v>
                      </c:pt>
                      <c:pt idx="30">
                        <c:v>0.11561337302821401</c:v>
                      </c:pt>
                      <c:pt idx="31">
                        <c:v>0.116127568908102</c:v>
                      </c:pt>
                      <c:pt idx="32">
                        <c:v>0.11656463411901</c:v>
                      </c:pt>
                      <c:pt idx="33">
                        <c:v>0.116926725571734</c:v>
                      </c:pt>
                      <c:pt idx="34">
                        <c:v>0.117216000177066</c:v>
                      </c:pt>
                      <c:pt idx="35">
                        <c:v>0.117434614845802</c:v>
                      </c:pt>
                      <c:pt idx="36">
                        <c:v>0.117584726488735</c:v>
                      </c:pt>
                      <c:pt idx="37">
                        <c:v>0.11766849201666101</c:v>
                      </c:pt>
                      <c:pt idx="38">
                        <c:v>0.117688068340372</c:v>
                      </c:pt>
                      <c:pt idx="39">
                        <c:v>0.117645612370664</c:v>
                      </c:pt>
                      <c:pt idx="40">
                        <c:v>0.117543281018331</c:v>
                      </c:pt>
                      <c:pt idx="41">
                        <c:v>0.11738323119416599</c:v>
                      </c:pt>
                      <c:pt idx="42">
                        <c:v>0.11716761980896501</c:v>
                      </c:pt>
                      <c:pt idx="43">
                        <c:v>0.116898603773521</c:v>
                      </c:pt>
                      <c:pt idx="44">
                        <c:v>0.116578339998628</c:v>
                      </c:pt>
                      <c:pt idx="45">
                        <c:v>0.116208985395082</c:v>
                      </c:pt>
                      <c:pt idx="46">
                        <c:v>0.11579269687367599</c:v>
                      </c:pt>
                      <c:pt idx="47">
                        <c:v>0.11533163134520399</c:v>
                      </c:pt>
                      <c:pt idx="48">
                        <c:v>0.114827945720461</c:v>
                      </c:pt>
                      <c:pt idx="49">
                        <c:v>0.11428379691024</c:v>
                      </c:pt>
                      <c:pt idx="50">
                        <c:v>0.113701341825338</c:v>
                      </c:pt>
                      <c:pt idx="51">
                        <c:v>0.11308273737654601</c:v>
                      </c:pt>
                      <c:pt idx="52">
                        <c:v>0.11243014047466</c:v>
                      </c:pt>
                      <c:pt idx="53">
                        <c:v>0.111745708030475</c:v>
                      </c:pt>
                      <c:pt idx="54">
                        <c:v>0.111031596954783</c:v>
                      </c:pt>
                      <c:pt idx="55">
                        <c:v>0.11028996415837999</c:v>
                      </c:pt>
                      <c:pt idx="56">
                        <c:v>0.10952296655205999</c:v>
                      </c:pt>
                      <c:pt idx="57">
                        <c:v>0.108732761046616</c:v>
                      </c:pt>
                      <c:pt idx="58">
                        <c:v>0.10792150455284399</c:v>
                      </c:pt>
                      <c:pt idx="59">
                        <c:v>0.107091353981538</c:v>
                      </c:pt>
                      <c:pt idx="60">
                        <c:v>0.106244466243491</c:v>
                      </c:pt>
                      <c:pt idx="61">
                        <c:v>0.105382998249498</c:v>
                      </c:pt>
                      <c:pt idx="62">
                        <c:v>0.104509106910354</c:v>
                      </c:pt>
                      <c:pt idx="63">
                        <c:v>0.103624949136852</c:v>
                      </c:pt>
                      <c:pt idx="64">
                        <c:v>0.102732681839787</c:v>
                      </c:pt>
                      <c:pt idx="65">
                        <c:v>0.101834461929953</c:v>
                      </c:pt>
                      <c:pt idx="66">
                        <c:v>0.10093244631814501</c:v>
                      </c:pt>
                      <c:pt idx="67">
                        <c:v>0.100028791915155</c:v>
                      </c:pt>
                      <c:pt idx="68">
                        <c:v>9.9125655631780094E-2</c:v>
                      </c:pt>
                      <c:pt idx="69">
                        <c:v>9.8225194378812997E-2</c:v>
                      </c:pt>
                      <c:pt idx="70">
                        <c:v>9.7329565067048096E-2</c:v>
                      </c:pt>
                      <c:pt idx="71">
                        <c:v>9.6440924607279904E-2</c:v>
                      </c:pt>
                      <c:pt idx="72">
                        <c:v>9.5561429910302503E-2</c:v>
                      </c:pt>
                      <c:pt idx="73">
                        <c:v>9.4693237886910198E-2</c:v>
                      </c:pt>
                      <c:pt idx="74">
                        <c:v>9.3838505447897305E-2</c:v>
                      </c:pt>
                      <c:pt idx="75">
                        <c:v>9.2999389504058005E-2</c:v>
                      </c:pt>
                      <c:pt idx="76">
                        <c:v>9.2178046966186603E-2</c:v>
                      </c:pt>
                      <c:pt idx="77">
                        <c:v>9.1376634745077401E-2</c:v>
                      </c:pt>
                      <c:pt idx="78">
                        <c:v>9.0597309751524496E-2</c:v>
                      </c:pt>
                      <c:pt idx="79">
                        <c:v>8.9842228896322304E-2</c:v>
                      </c:pt>
                      <c:pt idx="80">
                        <c:v>8.9113549090265004E-2</c:v>
                      </c:pt>
                      <c:pt idx="81">
                        <c:v>8.8413427244146706E-2</c:v>
                      </c:pt>
                      <c:pt idx="82">
                        <c:v>8.7744020268762102E-2</c:v>
                      </c:pt>
                      <c:pt idx="83">
                        <c:v>8.7107485074904997E-2</c:v>
                      </c:pt>
                      <c:pt idx="84">
                        <c:v>8.6505978573369904E-2</c:v>
                      </c:pt>
                      <c:pt idx="85">
                        <c:v>8.5941657674951002E-2</c:v>
                      </c:pt>
                      <c:pt idx="86">
                        <c:v>8.5416679290442596E-2</c:v>
                      </c:pt>
                      <c:pt idx="87">
                        <c:v>8.4933200330638794E-2</c:v>
                      </c:pt>
                      <c:pt idx="88">
                        <c:v>8.4493377706334E-2</c:v>
                      </c:pt>
                      <c:pt idx="89">
                        <c:v>8.4099368328322405E-2</c:v>
                      </c:pt>
                      <c:pt idx="90">
                        <c:v>8.37533291073983E-2</c:v>
                      </c:pt>
                      <c:pt idx="91">
                        <c:v>8.3457416954355906E-2</c:v>
                      </c:pt>
                      <c:pt idx="92">
                        <c:v>8.3213788779989598E-2</c:v>
                      </c:pt>
                      <c:pt idx="93">
                        <c:v>8.30246014950934E-2</c:v>
                      </c:pt>
                      <c:pt idx="94">
                        <c:v>8.2892012010461799E-2</c:v>
                      </c:pt>
                      <c:pt idx="95">
                        <c:v>8.2818177236888793E-2</c:v>
                      </c:pt>
                      <c:pt idx="96">
                        <c:v>8.2805254085169006E-2</c:v>
                      </c:pt>
                      <c:pt idx="97">
                        <c:v>8.2855399466096394E-2</c:v>
                      </c:pt>
                      <c:pt idx="98">
                        <c:v>8.2970770290465304E-2</c:v>
                      </c:pt>
                      <c:pt idx="99">
                        <c:v>8.3153523469069998E-2</c:v>
                      </c:pt>
                      <c:pt idx="100">
                        <c:v>8.3405815912704795E-2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58-4098-90EF-1A079FEC34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NAIRU_Unemployment!$J$2</c15:sqref>
                        </c15:formulaRef>
                      </c:ext>
                    </c:extLst>
                    <c:strCache>
                      <c:ptCount val="1"/>
                      <c:pt idx="0">
                        <c:v>nairu_spline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NAIRU_Unemployment!$J$3:$J$103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4.0928932838568098E-2</c:v>
                      </c:pt>
                      <c:pt idx="1">
                        <c:v>5.2047124928043698E-2</c:v>
                      </c:pt>
                      <c:pt idx="2">
                        <c:v>6.1809118723196103E-2</c:v>
                      </c:pt>
                      <c:pt idx="3">
                        <c:v>7.0313461697487395E-2</c:v>
                      </c:pt>
                      <c:pt idx="4">
                        <c:v>7.7658701324380006E-2</c:v>
                      </c:pt>
                      <c:pt idx="5">
                        <c:v>8.3943385077336105E-2</c:v>
                      </c:pt>
                      <c:pt idx="6">
                        <c:v>8.9266060429818203E-2</c:v>
                      </c:pt>
                      <c:pt idx="7">
                        <c:v>9.3725274855288407E-2</c:v>
                      </c:pt>
                      <c:pt idx="8">
                        <c:v>9.7419575827209101E-2</c:v>
                      </c:pt>
                      <c:pt idx="9">
                        <c:v>0.100447510819043</c:v>
                      </c:pt>
                      <c:pt idx="10">
                        <c:v>0.102907627304251</c:v>
                      </c:pt>
                      <c:pt idx="11">
                        <c:v>0.104898472756297</c:v>
                      </c:pt>
                      <c:pt idx="12">
                        <c:v>0.10651859464864299</c:v>
                      </c:pt>
                      <c:pt idx="13">
                        <c:v>0.107866540454751</c:v>
                      </c:pt>
                      <c:pt idx="14">
                        <c:v>0.10904085764808299</c:v>
                      </c:pt>
                      <c:pt idx="15">
                        <c:v>0.11012391431780499</c:v>
                      </c:pt>
                      <c:pt idx="16">
                        <c:v>0.11113336101589801</c:v>
                      </c:pt>
                      <c:pt idx="17">
                        <c:v>0.112070668910044</c:v>
                      </c:pt>
                      <c:pt idx="18">
                        <c:v>0.112937309167929</c:v>
                      </c:pt>
                      <c:pt idx="19">
                        <c:v>0.11373475295723499</c:v>
                      </c:pt>
                      <c:pt idx="20">
                        <c:v>0.114464471445647</c:v>
                      </c:pt>
                      <c:pt idx="21">
                        <c:v>0.115127935800847</c:v>
                      </c:pt>
                      <c:pt idx="22">
                        <c:v>0.11572661719052001</c:v>
                      </c:pt>
                      <c:pt idx="23">
                        <c:v>0.11626198678235</c:v>
                      </c:pt>
                      <c:pt idx="24">
                        <c:v>0.11673551574402</c:v>
                      </c:pt>
                      <c:pt idx="25">
                        <c:v>0.117148675243214</c:v>
                      </c:pt>
                      <c:pt idx="26">
                        <c:v>0.117502936447616</c:v>
                      </c:pt>
                      <c:pt idx="27">
                        <c:v>0.117799770524909</c:v>
                      </c:pt>
                      <c:pt idx="28">
                        <c:v>0.118040648642778</c:v>
                      </c:pt>
                      <c:pt idx="29">
                        <c:v>0.118227041968905</c:v>
                      </c:pt>
                      <c:pt idx="30">
                        <c:v>0.11836042167097501</c:v>
                      </c:pt>
                      <c:pt idx="31">
                        <c:v>0.118442258916672</c:v>
                      </c:pt>
                      <c:pt idx="32">
                        <c:v>0.118474024873678</c:v>
                      </c:pt>
                      <c:pt idx="33">
                        <c:v>0.118457190709679</c:v>
                      </c:pt>
                      <c:pt idx="34">
                        <c:v>0.118393227592357</c:v>
                      </c:pt>
                      <c:pt idx="35">
                        <c:v>0.118283606689396</c:v>
                      </c:pt>
                      <c:pt idx="36">
                        <c:v>0.118129799168481</c:v>
                      </c:pt>
                      <c:pt idx="37">
                        <c:v>0.117933276197294</c:v>
                      </c:pt>
                      <c:pt idx="38">
                        <c:v>0.11769550894352</c:v>
                      </c:pt>
                      <c:pt idx="39">
                        <c:v>0.117417968574843</c:v>
                      </c:pt>
                      <c:pt idx="40">
                        <c:v>0.11710212625894501</c:v>
                      </c:pt>
                      <c:pt idx="41">
                        <c:v>0.116749453163511</c:v>
                      </c:pt>
                      <c:pt idx="42">
                        <c:v>0.116361420456225</c:v>
                      </c:pt>
                      <c:pt idx="43">
                        <c:v>0.11593949930477</c:v>
                      </c:pt>
                      <c:pt idx="44">
                        <c:v>0.11548516087683</c:v>
                      </c:pt>
                      <c:pt idx="45">
                        <c:v>0.114999876340088</c:v>
                      </c:pt>
                      <c:pt idx="46">
                        <c:v>0.11448511686222899</c:v>
                      </c:pt>
                      <c:pt idx="47">
                        <c:v>0.11394235361093701</c:v>
                      </c:pt>
                      <c:pt idx="48">
                        <c:v>0.113373057753894</c:v>
                      </c:pt>
                      <c:pt idx="49">
                        <c:v>0.11277870045878501</c:v>
                      </c:pt>
                      <c:pt idx="50">
                        <c:v>0.112160752893293</c:v>
                      </c:pt>
                      <c:pt idx="51">
                        <c:v>0.111520686225103</c:v>
                      </c:pt>
                      <c:pt idx="52">
                        <c:v>0.11085997162189699</c:v>
                      </c:pt>
                      <c:pt idx="53">
                        <c:v>0.11018008025136</c:v>
                      </c:pt>
                      <c:pt idx="54">
                        <c:v>0.109482483281176</c:v>
                      </c:pt>
                      <c:pt idx="55">
                        <c:v>0.108768651879027</c:v>
                      </c:pt>
                      <c:pt idx="56">
                        <c:v>0.108040057212598</c:v>
                      </c:pt>
                      <c:pt idx="57">
                        <c:v>0.107298170449573</c:v>
                      </c:pt>
                      <c:pt idx="58">
                        <c:v>0.106544462757635</c:v>
                      </c:pt>
                      <c:pt idx="59">
                        <c:v>0.105780405304469</c:v>
                      </c:pt>
                      <c:pt idx="60">
                        <c:v>0.10500755141342499</c:v>
                      </c:pt>
                      <c:pt idx="61">
                        <c:v>0.104227783030528</c:v>
                      </c:pt>
                      <c:pt idx="62">
                        <c:v>0.103443064257472</c:v>
                      </c:pt>
                      <c:pt idx="63">
                        <c:v>0.10265535919594899</c:v>
                      </c:pt>
                      <c:pt idx="64">
                        <c:v>0.101866631947651</c:v>
                      </c:pt>
                      <c:pt idx="65">
                        <c:v>0.101078846614271</c:v>
                      </c:pt>
                      <c:pt idx="66">
                        <c:v>0.10029396729750301</c:v>
                      </c:pt>
                      <c:pt idx="67">
                        <c:v>9.9513958099037403E-2</c:v>
                      </c:pt>
                      <c:pt idx="68">
                        <c:v>9.8740783120568498E-2</c:v>
                      </c:pt>
                      <c:pt idx="69">
                        <c:v>9.7976406463788607E-2</c:v>
                      </c:pt>
                      <c:pt idx="70">
                        <c:v>9.7222792230390306E-2</c:v>
                      </c:pt>
                      <c:pt idx="71">
                        <c:v>9.64819045220663E-2</c:v>
                      </c:pt>
                      <c:pt idx="72">
                        <c:v>9.5755707440509402E-2</c:v>
                      </c:pt>
                      <c:pt idx="73">
                        <c:v>9.5046165087412204E-2</c:v>
                      </c:pt>
                      <c:pt idx="74">
                        <c:v>9.4355241564467299E-2</c:v>
                      </c:pt>
                      <c:pt idx="75">
                        <c:v>9.3684900973367596E-2</c:v>
                      </c:pt>
                      <c:pt idx="76">
                        <c:v>9.3037107415805606E-2</c:v>
                      </c:pt>
                      <c:pt idx="77">
                        <c:v>9.2413824993474003E-2</c:v>
                      </c:pt>
                      <c:pt idx="78">
                        <c:v>9.1817017808065601E-2</c:v>
                      </c:pt>
                      <c:pt idx="79">
                        <c:v>9.1248649961273104E-2</c:v>
                      </c:pt>
                      <c:pt idx="80">
                        <c:v>9.0710685554789006E-2</c:v>
                      </c:pt>
                      <c:pt idx="81">
                        <c:v>9.0205088690306107E-2</c:v>
                      </c:pt>
                      <c:pt idx="82">
                        <c:v>8.9733823469517096E-2</c:v>
                      </c:pt>
                      <c:pt idx="83">
                        <c:v>8.9298853994114705E-2</c:v>
                      </c:pt>
                      <c:pt idx="84">
                        <c:v>8.8902144365791497E-2</c:v>
                      </c:pt>
                      <c:pt idx="85">
                        <c:v>8.8544665645515302E-2</c:v>
                      </c:pt>
                      <c:pt idx="86">
                        <c:v>8.8223416731354198E-2</c:v>
                      </c:pt>
                      <c:pt idx="87">
                        <c:v>8.7934403480650999E-2</c:v>
                      </c:pt>
                      <c:pt idx="88">
                        <c:v>8.7673631750749006E-2</c:v>
                      </c:pt>
                      <c:pt idx="89">
                        <c:v>8.7437107398991104E-2</c:v>
                      </c:pt>
                      <c:pt idx="90">
                        <c:v>8.7220836282720399E-2</c:v>
                      </c:pt>
                      <c:pt idx="91">
                        <c:v>8.7020824259279997E-2</c:v>
                      </c:pt>
                      <c:pt idx="92">
                        <c:v>8.6833077186012797E-2</c:v>
                      </c:pt>
                      <c:pt idx="93">
                        <c:v>8.6653600920262003E-2</c:v>
                      </c:pt>
                      <c:pt idx="94">
                        <c:v>8.6478401319370707E-2</c:v>
                      </c:pt>
                      <c:pt idx="95">
                        <c:v>8.6303484240681794E-2</c:v>
                      </c:pt>
                      <c:pt idx="96">
                        <c:v>8.6124855541538398E-2</c:v>
                      </c:pt>
                      <c:pt idx="97">
                        <c:v>8.5938521079283597E-2</c:v>
                      </c:pt>
                      <c:pt idx="98">
                        <c:v>8.5740486711260402E-2</c:v>
                      </c:pt>
                      <c:pt idx="99">
                        <c:v>8.5526758294811905E-2</c:v>
                      </c:pt>
                      <c:pt idx="100">
                        <c:v>8.5293341687281102E-2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58-4098-90EF-1A079FEC34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NAIRU_Unemployment!$K$2</c15:sqref>
                        </c15:formulaRef>
                      </c:ext>
                    </c:extLst>
                    <c:strCache>
                      <c:ptCount val="1"/>
                      <c:pt idx="0">
                        <c:v>nairu_constant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NAIRU_Unemployment!$K$3:$K$103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9.2844441781796003E-2</c:v>
                      </c:pt>
                      <c:pt idx="1">
                        <c:v>9.2844441781796003E-2</c:v>
                      </c:pt>
                      <c:pt idx="2">
                        <c:v>9.2844441781796003E-2</c:v>
                      </c:pt>
                      <c:pt idx="3">
                        <c:v>9.2844441781796003E-2</c:v>
                      </c:pt>
                      <c:pt idx="4">
                        <c:v>9.2844441781796003E-2</c:v>
                      </c:pt>
                      <c:pt idx="5">
                        <c:v>9.2844441781796003E-2</c:v>
                      </c:pt>
                      <c:pt idx="6">
                        <c:v>9.2844441781796003E-2</c:v>
                      </c:pt>
                      <c:pt idx="7">
                        <c:v>9.2844441781796003E-2</c:v>
                      </c:pt>
                      <c:pt idx="8">
                        <c:v>9.2844441781796003E-2</c:v>
                      </c:pt>
                      <c:pt idx="9">
                        <c:v>9.2844441781796003E-2</c:v>
                      </c:pt>
                      <c:pt idx="10">
                        <c:v>9.2844441781796003E-2</c:v>
                      </c:pt>
                      <c:pt idx="11">
                        <c:v>9.2844441781796003E-2</c:v>
                      </c:pt>
                      <c:pt idx="12">
                        <c:v>9.2844441781796003E-2</c:v>
                      </c:pt>
                      <c:pt idx="13">
                        <c:v>9.2844441781796003E-2</c:v>
                      </c:pt>
                      <c:pt idx="14">
                        <c:v>9.2844441781796003E-2</c:v>
                      </c:pt>
                      <c:pt idx="15">
                        <c:v>9.2844441781796003E-2</c:v>
                      </c:pt>
                      <c:pt idx="16">
                        <c:v>9.2844441781796003E-2</c:v>
                      </c:pt>
                      <c:pt idx="17">
                        <c:v>9.2844441781796003E-2</c:v>
                      </c:pt>
                      <c:pt idx="18">
                        <c:v>9.2844441781796003E-2</c:v>
                      </c:pt>
                      <c:pt idx="19">
                        <c:v>9.2844441781796003E-2</c:v>
                      </c:pt>
                      <c:pt idx="20">
                        <c:v>9.2844441781796003E-2</c:v>
                      </c:pt>
                      <c:pt idx="21">
                        <c:v>9.2844441781796003E-2</c:v>
                      </c:pt>
                      <c:pt idx="22">
                        <c:v>9.2844441781796003E-2</c:v>
                      </c:pt>
                      <c:pt idx="23">
                        <c:v>9.2844441781796003E-2</c:v>
                      </c:pt>
                      <c:pt idx="24">
                        <c:v>9.2844441781796003E-2</c:v>
                      </c:pt>
                      <c:pt idx="25">
                        <c:v>9.2844441781796003E-2</c:v>
                      </c:pt>
                      <c:pt idx="26">
                        <c:v>9.2844441781796003E-2</c:v>
                      </c:pt>
                      <c:pt idx="27">
                        <c:v>9.2844441781796003E-2</c:v>
                      </c:pt>
                      <c:pt idx="28">
                        <c:v>9.2844441781796003E-2</c:v>
                      </c:pt>
                      <c:pt idx="29">
                        <c:v>9.2844441781796003E-2</c:v>
                      </c:pt>
                      <c:pt idx="30">
                        <c:v>9.2844441781796003E-2</c:v>
                      </c:pt>
                      <c:pt idx="31">
                        <c:v>9.2844441781796003E-2</c:v>
                      </c:pt>
                      <c:pt idx="32">
                        <c:v>9.2844441781796003E-2</c:v>
                      </c:pt>
                      <c:pt idx="33">
                        <c:v>9.2844441781796003E-2</c:v>
                      </c:pt>
                      <c:pt idx="34">
                        <c:v>9.2844441781796003E-2</c:v>
                      </c:pt>
                      <c:pt idx="35">
                        <c:v>9.2844441781796003E-2</c:v>
                      </c:pt>
                      <c:pt idx="36">
                        <c:v>9.2844441781796003E-2</c:v>
                      </c:pt>
                      <c:pt idx="37">
                        <c:v>9.2844441781796003E-2</c:v>
                      </c:pt>
                      <c:pt idx="38">
                        <c:v>9.2844441781796003E-2</c:v>
                      </c:pt>
                      <c:pt idx="39">
                        <c:v>9.2844441781796003E-2</c:v>
                      </c:pt>
                      <c:pt idx="40">
                        <c:v>9.2844441781796003E-2</c:v>
                      </c:pt>
                      <c:pt idx="41">
                        <c:v>9.2844441781796003E-2</c:v>
                      </c:pt>
                      <c:pt idx="42">
                        <c:v>9.2844441781796003E-2</c:v>
                      </c:pt>
                      <c:pt idx="43">
                        <c:v>9.2844441781796003E-2</c:v>
                      </c:pt>
                      <c:pt idx="44">
                        <c:v>9.2844441781796003E-2</c:v>
                      </c:pt>
                      <c:pt idx="45">
                        <c:v>9.2844441781796003E-2</c:v>
                      </c:pt>
                      <c:pt idx="46">
                        <c:v>9.2844441781796003E-2</c:v>
                      </c:pt>
                      <c:pt idx="47">
                        <c:v>9.2844441781796003E-2</c:v>
                      </c:pt>
                      <c:pt idx="48">
                        <c:v>9.2844441781796003E-2</c:v>
                      </c:pt>
                      <c:pt idx="49">
                        <c:v>9.2844441781796003E-2</c:v>
                      </c:pt>
                      <c:pt idx="50">
                        <c:v>9.2844441781796003E-2</c:v>
                      </c:pt>
                      <c:pt idx="51">
                        <c:v>9.2844441781796003E-2</c:v>
                      </c:pt>
                      <c:pt idx="52">
                        <c:v>9.2844441781796003E-2</c:v>
                      </c:pt>
                      <c:pt idx="53">
                        <c:v>9.2844441781796003E-2</c:v>
                      </c:pt>
                      <c:pt idx="54">
                        <c:v>9.2844441781796003E-2</c:v>
                      </c:pt>
                      <c:pt idx="55">
                        <c:v>9.2844441781796003E-2</c:v>
                      </c:pt>
                      <c:pt idx="56">
                        <c:v>9.2844441781796003E-2</c:v>
                      </c:pt>
                      <c:pt idx="57">
                        <c:v>9.2844441781796003E-2</c:v>
                      </c:pt>
                      <c:pt idx="58">
                        <c:v>9.2844441781796003E-2</c:v>
                      </c:pt>
                      <c:pt idx="59">
                        <c:v>9.2844441781796003E-2</c:v>
                      </c:pt>
                      <c:pt idx="60">
                        <c:v>9.2844441781796003E-2</c:v>
                      </c:pt>
                      <c:pt idx="61">
                        <c:v>9.2844441781796003E-2</c:v>
                      </c:pt>
                      <c:pt idx="62">
                        <c:v>9.2844441781796003E-2</c:v>
                      </c:pt>
                      <c:pt idx="63">
                        <c:v>9.2844441781796003E-2</c:v>
                      </c:pt>
                      <c:pt idx="64">
                        <c:v>9.2844441781796003E-2</c:v>
                      </c:pt>
                      <c:pt idx="65">
                        <c:v>9.2844441781796003E-2</c:v>
                      </c:pt>
                      <c:pt idx="66">
                        <c:v>9.2844441781796003E-2</c:v>
                      </c:pt>
                      <c:pt idx="67">
                        <c:v>9.2844441781796003E-2</c:v>
                      </c:pt>
                      <c:pt idx="68">
                        <c:v>9.2844441781796003E-2</c:v>
                      </c:pt>
                      <c:pt idx="69">
                        <c:v>9.2844441781796003E-2</c:v>
                      </c:pt>
                      <c:pt idx="70">
                        <c:v>9.2844441781796003E-2</c:v>
                      </c:pt>
                      <c:pt idx="71">
                        <c:v>9.2844441781796003E-2</c:v>
                      </c:pt>
                      <c:pt idx="72">
                        <c:v>9.2844441781796003E-2</c:v>
                      </c:pt>
                      <c:pt idx="73">
                        <c:v>9.2844441781796003E-2</c:v>
                      </c:pt>
                      <c:pt idx="74">
                        <c:v>9.2844441781796003E-2</c:v>
                      </c:pt>
                      <c:pt idx="75">
                        <c:v>9.2844441781796003E-2</c:v>
                      </c:pt>
                      <c:pt idx="76">
                        <c:v>9.2844441781796003E-2</c:v>
                      </c:pt>
                      <c:pt idx="77">
                        <c:v>9.2844441781796003E-2</c:v>
                      </c:pt>
                      <c:pt idx="78">
                        <c:v>9.2844441781796003E-2</c:v>
                      </c:pt>
                      <c:pt idx="79">
                        <c:v>9.2844441781796003E-2</c:v>
                      </c:pt>
                      <c:pt idx="80">
                        <c:v>9.2844441781796003E-2</c:v>
                      </c:pt>
                      <c:pt idx="81">
                        <c:v>9.2844441781796003E-2</c:v>
                      </c:pt>
                      <c:pt idx="82">
                        <c:v>9.2844441781796003E-2</c:v>
                      </c:pt>
                      <c:pt idx="83">
                        <c:v>9.2844441781796003E-2</c:v>
                      </c:pt>
                      <c:pt idx="84">
                        <c:v>9.2844441781796003E-2</c:v>
                      </c:pt>
                      <c:pt idx="85">
                        <c:v>9.2844441781796003E-2</c:v>
                      </c:pt>
                      <c:pt idx="86">
                        <c:v>9.2844441781796003E-2</c:v>
                      </c:pt>
                      <c:pt idx="87">
                        <c:v>9.2844441781796003E-2</c:v>
                      </c:pt>
                      <c:pt idx="88">
                        <c:v>9.2844441781796003E-2</c:v>
                      </c:pt>
                      <c:pt idx="89">
                        <c:v>9.2844441781796003E-2</c:v>
                      </c:pt>
                      <c:pt idx="90">
                        <c:v>9.2844441781796003E-2</c:v>
                      </c:pt>
                      <c:pt idx="91">
                        <c:v>9.2844441781796003E-2</c:v>
                      </c:pt>
                      <c:pt idx="92">
                        <c:v>9.2844441781796003E-2</c:v>
                      </c:pt>
                      <c:pt idx="93">
                        <c:v>9.2844441781796003E-2</c:v>
                      </c:pt>
                      <c:pt idx="94">
                        <c:v>9.2844441781796003E-2</c:v>
                      </c:pt>
                      <c:pt idx="95">
                        <c:v>9.2844441781796003E-2</c:v>
                      </c:pt>
                      <c:pt idx="96">
                        <c:v>9.2844441781796003E-2</c:v>
                      </c:pt>
                      <c:pt idx="97">
                        <c:v>9.2844441781796003E-2</c:v>
                      </c:pt>
                      <c:pt idx="98">
                        <c:v>9.2844441781796003E-2</c:v>
                      </c:pt>
                      <c:pt idx="99">
                        <c:v>9.2844441781796003E-2</c:v>
                      </c:pt>
                      <c:pt idx="100">
                        <c:v>9.2844441781796003E-2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58-4098-90EF-1A079FEC340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Desempleo tendencia-ciclo</c:v>
                </c:tx>
                <c:spPr>
                  <a:ln w="254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NAIRU_Unemployment!$F$3:$F$103</c15:sqref>
                        </c15:formulaRef>
                      </c:ext>
                    </c:extLst>
                    <c:numCache>
                      <c:formatCode>mmm\-yy</c:formatCode>
                      <c:ptCount val="101"/>
                      <c:pt idx="0">
                        <c:v>34851</c:v>
                      </c:pt>
                      <c:pt idx="1">
                        <c:v>34943</c:v>
                      </c:pt>
                      <c:pt idx="2">
                        <c:v>35034</c:v>
                      </c:pt>
                      <c:pt idx="3">
                        <c:v>35125</c:v>
                      </c:pt>
                      <c:pt idx="4">
                        <c:v>35217</c:v>
                      </c:pt>
                      <c:pt idx="5">
                        <c:v>35309</c:v>
                      </c:pt>
                      <c:pt idx="6">
                        <c:v>35400</c:v>
                      </c:pt>
                      <c:pt idx="7">
                        <c:v>35490</c:v>
                      </c:pt>
                      <c:pt idx="8">
                        <c:v>35582</c:v>
                      </c:pt>
                      <c:pt idx="9">
                        <c:v>35674</c:v>
                      </c:pt>
                      <c:pt idx="10">
                        <c:v>35765</c:v>
                      </c:pt>
                      <c:pt idx="11">
                        <c:v>35855</c:v>
                      </c:pt>
                      <c:pt idx="12">
                        <c:v>35947</c:v>
                      </c:pt>
                      <c:pt idx="13">
                        <c:v>36039</c:v>
                      </c:pt>
                      <c:pt idx="14">
                        <c:v>36130</c:v>
                      </c:pt>
                      <c:pt idx="15">
                        <c:v>36220</c:v>
                      </c:pt>
                      <c:pt idx="16">
                        <c:v>36312</c:v>
                      </c:pt>
                      <c:pt idx="17">
                        <c:v>36404</c:v>
                      </c:pt>
                      <c:pt idx="18">
                        <c:v>36495</c:v>
                      </c:pt>
                      <c:pt idx="19">
                        <c:v>36586</c:v>
                      </c:pt>
                      <c:pt idx="20">
                        <c:v>36678</c:v>
                      </c:pt>
                      <c:pt idx="21">
                        <c:v>36770</c:v>
                      </c:pt>
                      <c:pt idx="22">
                        <c:v>36861</c:v>
                      </c:pt>
                      <c:pt idx="23">
                        <c:v>36951</c:v>
                      </c:pt>
                      <c:pt idx="24">
                        <c:v>37043</c:v>
                      </c:pt>
                      <c:pt idx="25">
                        <c:v>37135</c:v>
                      </c:pt>
                      <c:pt idx="26">
                        <c:v>37226</c:v>
                      </c:pt>
                      <c:pt idx="27">
                        <c:v>37316</c:v>
                      </c:pt>
                      <c:pt idx="28">
                        <c:v>37408</c:v>
                      </c:pt>
                      <c:pt idx="29">
                        <c:v>37500</c:v>
                      </c:pt>
                      <c:pt idx="30">
                        <c:v>37591</c:v>
                      </c:pt>
                      <c:pt idx="31">
                        <c:v>37681</c:v>
                      </c:pt>
                      <c:pt idx="32">
                        <c:v>37773</c:v>
                      </c:pt>
                      <c:pt idx="33">
                        <c:v>37865</c:v>
                      </c:pt>
                      <c:pt idx="34">
                        <c:v>37956</c:v>
                      </c:pt>
                      <c:pt idx="35">
                        <c:v>38047</c:v>
                      </c:pt>
                      <c:pt idx="36">
                        <c:v>38139</c:v>
                      </c:pt>
                      <c:pt idx="37">
                        <c:v>38231</c:v>
                      </c:pt>
                      <c:pt idx="38">
                        <c:v>38322</c:v>
                      </c:pt>
                      <c:pt idx="39">
                        <c:v>38412</c:v>
                      </c:pt>
                      <c:pt idx="40">
                        <c:v>38504</c:v>
                      </c:pt>
                      <c:pt idx="41">
                        <c:v>38596</c:v>
                      </c:pt>
                      <c:pt idx="42">
                        <c:v>38687</c:v>
                      </c:pt>
                      <c:pt idx="43">
                        <c:v>38777</c:v>
                      </c:pt>
                      <c:pt idx="44">
                        <c:v>38869</c:v>
                      </c:pt>
                      <c:pt idx="45">
                        <c:v>38961</c:v>
                      </c:pt>
                      <c:pt idx="46">
                        <c:v>39052</c:v>
                      </c:pt>
                      <c:pt idx="47">
                        <c:v>39142</c:v>
                      </c:pt>
                      <c:pt idx="48">
                        <c:v>39234</c:v>
                      </c:pt>
                      <c:pt idx="49">
                        <c:v>39326</c:v>
                      </c:pt>
                      <c:pt idx="50">
                        <c:v>39417</c:v>
                      </c:pt>
                      <c:pt idx="51">
                        <c:v>39508</c:v>
                      </c:pt>
                      <c:pt idx="52">
                        <c:v>39600</c:v>
                      </c:pt>
                      <c:pt idx="53">
                        <c:v>39692</c:v>
                      </c:pt>
                      <c:pt idx="54">
                        <c:v>39783</c:v>
                      </c:pt>
                      <c:pt idx="55">
                        <c:v>39873</c:v>
                      </c:pt>
                      <c:pt idx="56">
                        <c:v>39965</c:v>
                      </c:pt>
                      <c:pt idx="57">
                        <c:v>40057</c:v>
                      </c:pt>
                      <c:pt idx="58">
                        <c:v>40148</c:v>
                      </c:pt>
                      <c:pt idx="59">
                        <c:v>40238</c:v>
                      </c:pt>
                      <c:pt idx="60">
                        <c:v>40330</c:v>
                      </c:pt>
                      <c:pt idx="61">
                        <c:v>40422</c:v>
                      </c:pt>
                      <c:pt idx="62">
                        <c:v>40513</c:v>
                      </c:pt>
                      <c:pt idx="63">
                        <c:v>40603</c:v>
                      </c:pt>
                      <c:pt idx="64">
                        <c:v>40695</c:v>
                      </c:pt>
                      <c:pt idx="65">
                        <c:v>40787</c:v>
                      </c:pt>
                      <c:pt idx="66">
                        <c:v>40878</c:v>
                      </c:pt>
                      <c:pt idx="67">
                        <c:v>40969</c:v>
                      </c:pt>
                      <c:pt idx="68">
                        <c:v>41061</c:v>
                      </c:pt>
                      <c:pt idx="69">
                        <c:v>41153</c:v>
                      </c:pt>
                      <c:pt idx="70">
                        <c:v>41244</c:v>
                      </c:pt>
                      <c:pt idx="71">
                        <c:v>41334</c:v>
                      </c:pt>
                      <c:pt idx="72">
                        <c:v>41426</c:v>
                      </c:pt>
                      <c:pt idx="73">
                        <c:v>41518</c:v>
                      </c:pt>
                      <c:pt idx="74">
                        <c:v>41609</c:v>
                      </c:pt>
                      <c:pt idx="75">
                        <c:v>41699</c:v>
                      </c:pt>
                      <c:pt idx="76">
                        <c:v>41791</c:v>
                      </c:pt>
                      <c:pt idx="77">
                        <c:v>41883</c:v>
                      </c:pt>
                      <c:pt idx="78">
                        <c:v>41974</c:v>
                      </c:pt>
                      <c:pt idx="79">
                        <c:v>42064</c:v>
                      </c:pt>
                      <c:pt idx="80">
                        <c:v>42156</c:v>
                      </c:pt>
                      <c:pt idx="81">
                        <c:v>42248</c:v>
                      </c:pt>
                      <c:pt idx="82">
                        <c:v>42339</c:v>
                      </c:pt>
                      <c:pt idx="83">
                        <c:v>42430</c:v>
                      </c:pt>
                      <c:pt idx="84">
                        <c:v>42522</c:v>
                      </c:pt>
                      <c:pt idx="85">
                        <c:v>42614</c:v>
                      </c:pt>
                      <c:pt idx="86">
                        <c:v>42705</c:v>
                      </c:pt>
                      <c:pt idx="87">
                        <c:v>42795</c:v>
                      </c:pt>
                      <c:pt idx="88">
                        <c:v>42887</c:v>
                      </c:pt>
                      <c:pt idx="89">
                        <c:v>42979</c:v>
                      </c:pt>
                      <c:pt idx="90">
                        <c:v>43070</c:v>
                      </c:pt>
                      <c:pt idx="91">
                        <c:v>43160</c:v>
                      </c:pt>
                      <c:pt idx="92">
                        <c:v>43252</c:v>
                      </c:pt>
                      <c:pt idx="93">
                        <c:v>43344</c:v>
                      </c:pt>
                      <c:pt idx="94">
                        <c:v>43435</c:v>
                      </c:pt>
                      <c:pt idx="95">
                        <c:v>43525</c:v>
                      </c:pt>
                      <c:pt idx="96">
                        <c:v>43617</c:v>
                      </c:pt>
                      <c:pt idx="97">
                        <c:v>43709</c:v>
                      </c:pt>
                      <c:pt idx="98">
                        <c:v>43800</c:v>
                      </c:pt>
                      <c:pt idx="99">
                        <c:v>43891</c:v>
                      </c:pt>
                      <c:pt idx="100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NAIRU_Unemployment!$N$3:$N$103</c15:sqref>
                        </c15:formulaRef>
                      </c:ext>
                    </c:extLst>
                    <c:numCache>
                      <c:formatCode>0.0%</c:formatCode>
                      <c:ptCount val="101"/>
                      <c:pt idx="0">
                        <c:v>8.8903473588068202E-2</c:v>
                      </c:pt>
                      <c:pt idx="1">
                        <c:v>9.2874206046665006E-2</c:v>
                      </c:pt>
                      <c:pt idx="2">
                        <c:v>9.7590635930504502E-2</c:v>
                      </c:pt>
                      <c:pt idx="3">
                        <c:v>0.102307065814344</c:v>
                      </c:pt>
                      <c:pt idx="4">
                        <c:v>0.107110057132824</c:v>
                      </c:pt>
                      <c:pt idx="5">
                        <c:v>0.11191304845130499</c:v>
                      </c:pt>
                      <c:pt idx="6">
                        <c:v>0.116369287572089</c:v>
                      </c:pt>
                      <c:pt idx="7">
                        <c:v>0.120825526692873</c:v>
                      </c:pt>
                      <c:pt idx="8">
                        <c:v>0.12586138328066099</c:v>
                      </c:pt>
                      <c:pt idx="9">
                        <c:v>0.13089723986844901</c:v>
                      </c:pt>
                      <c:pt idx="10">
                        <c:v>0.136891180702156</c:v>
                      </c:pt>
                      <c:pt idx="11">
                        <c:v>0.142885121535864</c:v>
                      </c:pt>
                      <c:pt idx="12">
                        <c:v>0.150187191470359</c:v>
                      </c:pt>
                      <c:pt idx="13">
                        <c:v>0.157489261404855</c:v>
                      </c:pt>
                      <c:pt idx="14">
                        <c:v>0.164902539032626</c:v>
                      </c:pt>
                      <c:pt idx="15">
                        <c:v>0.172315816660396</c:v>
                      </c:pt>
                      <c:pt idx="16">
                        <c:v>0.17901526340316501</c:v>
                      </c:pt>
                      <c:pt idx="17">
                        <c:v>0.18571471014593399</c:v>
                      </c:pt>
                      <c:pt idx="18">
                        <c:v>0.182172574366124</c:v>
                      </c:pt>
                      <c:pt idx="19">
                        <c:v>0.178630438586314</c:v>
                      </c:pt>
                      <c:pt idx="20">
                        <c:v>0.17456797555612</c:v>
                      </c:pt>
                      <c:pt idx="21">
                        <c:v>0.170505512525925</c:v>
                      </c:pt>
                      <c:pt idx="22">
                        <c:v>0.16350486142114701</c:v>
                      </c:pt>
                      <c:pt idx="23">
                        <c:v>0.15650421031636899</c:v>
                      </c:pt>
                      <c:pt idx="24">
                        <c:v>0.15410004398022101</c:v>
                      </c:pt>
                      <c:pt idx="25">
                        <c:v>0.151695877644072</c:v>
                      </c:pt>
                      <c:pt idx="26">
                        <c:v>0.15143096723619801</c:v>
                      </c:pt>
                      <c:pt idx="27">
                        <c:v>0.15116605682832299</c:v>
                      </c:pt>
                      <c:pt idx="28">
                        <c:v>0.14996939285885699</c:v>
                      </c:pt>
                      <c:pt idx="29">
                        <c:v>0.14877272888939</c:v>
                      </c:pt>
                      <c:pt idx="30">
                        <c:v>0.14742994498491299</c:v>
                      </c:pt>
                      <c:pt idx="31">
                        <c:v>0.14608716108043501</c:v>
                      </c:pt>
                      <c:pt idx="32">
                        <c:v>0.143935867950717</c:v>
                      </c:pt>
                      <c:pt idx="33">
                        <c:v>0.14178457482099899</c:v>
                      </c:pt>
                      <c:pt idx="34">
                        <c:v>0.13947252960833201</c:v>
                      </c:pt>
                      <c:pt idx="35">
                        <c:v>0.137160484395665</c:v>
                      </c:pt>
                      <c:pt idx="36">
                        <c:v>0.13449693043939501</c:v>
                      </c:pt>
                      <c:pt idx="37">
                        <c:v>0.13183337648312499</c:v>
                      </c:pt>
                      <c:pt idx="38">
                        <c:v>0.12846706924127099</c:v>
                      </c:pt>
                      <c:pt idx="39">
                        <c:v>0.125100761999416</c:v>
                      </c:pt>
                      <c:pt idx="40">
                        <c:v>0.12233677518069799</c:v>
                      </c:pt>
                      <c:pt idx="41">
                        <c:v>0.119572788361981</c:v>
                      </c:pt>
                      <c:pt idx="42">
                        <c:v>0.118487762156162</c:v>
                      </c:pt>
                      <c:pt idx="43">
                        <c:v>0.11740273595034301</c:v>
                      </c:pt>
                      <c:pt idx="44">
                        <c:v>0.11666466436931899</c:v>
                      </c:pt>
                      <c:pt idx="45">
                        <c:v>0.11592659278829399</c:v>
                      </c:pt>
                      <c:pt idx="46">
                        <c:v>0.115229854998343</c:v>
                      </c:pt>
                      <c:pt idx="47">
                        <c:v>0.114533117208392</c:v>
                      </c:pt>
                      <c:pt idx="48">
                        <c:v>0.11370897393099599</c:v>
                      </c:pt>
                      <c:pt idx="49">
                        <c:v>0.112884830653601</c:v>
                      </c:pt>
                      <c:pt idx="50">
                        <c:v>0.112483217137614</c:v>
                      </c:pt>
                      <c:pt idx="51">
                        <c:v>0.112081603621628</c:v>
                      </c:pt>
                      <c:pt idx="52">
                        <c:v>0.112914461277385</c:v>
                      </c:pt>
                      <c:pt idx="53">
                        <c:v>0.113747318933141</c:v>
                      </c:pt>
                      <c:pt idx="54">
                        <c:v>0.11530361054313799</c:v>
                      </c:pt>
                      <c:pt idx="55">
                        <c:v>0.11685990215313501</c:v>
                      </c:pt>
                      <c:pt idx="56">
                        <c:v>0.117763575026664</c:v>
                      </c:pt>
                      <c:pt idx="57">
                        <c:v>0.11866724790019299</c:v>
                      </c:pt>
                      <c:pt idx="58">
                        <c:v>0.118650626636896</c:v>
                      </c:pt>
                      <c:pt idx="59">
                        <c:v>0.1186340053736</c:v>
                      </c:pt>
                      <c:pt idx="60">
                        <c:v>0.11753176653639</c:v>
                      </c:pt>
                      <c:pt idx="61">
                        <c:v>0.116429527699179</c:v>
                      </c:pt>
                      <c:pt idx="62">
                        <c:v>0.114348571502497</c:v>
                      </c:pt>
                      <c:pt idx="63">
                        <c:v>0.112267615305814</c:v>
                      </c:pt>
                      <c:pt idx="64">
                        <c:v>0.110370873295435</c:v>
                      </c:pt>
                      <c:pt idx="65">
                        <c:v>0.10847413128505599</c:v>
                      </c:pt>
                      <c:pt idx="66">
                        <c:v>0.106829595614805</c:v>
                      </c:pt>
                      <c:pt idx="67">
                        <c:v>0.105185059944555</c:v>
                      </c:pt>
                      <c:pt idx="68">
                        <c:v>0.103763756695068</c:v>
                      </c:pt>
                      <c:pt idx="69">
                        <c:v>0.102342453445581</c:v>
                      </c:pt>
                      <c:pt idx="70">
                        <c:v>0.100839257340101</c:v>
                      </c:pt>
                      <c:pt idx="71">
                        <c:v>9.9336061234620396E-2</c:v>
                      </c:pt>
                      <c:pt idx="72">
                        <c:v>9.7595956358371802E-2</c:v>
                      </c:pt>
                      <c:pt idx="73">
                        <c:v>9.5855851482123305E-2</c:v>
                      </c:pt>
                      <c:pt idx="74">
                        <c:v>9.42381674968642E-2</c:v>
                      </c:pt>
                      <c:pt idx="75">
                        <c:v>9.2620483511605095E-2</c:v>
                      </c:pt>
                      <c:pt idx="76">
                        <c:v>9.1620618688155006E-2</c:v>
                      </c:pt>
                      <c:pt idx="77">
                        <c:v>9.0620753864705E-2</c:v>
                      </c:pt>
                      <c:pt idx="78">
                        <c:v>9.0354609368801006E-2</c:v>
                      </c:pt>
                      <c:pt idx="79">
                        <c:v>9.0088464872897095E-2</c:v>
                      </c:pt>
                      <c:pt idx="80">
                        <c:v>9.0252023523174907E-2</c:v>
                      </c:pt>
                      <c:pt idx="81">
                        <c:v>9.0415582173452705E-2</c:v>
                      </c:pt>
                      <c:pt idx="82">
                        <c:v>9.0818953387989704E-2</c:v>
                      </c:pt>
                      <c:pt idx="83">
                        <c:v>9.1222324602526605E-2</c:v>
                      </c:pt>
                      <c:pt idx="84">
                        <c:v>9.1648650968119194E-2</c:v>
                      </c:pt>
                      <c:pt idx="85">
                        <c:v>9.2074977333711699E-2</c:v>
                      </c:pt>
                      <c:pt idx="86">
                        <c:v>9.2450122707526297E-2</c:v>
                      </c:pt>
                      <c:pt idx="87">
                        <c:v>9.2825268081340895E-2</c:v>
                      </c:pt>
                      <c:pt idx="88">
                        <c:v>9.3304772502762798E-2</c:v>
                      </c:pt>
                      <c:pt idx="89">
                        <c:v>9.3784276924184701E-2</c:v>
                      </c:pt>
                      <c:pt idx="90">
                        <c:v>9.4779858804914005E-2</c:v>
                      </c:pt>
                      <c:pt idx="91">
                        <c:v>9.5775440685643295E-2</c:v>
                      </c:pt>
                      <c:pt idx="92">
                        <c:v>9.7231310257067993E-2</c:v>
                      </c:pt>
                      <c:pt idx="93">
                        <c:v>9.8687179828492594E-2</c:v>
                      </c:pt>
                      <c:pt idx="94">
                        <c:v>0.100486922482546</c:v>
                      </c:pt>
                      <c:pt idx="95">
                        <c:v>0.10228666513659899</c:v>
                      </c:pt>
                      <c:pt idx="96">
                        <c:v>0.104331252231885</c:v>
                      </c:pt>
                      <c:pt idx="97">
                        <c:v>0.106375839327171</c:v>
                      </c:pt>
                      <c:pt idx="98">
                        <c:v>0.108412879774075</c:v>
                      </c:pt>
                      <c:pt idx="99">
                        <c:v>0.11044992022097901</c:v>
                      </c:pt>
                      <c:pt idx="100">
                        <c:v>0.11248782121836801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58-4098-90EF-1A079FEC3401}"/>
                  </c:ext>
                </c:extLst>
              </c15:ser>
            </c15:filteredLineSeries>
          </c:ext>
        </c:extLst>
      </c:lineChart>
      <c:dateAx>
        <c:axId val="1295185151"/>
        <c:scaling>
          <c:orientation val="minMax"/>
          <c:max val="43800"/>
          <c:min val="35765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11058255"/>
        <c:crosses val="autoZero"/>
        <c:auto val="1"/>
        <c:lblOffset val="100"/>
        <c:baseTimeUnit val="months"/>
        <c:majorUnit val="12"/>
        <c:majorTimeUnit val="months"/>
      </c:dateAx>
      <c:valAx>
        <c:axId val="1611058255"/>
        <c:scaling>
          <c:orientation val="minMax"/>
          <c:min val="7.0000000000000007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2951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4.6296296296296294E-2"/>
          <c:w val="0.86601618547681536"/>
          <c:h val="0.71622120151647706"/>
        </c:manualLayout>
      </c:layout>
      <c:lineChart>
        <c:grouping val="standard"/>
        <c:varyColors val="0"/>
        <c:ser>
          <c:idx val="0"/>
          <c:order val="0"/>
          <c:tx>
            <c:strRef>
              <c:f>Data!$BD$1</c:f>
              <c:strCache>
                <c:ptCount val="1"/>
                <c:pt idx="0">
                  <c:v>inflation_cpi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Data!$BD$2:$BD$107</c:f>
              <c:numCache>
                <c:formatCode>0.0%</c:formatCode>
                <c:ptCount val="106"/>
                <c:pt idx="0">
                  <c:v>0.23351023502653523</c:v>
                </c:pt>
                <c:pt idx="1">
                  <c:v>0.23071377072819033</c:v>
                </c:pt>
                <c:pt idx="2">
                  <c:v>0.22322670375521558</c:v>
                </c:pt>
                <c:pt idx="3">
                  <c:v>0.22565480188045672</c:v>
                </c:pt>
                <c:pt idx="4">
                  <c:v>0.21389059618930539</c:v>
                </c:pt>
                <c:pt idx="5">
                  <c:v>0.21675454012888107</c:v>
                </c:pt>
                <c:pt idx="6">
                  <c:v>0.20750426378624209</c:v>
                </c:pt>
                <c:pt idx="7">
                  <c:v>0.19452054794520546</c:v>
                </c:pt>
                <c:pt idx="8">
                  <c:v>0.20202531645569621</c:v>
                </c:pt>
                <c:pt idx="9">
                  <c:v>0.19740009629273003</c:v>
                </c:pt>
                <c:pt idx="10">
                  <c:v>0.21563088512241069</c:v>
                </c:pt>
                <c:pt idx="11">
                  <c:v>0.21651376146788981</c:v>
                </c:pt>
                <c:pt idx="12">
                  <c:v>0.18913226621735468</c:v>
                </c:pt>
                <c:pt idx="13">
                  <c:v>0.18657016485725775</c:v>
                </c:pt>
                <c:pt idx="14">
                  <c:v>0.18048024786986838</c:v>
                </c:pt>
                <c:pt idx="15">
                  <c:v>0.17684766214177983</c:v>
                </c:pt>
                <c:pt idx="16">
                  <c:v>0.1927027984413745</c:v>
                </c:pt>
                <c:pt idx="17">
                  <c:v>0.20704845814977957</c:v>
                </c:pt>
                <c:pt idx="18">
                  <c:v>0.17782152230971127</c:v>
                </c:pt>
                <c:pt idx="19">
                  <c:v>0.16693367510413326</c:v>
                </c:pt>
                <c:pt idx="20">
                  <c:v>0.13513513513513509</c:v>
                </c:pt>
                <c:pt idx="21">
                  <c:v>8.9556428972487501E-2</c:v>
                </c:pt>
                <c:pt idx="22">
                  <c:v>9.3314763231197917E-2</c:v>
                </c:pt>
                <c:pt idx="23">
                  <c:v>9.2531576057111486E-2</c:v>
                </c:pt>
                <c:pt idx="24">
                  <c:v>9.7069597069597169E-2</c:v>
                </c:pt>
                <c:pt idx="25">
                  <c:v>9.6624581293480949E-2</c:v>
                </c:pt>
                <c:pt idx="26">
                  <c:v>9.1974522292993521E-2</c:v>
                </c:pt>
                <c:pt idx="27">
                  <c:v>8.7459160593113872E-2</c:v>
                </c:pt>
                <c:pt idx="28">
                  <c:v>7.8225614118769382E-2</c:v>
                </c:pt>
                <c:pt idx="29">
                  <c:v>7.9417293233082553E-2</c:v>
                </c:pt>
                <c:pt idx="30">
                  <c:v>7.9794680354642988E-2</c:v>
                </c:pt>
                <c:pt idx="31">
                  <c:v>7.649641784146044E-2</c:v>
                </c:pt>
                <c:pt idx="32">
                  <c:v>5.8836540588365294E-2</c:v>
                </c:pt>
                <c:pt idx="33">
                  <c:v>6.2472790596430183E-2</c:v>
                </c:pt>
                <c:pt idx="34">
                  <c:v>5.9636992221261842E-2</c:v>
                </c:pt>
                <c:pt idx="35">
                  <c:v>6.9772434521253812E-2</c:v>
                </c:pt>
                <c:pt idx="36">
                  <c:v>7.6039273031125898E-2</c:v>
                </c:pt>
                <c:pt idx="37">
                  <c:v>7.2116369596394003E-2</c:v>
                </c:pt>
                <c:pt idx="38">
                  <c:v>7.1166394779771602E-2</c:v>
                </c:pt>
                <c:pt idx="39">
                  <c:v>6.5021071643588169E-2</c:v>
                </c:pt>
                <c:pt idx="40">
                  <c:v>6.212385944476817E-2</c:v>
                </c:pt>
                <c:pt idx="41">
                  <c:v>6.076820179629272E-2</c:v>
                </c:pt>
                <c:pt idx="42">
                  <c:v>5.9775366457262447E-2</c:v>
                </c:pt>
                <c:pt idx="43">
                  <c:v>5.5021669493122261E-2</c:v>
                </c:pt>
                <c:pt idx="44">
                  <c:v>5.0265033814659077E-2</c:v>
                </c:pt>
                <c:pt idx="45">
                  <c:v>4.809944154206458E-2</c:v>
                </c:pt>
                <c:pt idx="46">
                  <c:v>5.0116759475480555E-2</c:v>
                </c:pt>
                <c:pt idx="47">
                  <c:v>4.8401500267905018E-2</c:v>
                </c:pt>
                <c:pt idx="48">
                  <c:v>4.1246084232509528E-2</c:v>
                </c:pt>
                <c:pt idx="49">
                  <c:v>3.9532485390168404E-2</c:v>
                </c:pt>
                <c:pt idx="50">
                  <c:v>4.5843311666096564E-2</c:v>
                </c:pt>
                <c:pt idx="51">
                  <c:v>4.4804088586030577E-2</c:v>
                </c:pt>
                <c:pt idx="52">
                  <c:v>5.7830519806117309E-2</c:v>
                </c:pt>
                <c:pt idx="53">
                  <c:v>6.0185185185185341E-2</c:v>
                </c:pt>
                <c:pt idx="54">
                  <c:v>5.0049067713444639E-2</c:v>
                </c:pt>
                <c:pt idx="55">
                  <c:v>5.6905266590575598E-2</c:v>
                </c:pt>
                <c:pt idx="56">
                  <c:v>5.9251066519197426E-2</c:v>
                </c:pt>
                <c:pt idx="57">
                  <c:v>7.1896444167186546E-2</c:v>
                </c:pt>
                <c:pt idx="58">
                  <c:v>7.5700934579439272E-2</c:v>
                </c:pt>
                <c:pt idx="59">
                  <c:v>7.682813946312872E-2</c:v>
                </c:pt>
                <c:pt idx="60">
                  <c:v>6.1306682577565663E-2</c:v>
                </c:pt>
                <c:pt idx="61">
                  <c:v>3.8120180416120863E-2</c:v>
                </c:pt>
                <c:pt idx="62">
                  <c:v>3.2145960034752452E-2</c:v>
                </c:pt>
                <c:pt idx="63">
                  <c:v>2.0057306590258062E-2</c:v>
                </c:pt>
                <c:pt idx="64">
                  <c:v>1.8411806043569845E-2</c:v>
                </c:pt>
                <c:pt idx="65">
                  <c:v>2.2424667133847276E-2</c:v>
                </c:pt>
                <c:pt idx="66">
                  <c:v>2.2727272727272707E-2</c:v>
                </c:pt>
                <c:pt idx="67">
                  <c:v>3.1601123595505598E-2</c:v>
                </c:pt>
                <c:pt idx="68">
                  <c:v>3.1879657742202694E-2</c:v>
                </c:pt>
                <c:pt idx="69">
                  <c:v>3.2350925291295463E-2</c:v>
                </c:pt>
                <c:pt idx="70">
                  <c:v>3.7311385459533497E-2</c:v>
                </c:pt>
                <c:pt idx="71">
                  <c:v>3.7304288631722082E-2</c:v>
                </c:pt>
                <c:pt idx="72">
                  <c:v>3.3970843921358851E-2</c:v>
                </c:pt>
                <c:pt idx="73">
                  <c:v>3.200106227592614E-2</c:v>
                </c:pt>
                <c:pt idx="74">
                  <c:v>3.0944194657497981E-2</c:v>
                </c:pt>
                <c:pt idx="75">
                  <c:v>2.4412652579078653E-2</c:v>
                </c:pt>
                <c:pt idx="76">
                  <c:v>1.9143707153020273E-2</c:v>
                </c:pt>
                <c:pt idx="77">
                  <c:v>2.1487390633041725E-2</c:v>
                </c:pt>
                <c:pt idx="78">
                  <c:v>2.2703950743971468E-2</c:v>
                </c:pt>
                <c:pt idx="79">
                  <c:v>1.9346572709801446E-2</c:v>
                </c:pt>
                <c:pt idx="80">
                  <c:v>2.5130092651351577E-2</c:v>
                </c:pt>
                <c:pt idx="81">
                  <c:v>2.7963219549061558E-2</c:v>
                </c:pt>
                <c:pt idx="82">
                  <c:v>2.8596513232158616E-2</c:v>
                </c:pt>
                <c:pt idx="83">
                  <c:v>3.6576168929109976E-2</c:v>
                </c:pt>
                <c:pt idx="84">
                  <c:v>4.5561470843134888E-2</c:v>
                </c:pt>
                <c:pt idx="85">
                  <c:v>4.4112241146918141E-2</c:v>
                </c:pt>
                <c:pt idx="86">
                  <c:v>5.3408120960858341E-2</c:v>
                </c:pt>
                <c:pt idx="87">
                  <c:v>6.7660967624590729E-2</c:v>
                </c:pt>
                <c:pt idx="88">
                  <c:v>7.9692125518058043E-2</c:v>
                </c:pt>
                <c:pt idx="89">
                  <c:v>8.6022767280835799E-2</c:v>
                </c:pt>
                <c:pt idx="90">
                  <c:v>7.2809352934367411E-2</c:v>
                </c:pt>
                <c:pt idx="91">
                  <c:v>5.7467348097671733E-2</c:v>
                </c:pt>
                <c:pt idx="92">
                  <c:v>4.6940118447027723E-2</c:v>
                </c:pt>
                <c:pt idx="93">
                  <c:v>3.9874648800518608E-2</c:v>
                </c:pt>
                <c:pt idx="94">
                  <c:v>3.9706517047906731E-2</c:v>
                </c:pt>
                <c:pt idx="95">
                  <c:v>4.0919342712920193E-2</c:v>
                </c:pt>
                <c:pt idx="96">
                  <c:v>3.1322019694112857E-2</c:v>
                </c:pt>
                <c:pt idx="97">
                  <c:v>3.2006650732619768E-2</c:v>
                </c:pt>
                <c:pt idx="98">
                  <c:v>3.2274802822747972E-2</c:v>
                </c:pt>
                <c:pt idx="99">
                  <c:v>3.1778786628146927E-2</c:v>
                </c:pt>
                <c:pt idx="100">
                  <c:v>3.2199085830370677E-2</c:v>
                </c:pt>
                <c:pt idx="101">
                  <c:v>3.4236229986909672E-2</c:v>
                </c:pt>
                <c:pt idx="102">
                  <c:v>3.8101940283502556E-2</c:v>
                </c:pt>
                <c:pt idx="103">
                  <c:v>3.8000000000000034E-2</c:v>
                </c:pt>
                <c:pt idx="104">
                  <c:v>3.8476677819326843E-2</c:v>
                </c:pt>
                <c:pt idx="105">
                  <c:v>2.2003699737124016E-2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3-4579-98B2-7AD1B4E85001}"/>
            </c:ext>
          </c:extLst>
        </c:ser>
        <c:ser>
          <c:idx val="1"/>
          <c:order val="1"/>
          <c:tx>
            <c:strRef>
              <c:f>Data!$BG$1</c:f>
              <c:strCache>
                <c:ptCount val="1"/>
                <c:pt idx="0">
                  <c:v>inflation_cpi_core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Data!$BG$2:$BG$107</c:f>
              <c:numCache>
                <c:formatCode>0.0%</c:formatCode>
                <c:ptCount val="106"/>
                <c:pt idx="0">
                  <c:v>0.23351023502653523</c:v>
                </c:pt>
                <c:pt idx="1">
                  <c:v>0.23071377072819033</c:v>
                </c:pt>
                <c:pt idx="2">
                  <c:v>0.22322670375521558</c:v>
                </c:pt>
                <c:pt idx="3">
                  <c:v>0.22565480188045672</c:v>
                </c:pt>
                <c:pt idx="4">
                  <c:v>0.21389059618930539</c:v>
                </c:pt>
                <c:pt idx="5">
                  <c:v>0.21675454012888107</c:v>
                </c:pt>
                <c:pt idx="6">
                  <c:v>0.20750426378624209</c:v>
                </c:pt>
                <c:pt idx="7">
                  <c:v>0.19452054794520546</c:v>
                </c:pt>
                <c:pt idx="8">
                  <c:v>0.20202531645569621</c:v>
                </c:pt>
                <c:pt idx="9">
                  <c:v>0.19740009629273003</c:v>
                </c:pt>
                <c:pt idx="10">
                  <c:v>0.21563088512241069</c:v>
                </c:pt>
                <c:pt idx="11">
                  <c:v>0.21651376146788981</c:v>
                </c:pt>
                <c:pt idx="12">
                  <c:v>0.18913226621735468</c:v>
                </c:pt>
                <c:pt idx="13">
                  <c:v>0.18657016485725775</c:v>
                </c:pt>
                <c:pt idx="14">
                  <c:v>0.18048024786986838</c:v>
                </c:pt>
                <c:pt idx="15">
                  <c:v>0.17684766214177983</c:v>
                </c:pt>
                <c:pt idx="16">
                  <c:v>0.1927027984413745</c:v>
                </c:pt>
                <c:pt idx="17">
                  <c:v>0.20704845814977957</c:v>
                </c:pt>
                <c:pt idx="18">
                  <c:v>0.17782152230971127</c:v>
                </c:pt>
                <c:pt idx="19">
                  <c:v>0.16693367510413326</c:v>
                </c:pt>
                <c:pt idx="20">
                  <c:v>0.144046197576783</c:v>
                </c:pt>
                <c:pt idx="21">
                  <c:v>0.129287692940599</c:v>
                </c:pt>
                <c:pt idx="22">
                  <c:v>0.113651418831009</c:v>
                </c:pt>
                <c:pt idx="23">
                  <c:v>9.7175529601489091E-2</c:v>
                </c:pt>
                <c:pt idx="24">
                  <c:v>9.6310345671103997E-2</c:v>
                </c:pt>
                <c:pt idx="25">
                  <c:v>9.1028192927091189E-2</c:v>
                </c:pt>
                <c:pt idx="26">
                  <c:v>9.1616530207185201E-2</c:v>
                </c:pt>
                <c:pt idx="27">
                  <c:v>8.9193178188234995E-2</c:v>
                </c:pt>
                <c:pt idx="28">
                  <c:v>7.9030637135365997E-2</c:v>
                </c:pt>
                <c:pt idx="29">
                  <c:v>7.5785476699052709E-2</c:v>
                </c:pt>
                <c:pt idx="30">
                  <c:v>6.8758677984419606E-2</c:v>
                </c:pt>
                <c:pt idx="31">
                  <c:v>6.4776128038694994E-2</c:v>
                </c:pt>
                <c:pt idx="32">
                  <c:v>5.4121886232510505E-2</c:v>
                </c:pt>
                <c:pt idx="33">
                  <c:v>5.0775066153221804E-2</c:v>
                </c:pt>
                <c:pt idx="34">
                  <c:v>4.9323261542161496E-2</c:v>
                </c:pt>
                <c:pt idx="35">
                  <c:v>5.4151975791602601E-2</c:v>
                </c:pt>
                <c:pt idx="36">
                  <c:v>6.6664216205905902E-2</c:v>
                </c:pt>
                <c:pt idx="37">
                  <c:v>6.9350622392753192E-2</c:v>
                </c:pt>
                <c:pt idx="38">
                  <c:v>7.35608001866698E-2</c:v>
                </c:pt>
                <c:pt idx="39">
                  <c:v>6.977791839160559E-2</c:v>
                </c:pt>
                <c:pt idx="40">
                  <c:v>6.0408358635928694E-2</c:v>
                </c:pt>
                <c:pt idx="41">
                  <c:v>5.8527008109010195E-2</c:v>
                </c:pt>
                <c:pt idx="42">
                  <c:v>5.4035250740097698E-2</c:v>
                </c:pt>
                <c:pt idx="43">
                  <c:v>5.4766342459183603E-2</c:v>
                </c:pt>
                <c:pt idx="44">
                  <c:v>4.8339726772844704E-2</c:v>
                </c:pt>
                <c:pt idx="45">
                  <c:v>4.3807504507751498E-2</c:v>
                </c:pt>
                <c:pt idx="46">
                  <c:v>4.5004848452200201E-2</c:v>
                </c:pt>
                <c:pt idx="47">
                  <c:v>4.2282559892281996E-2</c:v>
                </c:pt>
                <c:pt idx="48">
                  <c:v>3.7444714676419799E-2</c:v>
                </c:pt>
                <c:pt idx="49">
                  <c:v>3.7092706568577098E-2</c:v>
                </c:pt>
                <c:pt idx="50">
                  <c:v>4.07450141023575E-2</c:v>
                </c:pt>
                <c:pt idx="51">
                  <c:v>4.0965947101499499E-2</c:v>
                </c:pt>
                <c:pt idx="52">
                  <c:v>4.5908018171909697E-2</c:v>
                </c:pt>
                <c:pt idx="53">
                  <c:v>4.6512709079670804E-2</c:v>
                </c:pt>
                <c:pt idx="54">
                  <c:v>4.4015505706134599E-2</c:v>
                </c:pt>
                <c:pt idx="55">
                  <c:v>4.6574987585278199E-2</c:v>
                </c:pt>
                <c:pt idx="56">
                  <c:v>4.9113614708917196E-2</c:v>
                </c:pt>
                <c:pt idx="57">
                  <c:v>5.1403878311064098E-2</c:v>
                </c:pt>
                <c:pt idx="58">
                  <c:v>5.3750469591963598E-2</c:v>
                </c:pt>
                <c:pt idx="59">
                  <c:v>5.3543859777604501E-2</c:v>
                </c:pt>
                <c:pt idx="60">
                  <c:v>5.0798510628353805E-2</c:v>
                </c:pt>
                <c:pt idx="61">
                  <c:v>4.4304019569382395E-2</c:v>
                </c:pt>
                <c:pt idx="62">
                  <c:v>3.7062439678718299E-2</c:v>
                </c:pt>
                <c:pt idx="63">
                  <c:v>3.0916712699840299E-2</c:v>
                </c:pt>
                <c:pt idx="64">
                  <c:v>2.5704605855928001E-2</c:v>
                </c:pt>
                <c:pt idx="65">
                  <c:v>2.7066535496870801E-2</c:v>
                </c:pt>
                <c:pt idx="66">
                  <c:v>2.6829133106513102E-2</c:v>
                </c:pt>
                <c:pt idx="67">
                  <c:v>2.9965665762317299E-2</c:v>
                </c:pt>
                <c:pt idx="68">
                  <c:v>3.13466603320827E-2</c:v>
                </c:pt>
                <c:pt idx="69">
                  <c:v>3.11968663650069E-2</c:v>
                </c:pt>
                <c:pt idx="70">
                  <c:v>3.21419254226308E-2</c:v>
                </c:pt>
                <c:pt idx="71">
                  <c:v>3.3872121138010802E-2</c:v>
                </c:pt>
                <c:pt idx="72">
                  <c:v>3.2556334804539497E-2</c:v>
                </c:pt>
                <c:pt idx="73">
                  <c:v>3.0879381966097699E-2</c:v>
                </c:pt>
                <c:pt idx="74">
                  <c:v>3.11651413369021E-2</c:v>
                </c:pt>
                <c:pt idx="75">
                  <c:v>2.66958648413337E-2</c:v>
                </c:pt>
                <c:pt idx="76">
                  <c:v>2.22730550298092E-2</c:v>
                </c:pt>
                <c:pt idx="77">
                  <c:v>2.5903861771320102E-2</c:v>
                </c:pt>
                <c:pt idx="78">
                  <c:v>2.50992514126798E-2</c:v>
                </c:pt>
                <c:pt idx="79">
                  <c:v>2.4619227415656201E-2</c:v>
                </c:pt>
                <c:pt idx="80">
                  <c:v>2.7859074353421498E-2</c:v>
                </c:pt>
                <c:pt idx="81">
                  <c:v>2.7533175731517499E-2</c:v>
                </c:pt>
                <c:pt idx="82">
                  <c:v>2.76036172222376E-2</c:v>
                </c:pt>
                <c:pt idx="83">
                  <c:v>3.2841451989138598E-2</c:v>
                </c:pt>
                <c:pt idx="84">
                  <c:v>3.4721940835219095E-2</c:v>
                </c:pt>
                <c:pt idx="85">
                  <c:v>3.8018588872187703E-2</c:v>
                </c:pt>
                <c:pt idx="86">
                  <c:v>4.5971835925990502E-2</c:v>
                </c:pt>
                <c:pt idx="87">
                  <c:v>5.2518674261124297E-2</c:v>
                </c:pt>
                <c:pt idx="88">
                  <c:v>6.3493905718383897E-2</c:v>
                </c:pt>
                <c:pt idx="89">
                  <c:v>6.5126113141576902E-2</c:v>
                </c:pt>
                <c:pt idx="90">
                  <c:v>6.2788216864979499E-2</c:v>
                </c:pt>
                <c:pt idx="91">
                  <c:v>5.5131207494702197E-2</c:v>
                </c:pt>
                <c:pt idx="92">
                  <c:v>5.5546226920740398E-2</c:v>
                </c:pt>
                <c:pt idx="93">
                  <c:v>5.4013247452071998E-2</c:v>
                </c:pt>
                <c:pt idx="94">
                  <c:v>4.8601981133435099E-2</c:v>
                </c:pt>
                <c:pt idx="95">
                  <c:v>5.0304591297459095E-2</c:v>
                </c:pt>
                <c:pt idx="96">
                  <c:v>3.9670058133348E-2</c:v>
                </c:pt>
                <c:pt idx="97">
                  <c:v>3.7305833489211203E-2</c:v>
                </c:pt>
                <c:pt idx="98">
                  <c:v>3.6695824242215597E-2</c:v>
                </c:pt>
                <c:pt idx="99">
                  <c:v>3.5058744435203397E-2</c:v>
                </c:pt>
                <c:pt idx="100">
                  <c:v>3.2749348640232601E-2</c:v>
                </c:pt>
                <c:pt idx="101">
                  <c:v>3.2201564514722995E-2</c:v>
                </c:pt>
                <c:pt idx="102">
                  <c:v>3.3658779748237201E-2</c:v>
                </c:pt>
                <c:pt idx="103">
                  <c:v>3.4506032890039999E-2</c:v>
                </c:pt>
                <c:pt idx="104">
                  <c:v>3.2579235720645E-2</c:v>
                </c:pt>
                <c:pt idx="105">
                  <c:v>1.3993950963227999E-2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3-4579-98B2-7AD1B4E85001}"/>
            </c:ext>
          </c:extLst>
        </c:ser>
        <c:ser>
          <c:idx val="2"/>
          <c:order val="2"/>
          <c:tx>
            <c:strRef>
              <c:f>Data!$BL$1</c:f>
              <c:strCache>
                <c:ptCount val="1"/>
                <c:pt idx="0">
                  <c:v>inflation_deflator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Data!$BL$2:$BL$107</c:f>
              <c:numCache>
                <c:formatCode>0.0%</c:formatCode>
                <c:ptCount val="106"/>
                <c:pt idx="28">
                  <c:v>8.4723490622258035E-2</c:v>
                </c:pt>
                <c:pt idx="29">
                  <c:v>7.6677675222243558E-2</c:v>
                </c:pt>
                <c:pt idx="30">
                  <c:v>5.308540331066558E-2</c:v>
                </c:pt>
                <c:pt idx="31">
                  <c:v>4.7959350151463465E-2</c:v>
                </c:pt>
                <c:pt idx="32">
                  <c:v>4.6236704266390705E-2</c:v>
                </c:pt>
                <c:pt idx="33">
                  <c:v>4.185676949244832E-2</c:v>
                </c:pt>
                <c:pt idx="34">
                  <c:v>6.7756669781070089E-2</c:v>
                </c:pt>
                <c:pt idx="35">
                  <c:v>8.1322101645010525E-2</c:v>
                </c:pt>
                <c:pt idx="36">
                  <c:v>9.183669526065219E-2</c:v>
                </c:pt>
                <c:pt idx="37">
                  <c:v>7.5811367653850992E-2</c:v>
                </c:pt>
                <c:pt idx="38">
                  <c:v>5.4360475932429209E-2</c:v>
                </c:pt>
                <c:pt idx="39">
                  <c:v>5.329482066222857E-2</c:v>
                </c:pt>
                <c:pt idx="40">
                  <c:v>5.7266930195453147E-2</c:v>
                </c:pt>
                <c:pt idx="41">
                  <c:v>7.6123657811834278E-2</c:v>
                </c:pt>
                <c:pt idx="42">
                  <c:v>7.9880042704935539E-2</c:v>
                </c:pt>
                <c:pt idx="43">
                  <c:v>7.7335455832445721E-2</c:v>
                </c:pt>
                <c:pt idx="44">
                  <c:v>6.1029856327576626E-2</c:v>
                </c:pt>
                <c:pt idx="45">
                  <c:v>5.3467628198404782E-2</c:v>
                </c:pt>
                <c:pt idx="46">
                  <c:v>4.1039071610830646E-2</c:v>
                </c:pt>
                <c:pt idx="47">
                  <c:v>3.8840588126694664E-2</c:v>
                </c:pt>
                <c:pt idx="48">
                  <c:v>4.1304750453327488E-2</c:v>
                </c:pt>
                <c:pt idx="49">
                  <c:v>5.1422500835560658E-2</c:v>
                </c:pt>
                <c:pt idx="50">
                  <c:v>6.1528006473239527E-2</c:v>
                </c:pt>
                <c:pt idx="51">
                  <c:v>7.6257093171108403E-2</c:v>
                </c:pt>
                <c:pt idx="52">
                  <c:v>7.7136789895299707E-2</c:v>
                </c:pt>
                <c:pt idx="53">
                  <c:v>4.6728018188111786E-2</c:v>
                </c:pt>
                <c:pt idx="54">
                  <c:v>4.1796224734115262E-2</c:v>
                </c:pt>
                <c:pt idx="55">
                  <c:v>4.4359617657690587E-2</c:v>
                </c:pt>
                <c:pt idx="56">
                  <c:v>6.6151793208116372E-2</c:v>
                </c:pt>
                <c:pt idx="57">
                  <c:v>7.5589172082443756E-2</c:v>
                </c:pt>
                <c:pt idx="58">
                  <c:v>8.0519226977168623E-2</c:v>
                </c:pt>
                <c:pt idx="59">
                  <c:v>8.5466620386762893E-2</c:v>
                </c:pt>
                <c:pt idx="60">
                  <c:v>4.6746198238248216E-2</c:v>
                </c:pt>
                <c:pt idx="61">
                  <c:v>5.0282332691991671E-2</c:v>
                </c:pt>
                <c:pt idx="62">
                  <c:v>3.9206653699646932E-2</c:v>
                </c:pt>
                <c:pt idx="63">
                  <c:v>2.6605118748526779E-2</c:v>
                </c:pt>
                <c:pt idx="64">
                  <c:v>3.1147557551715055E-2</c:v>
                </c:pt>
                <c:pt idx="65">
                  <c:v>4.0917689536638546E-2</c:v>
                </c:pt>
                <c:pt idx="66">
                  <c:v>3.8791370755971943E-2</c:v>
                </c:pt>
                <c:pt idx="67">
                  <c:v>4.0742005763258371E-2</c:v>
                </c:pt>
                <c:pt idx="68">
                  <c:v>6.7515757457665471E-2</c:v>
                </c:pt>
                <c:pt idx="69">
                  <c:v>5.8692123144990171E-2</c:v>
                </c:pt>
                <c:pt idx="70">
                  <c:v>6.4644342931395871E-2</c:v>
                </c:pt>
                <c:pt idx="71">
                  <c:v>6.4574726997572718E-2</c:v>
                </c:pt>
                <c:pt idx="72">
                  <c:v>5.3112175607225254E-2</c:v>
                </c:pt>
                <c:pt idx="73">
                  <c:v>4.2051597571271415E-2</c:v>
                </c:pt>
                <c:pt idx="74">
                  <c:v>2.7602005451157652E-2</c:v>
                </c:pt>
                <c:pt idx="75">
                  <c:v>2.3493169575656392E-2</c:v>
                </c:pt>
                <c:pt idx="76">
                  <c:v>8.3993567509736966E-3</c:v>
                </c:pt>
                <c:pt idx="77">
                  <c:v>2.2879742362165612E-2</c:v>
                </c:pt>
                <c:pt idx="78">
                  <c:v>3.0843254014477184E-2</c:v>
                </c:pt>
                <c:pt idx="79">
                  <c:v>1.392948802301186E-2</c:v>
                </c:pt>
                <c:pt idx="80">
                  <c:v>3.5675133780877166E-2</c:v>
                </c:pt>
                <c:pt idx="81">
                  <c:v>1.6961420575179353E-2</c:v>
                </c:pt>
                <c:pt idx="82">
                  <c:v>1.0668671810266872E-2</c:v>
                </c:pt>
                <c:pt idx="83">
                  <c:v>2.6691383762727616E-2</c:v>
                </c:pt>
                <c:pt idx="84">
                  <c:v>2.7360105616398567E-3</c:v>
                </c:pt>
                <c:pt idx="85">
                  <c:v>1.6882566414943234E-2</c:v>
                </c:pt>
                <c:pt idx="86">
                  <c:v>3.4989392951505494E-2</c:v>
                </c:pt>
                <c:pt idx="87">
                  <c:v>4.3001970067021222E-2</c:v>
                </c:pt>
                <c:pt idx="88">
                  <c:v>5.3930347385819255E-2</c:v>
                </c:pt>
                <c:pt idx="89">
                  <c:v>5.8698621239923421E-2</c:v>
                </c:pt>
                <c:pt idx="90">
                  <c:v>5.0032783432498507E-2</c:v>
                </c:pt>
                <c:pt idx="91">
                  <c:v>4.3599429735712736E-2</c:v>
                </c:pt>
                <c:pt idx="92">
                  <c:v>5.4125373935610011E-2</c:v>
                </c:pt>
                <c:pt idx="93">
                  <c:v>4.8824091717788676E-2</c:v>
                </c:pt>
                <c:pt idx="94">
                  <c:v>4.9553076236286131E-2</c:v>
                </c:pt>
                <c:pt idx="95">
                  <c:v>5.2903747471180651E-2</c:v>
                </c:pt>
                <c:pt idx="96">
                  <c:v>4.6879792891193928E-2</c:v>
                </c:pt>
                <c:pt idx="97">
                  <c:v>4.6684660204945994E-2</c:v>
                </c:pt>
                <c:pt idx="98">
                  <c:v>4.7922946551279155E-2</c:v>
                </c:pt>
                <c:pt idx="99">
                  <c:v>3.8002759239136097E-2</c:v>
                </c:pt>
                <c:pt idx="100">
                  <c:v>4.2153111473675287E-2</c:v>
                </c:pt>
                <c:pt idx="101">
                  <c:v>4.3169621804592717E-2</c:v>
                </c:pt>
                <c:pt idx="102">
                  <c:v>4.0077252967072097E-2</c:v>
                </c:pt>
                <c:pt idx="103">
                  <c:v>4.5904486296445723E-2</c:v>
                </c:pt>
                <c:pt idx="104">
                  <c:v>3.8507605453368621E-2</c:v>
                </c:pt>
                <c:pt idx="105">
                  <c:v>-3.050724410547101E-4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3-4579-98B2-7AD1B4E85001}"/>
            </c:ext>
          </c:extLst>
        </c:ser>
        <c:ser>
          <c:idx val="3"/>
          <c:order val="3"/>
          <c:tx>
            <c:strRef>
              <c:f>Data!$BJ$1</c:f>
              <c:strCache>
                <c:ptCount val="1"/>
                <c:pt idx="0">
                  <c:v>inflation_core_15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Data!$BJ$2:$BJ$107</c:f>
              <c:numCache>
                <c:formatCode>0.0%</c:formatCode>
                <c:ptCount val="106"/>
                <c:pt idx="20">
                  <c:v>0.139201731219845</c:v>
                </c:pt>
                <c:pt idx="21">
                  <c:v>0.114570873342543</c:v>
                </c:pt>
                <c:pt idx="22">
                  <c:v>9.6381525018111508E-2</c:v>
                </c:pt>
                <c:pt idx="23">
                  <c:v>8.4452483750019097E-2</c:v>
                </c:pt>
                <c:pt idx="24">
                  <c:v>7.6673841987831906E-2</c:v>
                </c:pt>
                <c:pt idx="25">
                  <c:v>7.7643744600265102E-2</c:v>
                </c:pt>
                <c:pt idx="26">
                  <c:v>7.930273794519821E-2</c:v>
                </c:pt>
                <c:pt idx="27">
                  <c:v>7.93075573990734E-2</c:v>
                </c:pt>
                <c:pt idx="28">
                  <c:v>7.372384939079199E-2</c:v>
                </c:pt>
                <c:pt idx="29">
                  <c:v>7.9630185953997595E-2</c:v>
                </c:pt>
                <c:pt idx="30">
                  <c:v>7.7385536276593794E-2</c:v>
                </c:pt>
                <c:pt idx="31">
                  <c:v>7.2570112090560204E-2</c:v>
                </c:pt>
                <c:pt idx="32">
                  <c:v>6.3384737085311102E-2</c:v>
                </c:pt>
                <c:pt idx="33">
                  <c:v>5.4754943404754501E-2</c:v>
                </c:pt>
                <c:pt idx="34">
                  <c:v>5.0958657124235203E-2</c:v>
                </c:pt>
                <c:pt idx="35">
                  <c:v>5.6812705738193102E-2</c:v>
                </c:pt>
                <c:pt idx="36">
                  <c:v>6.2533679889614599E-2</c:v>
                </c:pt>
                <c:pt idx="37">
                  <c:v>6.4187457860462899E-2</c:v>
                </c:pt>
                <c:pt idx="38">
                  <c:v>6.8970380441832693E-2</c:v>
                </c:pt>
                <c:pt idx="39">
                  <c:v>6.5256427682477303E-2</c:v>
                </c:pt>
                <c:pt idx="40">
                  <c:v>5.8267798774343696E-2</c:v>
                </c:pt>
                <c:pt idx="41">
                  <c:v>5.6489988883156504E-2</c:v>
                </c:pt>
                <c:pt idx="42">
                  <c:v>5.5164843919695394E-2</c:v>
                </c:pt>
                <c:pt idx="43">
                  <c:v>5.4601045722474303E-2</c:v>
                </c:pt>
                <c:pt idx="44">
                  <c:v>5.1534664856583999E-2</c:v>
                </c:pt>
                <c:pt idx="45">
                  <c:v>4.5998123590843799E-2</c:v>
                </c:pt>
                <c:pt idx="46">
                  <c:v>4.2453528435737804E-2</c:v>
                </c:pt>
                <c:pt idx="47">
                  <c:v>3.8714607009360698E-2</c:v>
                </c:pt>
                <c:pt idx="48">
                  <c:v>3.3934341671786397E-2</c:v>
                </c:pt>
                <c:pt idx="49">
                  <c:v>3.4170272061644497E-2</c:v>
                </c:pt>
                <c:pt idx="50">
                  <c:v>3.9275607306217E-2</c:v>
                </c:pt>
                <c:pt idx="51">
                  <c:v>4.4590528600838501E-2</c:v>
                </c:pt>
                <c:pt idx="52">
                  <c:v>5.2999832277613505E-2</c:v>
                </c:pt>
                <c:pt idx="53">
                  <c:v>6.2046989713073097E-2</c:v>
                </c:pt>
                <c:pt idx="54">
                  <c:v>5.9246386134097599E-2</c:v>
                </c:pt>
                <c:pt idx="55">
                  <c:v>5.9460382825094804E-2</c:v>
                </c:pt>
                <c:pt idx="56">
                  <c:v>5.9519729825030197E-2</c:v>
                </c:pt>
                <c:pt idx="57">
                  <c:v>5.27058429312071E-2</c:v>
                </c:pt>
                <c:pt idx="58">
                  <c:v>5.4606123372959094E-2</c:v>
                </c:pt>
                <c:pt idx="59">
                  <c:v>5.6187512235205503E-2</c:v>
                </c:pt>
                <c:pt idx="60">
                  <c:v>5.1453445901258804E-2</c:v>
                </c:pt>
                <c:pt idx="61">
                  <c:v>4.9422933000035904E-2</c:v>
                </c:pt>
                <c:pt idx="62">
                  <c:v>4.4425981181847103E-2</c:v>
                </c:pt>
                <c:pt idx="63">
                  <c:v>3.5717302066192905E-2</c:v>
                </c:pt>
                <c:pt idx="64">
                  <c:v>3.0032812259210201E-2</c:v>
                </c:pt>
                <c:pt idx="65">
                  <c:v>2.7540096571586101E-2</c:v>
                </c:pt>
                <c:pt idx="66">
                  <c:v>2.5585759113116099E-2</c:v>
                </c:pt>
                <c:pt idx="67">
                  <c:v>2.6863125941959002E-2</c:v>
                </c:pt>
                <c:pt idx="68">
                  <c:v>2.6757813866395801E-2</c:v>
                </c:pt>
                <c:pt idx="69">
                  <c:v>2.5921241848908601E-2</c:v>
                </c:pt>
                <c:pt idx="70">
                  <c:v>3.1150689048658302E-2</c:v>
                </c:pt>
                <c:pt idx="71">
                  <c:v>3.53748529233412E-2</c:v>
                </c:pt>
                <c:pt idx="72">
                  <c:v>3.5103800203951499E-2</c:v>
                </c:pt>
                <c:pt idx="73">
                  <c:v>3.4907970720071305E-2</c:v>
                </c:pt>
                <c:pt idx="74">
                  <c:v>3.2576450587708999E-2</c:v>
                </c:pt>
                <c:pt idx="75">
                  <c:v>2.6704335496007897E-2</c:v>
                </c:pt>
                <c:pt idx="76">
                  <c:v>2.3326908794497402E-2</c:v>
                </c:pt>
                <c:pt idx="77">
                  <c:v>2.6937858969266499E-2</c:v>
                </c:pt>
                <c:pt idx="78">
                  <c:v>2.4954747831297301E-2</c:v>
                </c:pt>
                <c:pt idx="79">
                  <c:v>2.4674256516389298E-2</c:v>
                </c:pt>
                <c:pt idx="80">
                  <c:v>2.6091858392609201E-2</c:v>
                </c:pt>
                <c:pt idx="81">
                  <c:v>2.64501425774217E-2</c:v>
                </c:pt>
                <c:pt idx="82">
                  <c:v>2.7344185479092297E-2</c:v>
                </c:pt>
                <c:pt idx="83">
                  <c:v>3.1934470654136703E-2</c:v>
                </c:pt>
                <c:pt idx="84">
                  <c:v>3.6276096939932501E-2</c:v>
                </c:pt>
                <c:pt idx="85">
                  <c:v>3.8626319084096201E-2</c:v>
                </c:pt>
                <c:pt idx="86">
                  <c:v>4.5240487762947597E-2</c:v>
                </c:pt>
                <c:pt idx="87">
                  <c:v>5.5869848943233699E-2</c:v>
                </c:pt>
                <c:pt idx="88">
                  <c:v>6.63595035940409E-2</c:v>
                </c:pt>
                <c:pt idx="89">
                  <c:v>6.9715256522466809E-2</c:v>
                </c:pt>
                <c:pt idx="90">
                  <c:v>6.90295609572118E-2</c:v>
                </c:pt>
                <c:pt idx="91">
                  <c:v>5.9773092179354996E-2</c:v>
                </c:pt>
                <c:pt idx="92">
                  <c:v>5.6251362272674396E-2</c:v>
                </c:pt>
                <c:pt idx="93">
                  <c:v>5.16275224485385E-2</c:v>
                </c:pt>
                <c:pt idx="94">
                  <c:v>4.4883783480084601E-2</c:v>
                </c:pt>
                <c:pt idx="95">
                  <c:v>4.2055855312989998E-2</c:v>
                </c:pt>
                <c:pt idx="96">
                  <c:v>3.4476009354971499E-2</c:v>
                </c:pt>
                <c:pt idx="97">
                  <c:v>3.2415458054025501E-2</c:v>
                </c:pt>
                <c:pt idx="98">
                  <c:v>3.1941707160063004E-2</c:v>
                </c:pt>
                <c:pt idx="99">
                  <c:v>3.2219916392748398E-2</c:v>
                </c:pt>
                <c:pt idx="100">
                  <c:v>3.2392053622039098E-2</c:v>
                </c:pt>
                <c:pt idx="101">
                  <c:v>3.34272937953402E-2</c:v>
                </c:pt>
                <c:pt idx="102">
                  <c:v>3.6593483704673503E-2</c:v>
                </c:pt>
                <c:pt idx="103">
                  <c:v>3.7756386362910004E-2</c:v>
                </c:pt>
                <c:pt idx="104">
                  <c:v>3.6354662340907999E-2</c:v>
                </c:pt>
                <c:pt idx="105">
                  <c:v>2.16995607935246E-2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D-4741-B2B7-B3579AA5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685104"/>
        <c:axId val="1530678080"/>
      </c:lineChart>
      <c:dateAx>
        <c:axId val="1808685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0678080"/>
        <c:crosses val="autoZero"/>
        <c:auto val="1"/>
        <c:lblOffset val="100"/>
        <c:baseTimeUnit val="months"/>
      </c:dateAx>
      <c:valAx>
        <c:axId val="1530678080"/>
        <c:scaling>
          <c:orientation val="minMax"/>
          <c:max val="0.1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6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Fixed_capital!$E$2</c:f>
              <c:strCache>
                <c:ptCount val="1"/>
                <c:pt idx="0">
                  <c:v>capital_stock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Fixed_capital!$A$3:$A$108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Fixed_capital!$E$3:$E$108</c:f>
              <c:numCache>
                <c:formatCode>General</c:formatCode>
                <c:ptCount val="106"/>
                <c:pt idx="3" formatCode="_(&quot;$&quot;* #,##0_);_(&quot;$&quot;* \(#,##0\);_(&quot;$&quot;* &quot;-&quot;_);_(@_)">
                  <c:v>38941.912339441922</c:v>
                </c:pt>
                <c:pt idx="7" formatCode="_(&quot;$&quot;* #,##0_);_(&quot;$&quot;* \(#,##0\);_(&quot;$&quot;* &quot;-&quot;_);_(@_)">
                  <c:v>43381.139387560746</c:v>
                </c:pt>
                <c:pt idx="8" formatCode="_(&quot;$&quot;* #,##0_);_(&quot;$&quot;* \(#,##0\);_(&quot;$&quot;* &quot;-&quot;_);_(@_)">
                  <c:v>65316.869590683462</c:v>
                </c:pt>
                <c:pt idx="9" formatCode="_(&quot;$&quot;* #,##0_);_(&quot;$&quot;* \(#,##0\);_(&quot;$&quot;* &quot;-&quot;_);_(@_)">
                  <c:v>83751.021137247924</c:v>
                </c:pt>
                <c:pt idx="10" formatCode="_(&quot;$&quot;* #,##0_);_(&quot;$&quot;* \(#,##0\);_(&quot;$&quot;* &quot;-&quot;_);_(@_)">
                  <c:v>101125.30378108154</c:v>
                </c:pt>
                <c:pt idx="11" formatCode="_(&quot;$&quot;* #,##0_);_(&quot;$&quot;* \(#,##0\);_(&quot;$&quot;* &quot;-&quot;_);_(@_)">
                  <c:v>117526.72661628923</c:v>
                </c:pt>
                <c:pt idx="12" formatCode="_(&quot;$&quot;* #,##0_);_(&quot;$&quot;* \(#,##0\);_(&quot;$&quot;* &quot;-&quot;_);_(@_)">
                  <c:v>132339.71141154869</c:v>
                </c:pt>
                <c:pt idx="13" formatCode="_(&quot;$&quot;* #,##0_);_(&quot;$&quot;* \(#,##0\);_(&quot;$&quot;* &quot;-&quot;_);_(@_)">
                  <c:v>143895.81165056524</c:v>
                </c:pt>
                <c:pt idx="14" formatCode="_(&quot;$&quot;* #,##0_);_(&quot;$&quot;* \(#,##0\);_(&quot;$&quot;* &quot;-&quot;_);_(@_)">
                  <c:v>157367.02886883519</c:v>
                </c:pt>
                <c:pt idx="15" formatCode="_(&quot;$&quot;* #,##0_);_(&quot;$&quot;* \(#,##0\);_(&quot;$&quot;* &quot;-&quot;_);_(@_)">
                  <c:v>171416.94702406999</c:v>
                </c:pt>
                <c:pt idx="16" formatCode="_(&quot;$&quot;* #,##0_);_(&quot;$&quot;* \(#,##0\);_(&quot;$&quot;* &quot;-&quot;_);_(@_)">
                  <c:v>187463.70157501416</c:v>
                </c:pt>
                <c:pt idx="17" formatCode="_(&quot;$&quot;* #,##0_);_(&quot;$&quot;* \(#,##0\);_(&quot;$&quot;* &quot;-&quot;_);_(@_)">
                  <c:v>201896.94546542843</c:v>
                </c:pt>
                <c:pt idx="18" formatCode="_(&quot;$&quot;* #,##0_);_(&quot;$&quot;* \(#,##0\);_(&quot;$&quot;* &quot;-&quot;_);_(@_)">
                  <c:v>214016.47088534577</c:v>
                </c:pt>
                <c:pt idx="19" formatCode="_(&quot;$&quot;* #,##0_);_(&quot;$&quot;* \(#,##0\);_(&quot;$&quot;* &quot;-&quot;_);_(@_)">
                  <c:v>222420.0677877506</c:v>
                </c:pt>
                <c:pt idx="20" formatCode="_(&quot;$&quot;* #,##0_);_(&quot;$&quot;* \(#,##0\);_(&quot;$&quot;* &quot;-&quot;_);_(@_)">
                  <c:v>227016.9553258369</c:v>
                </c:pt>
                <c:pt idx="21" formatCode="_(&quot;$&quot;* #,##0_);_(&quot;$&quot;* \(#,##0\);_(&quot;$&quot;* &quot;-&quot;_);_(@_)">
                  <c:v>229932.87479528299</c:v>
                </c:pt>
                <c:pt idx="22" formatCode="_(&quot;$&quot;* #,##0_);_(&quot;$&quot;* \(#,##0\);_(&quot;$&quot;* &quot;-&quot;_);_(@_)">
                  <c:v>230254.10138989598</c:v>
                </c:pt>
                <c:pt idx="23" formatCode="_(&quot;$&quot;* #,##0_);_(&quot;$&quot;* \(#,##0\);_(&quot;$&quot;* &quot;-&quot;_);_(@_)">
                  <c:v>231210.56848718406</c:v>
                </c:pt>
                <c:pt idx="24" formatCode="_(&quot;$&quot;* #,##0_);_(&quot;$&quot;* \(#,##0\);_(&quot;$&quot;* &quot;-&quot;_);_(@_)">
                  <c:v>232737.79784812604</c:v>
                </c:pt>
                <c:pt idx="25" formatCode="_(&quot;$&quot;* #,##0_);_(&quot;$&quot;* \(#,##0\);_(&quot;$&quot;* &quot;-&quot;_);_(@_)">
                  <c:v>236807.2647969512</c:v>
                </c:pt>
                <c:pt idx="26" formatCode="_(&quot;$&quot;* #,##0_);_(&quot;$&quot;* \(#,##0\);_(&quot;$&quot;* &quot;-&quot;_);_(@_)">
                  <c:v>240276.10460262801</c:v>
                </c:pt>
                <c:pt idx="27" formatCode="_(&quot;$&quot;* #,##0_);_(&quot;$&quot;* \(#,##0\);_(&quot;$&quot;* &quot;-&quot;_);_(@_)">
                  <c:v>242504.62991706305</c:v>
                </c:pt>
                <c:pt idx="28" formatCode="_(&quot;$&quot;* #,##0_);_(&quot;$&quot;* \(#,##0\);_(&quot;$&quot;* &quot;-&quot;_);_(@_)">
                  <c:v>246160.86068173009</c:v>
                </c:pt>
                <c:pt idx="29" formatCode="_(&quot;$&quot;* #,##0_);_(&quot;$&quot;* \(#,##0\);_(&quot;$&quot;* &quot;-&quot;_);_(@_)">
                  <c:v>250878.37120576351</c:v>
                </c:pt>
                <c:pt idx="30" formatCode="_(&quot;$&quot;* #,##0_);_(&quot;$&quot;* \(#,##0\);_(&quot;$&quot;* &quot;-&quot;_);_(@_)">
                  <c:v>255254.9083796615</c:v>
                </c:pt>
                <c:pt idx="31" formatCode="_(&quot;$&quot;* #,##0_);_(&quot;$&quot;* \(#,##0\);_(&quot;$&quot;* &quot;-&quot;_);_(@_)">
                  <c:v>258027.95052813482</c:v>
                </c:pt>
                <c:pt idx="32" formatCode="_(&quot;$&quot;* #,##0_);_(&quot;$&quot;* \(#,##0\);_(&quot;$&quot;* &quot;-&quot;_);_(@_)">
                  <c:v>260238.36333443294</c:v>
                </c:pt>
                <c:pt idx="33" formatCode="_(&quot;$&quot;* #,##0_);_(&quot;$&quot;* \(#,##0\);_(&quot;$&quot;* &quot;-&quot;_);_(@_)">
                  <c:v>262448.60555361846</c:v>
                </c:pt>
                <c:pt idx="34" formatCode="_(&quot;$&quot;* #,##0_);_(&quot;$&quot;* \(#,##0\);_(&quot;$&quot;* &quot;-&quot;_);_(@_)">
                  <c:v>267776.04526041052</c:v>
                </c:pt>
                <c:pt idx="35" formatCode="_(&quot;$&quot;* #,##0_);_(&quot;$&quot;* \(#,##0\);_(&quot;$&quot;* &quot;-&quot;_);_(@_)">
                  <c:v>272746.73493316217</c:v>
                </c:pt>
                <c:pt idx="36" formatCode="_(&quot;$&quot;* #,##0_);_(&quot;$&quot;* \(#,##0\);_(&quot;$&quot;* &quot;-&quot;_);_(@_)">
                  <c:v>278277.10004413954</c:v>
                </c:pt>
                <c:pt idx="37" formatCode="_(&quot;$&quot;* #,##0_);_(&quot;$&quot;* \(#,##0\);_(&quot;$&quot;* &quot;-&quot;_);_(@_)">
                  <c:v>284136.46975555667</c:v>
                </c:pt>
                <c:pt idx="38" formatCode="_(&quot;$&quot;* #,##0_);_(&quot;$&quot;* \(#,##0\);_(&quot;$&quot;* &quot;-&quot;_);_(@_)">
                  <c:v>289371.65321370133</c:v>
                </c:pt>
                <c:pt idx="39" formatCode="_(&quot;$&quot;* #,##0_);_(&quot;$&quot;* \(#,##0\);_(&quot;$&quot;* &quot;-&quot;_);_(@_)">
                  <c:v>295738.03980070498</c:v>
                </c:pt>
                <c:pt idx="40" formatCode="_(&quot;$&quot;* #,##0_);_(&quot;$&quot;* \(#,##0\);_(&quot;$&quot;* &quot;-&quot;_);_(@_)">
                  <c:v>302853.21515972185</c:v>
                </c:pt>
                <c:pt idx="41" formatCode="_(&quot;$&quot;* #,##0_);_(&quot;$&quot;* \(#,##0\);_(&quot;$&quot;* &quot;-&quot;_);_(@_)">
                  <c:v>310536.17000022344</c:v>
                </c:pt>
                <c:pt idx="42" formatCode="_(&quot;$&quot;* #,##0_);_(&quot;$&quot;* \(#,##0\);_(&quot;$&quot;* &quot;-&quot;_);_(@_)">
                  <c:v>318573.2405097739</c:v>
                </c:pt>
                <c:pt idx="43" formatCode="_(&quot;$&quot;* #,##0_);_(&quot;$&quot;* \(#,##0\);_(&quot;$&quot;* &quot;-&quot;_);_(@_)">
                  <c:v>326285.97492993745</c:v>
                </c:pt>
                <c:pt idx="44" formatCode="_(&quot;$&quot;* #,##0_);_(&quot;$&quot;* \(#,##0\);_(&quot;$&quot;* &quot;-&quot;_);_(@_)">
                  <c:v>335471.5653091186</c:v>
                </c:pt>
                <c:pt idx="45" formatCode="_(&quot;$&quot;* #,##0_);_(&quot;$&quot;* \(#,##0\);_(&quot;$&quot;* &quot;-&quot;_);_(@_)">
                  <c:v>343458.31076604035</c:v>
                </c:pt>
                <c:pt idx="46" formatCode="_(&quot;$&quot;* #,##0_);_(&quot;$&quot;* \(#,##0\);_(&quot;$&quot;* &quot;-&quot;_);_(@_)">
                  <c:v>350451.46025623911</c:v>
                </c:pt>
                <c:pt idx="47" formatCode="_(&quot;$&quot;* #,##0_);_(&quot;$&quot;* \(#,##0\);_(&quot;$&quot;* &quot;-&quot;_);_(@_)">
                  <c:v>356898.5129791561</c:v>
                </c:pt>
                <c:pt idx="48" formatCode="_(&quot;$&quot;* #,##0_);_(&quot;$&quot;* \(#,##0\);_(&quot;$&quot;* &quot;-&quot;_);_(@_)">
                  <c:v>365603.67491363978</c:v>
                </c:pt>
                <c:pt idx="49" formatCode="_(&quot;$&quot;* #,##0_);_(&quot;$&quot;* \(#,##0\);_(&quot;$&quot;* &quot;-&quot;_);_(@_)">
                  <c:v>374658.22187202959</c:v>
                </c:pt>
                <c:pt idx="50" formatCode="_(&quot;$&quot;* #,##0_);_(&quot;$&quot;* \(#,##0\);_(&quot;$&quot;* &quot;-&quot;_);_(@_)">
                  <c:v>384067.26216762891</c:v>
                </c:pt>
                <c:pt idx="51" formatCode="_(&quot;$&quot;* #,##0_);_(&quot;$&quot;* \(#,##0\);_(&quot;$&quot;* &quot;-&quot;_);_(@_)">
                  <c:v>394314.16657902044</c:v>
                </c:pt>
                <c:pt idx="52" formatCode="_(&quot;$&quot;* #,##0_);_(&quot;$&quot;* \(#,##0\);_(&quot;$&quot;* &quot;-&quot;_);_(@_)">
                  <c:v>405202.93155612081</c:v>
                </c:pt>
                <c:pt idx="53" formatCode="_(&quot;$&quot;* #,##0_);_(&quot;$&quot;* \(#,##0\);_(&quot;$&quot;* &quot;-&quot;_);_(@_)">
                  <c:v>419639.4662016884</c:v>
                </c:pt>
                <c:pt idx="54" formatCode="_(&quot;$&quot;* #,##0_);_(&quot;$&quot;* \(#,##0\);_(&quot;$&quot;* &quot;-&quot;_);_(@_)">
                  <c:v>432235.15205987357</c:v>
                </c:pt>
                <c:pt idx="55" formatCode="_(&quot;$&quot;* #,##0_);_(&quot;$&quot;* \(#,##0\);_(&quot;$&quot;* &quot;-&quot;_);_(@_)">
                  <c:v>444470.23628953029</c:v>
                </c:pt>
                <c:pt idx="56" formatCode="_(&quot;$&quot;* #,##0_);_(&quot;$&quot;* \(#,##0\);_(&quot;$&quot;* &quot;-&quot;_);_(@_)">
                  <c:v>455967.92714835959</c:v>
                </c:pt>
                <c:pt idx="57" formatCode="_(&quot;$&quot;* #,##0_);_(&quot;$&quot;* \(#,##0\);_(&quot;$&quot;* &quot;-&quot;_);_(@_)">
                  <c:v>466739.9245260224</c:v>
                </c:pt>
                <c:pt idx="58" formatCode="_(&quot;$&quot;* #,##0_);_(&quot;$&quot;* \(#,##0\);_(&quot;$&quot;* &quot;-&quot;_);_(@_)">
                  <c:v>477560.38257854822</c:v>
                </c:pt>
                <c:pt idx="59" formatCode="_(&quot;$&quot;* #,##0_);_(&quot;$&quot;* \(#,##0\);_(&quot;$&quot;* &quot;-&quot;_);_(@_)">
                  <c:v>486975.77888117341</c:v>
                </c:pt>
                <c:pt idx="60" formatCode="_(&quot;$&quot;* #,##0_);_(&quot;$&quot;* \(#,##0\);_(&quot;$&quot;* &quot;-&quot;_);_(@_)">
                  <c:v>494834.68272620923</c:v>
                </c:pt>
                <c:pt idx="61" formatCode="_(&quot;$&quot;* #,##0_);_(&quot;$&quot;* \(#,##0\);_(&quot;$&quot;* &quot;-&quot;_);_(@_)">
                  <c:v>503322.52679845586</c:v>
                </c:pt>
                <c:pt idx="62" formatCode="_(&quot;$&quot;* #,##0_);_(&quot;$&quot;* \(#,##0\);_(&quot;$&quot;* &quot;-&quot;_);_(@_)">
                  <c:v>511944.11013942154</c:v>
                </c:pt>
                <c:pt idx="63" formatCode="_(&quot;$&quot;* #,##0_);_(&quot;$&quot;* \(#,##0\);_(&quot;$&quot;* &quot;-&quot;_);_(@_)">
                  <c:v>521102.46200708247</c:v>
                </c:pt>
                <c:pt idx="64" formatCode="_(&quot;$&quot;* #,##0_);_(&quot;$&quot;* \(#,##0\);_(&quot;$&quot;* &quot;-&quot;_);_(@_)">
                  <c:v>530974.91807618376</c:v>
                </c:pt>
                <c:pt idx="65" formatCode="_(&quot;$&quot;* #,##0_);_(&quot;$&quot;* \(#,##0\);_(&quot;$&quot;* &quot;-&quot;_);_(@_)">
                  <c:v>539590.15166562854</c:v>
                </c:pt>
                <c:pt idx="66" formatCode="_(&quot;$&quot;* #,##0_);_(&quot;$&quot;* \(#,##0\);_(&quot;$&quot;* &quot;-&quot;_);_(@_)">
                  <c:v>550616.784811866</c:v>
                </c:pt>
                <c:pt idx="67" formatCode="_(&quot;$&quot;* #,##0_);_(&quot;$&quot;* \(#,##0\);_(&quot;$&quot;* &quot;-&quot;_);_(@_)">
                  <c:v>560660.04885559855</c:v>
                </c:pt>
                <c:pt idx="68" formatCode="_(&quot;$&quot;* #,##0_);_(&quot;$&quot;* \(#,##0\);_(&quot;$&quot;* &quot;-&quot;_);_(@_)">
                  <c:v>571815.63725251611</c:v>
                </c:pt>
                <c:pt idx="69" formatCode="_(&quot;$&quot;* #,##0_);_(&quot;$&quot;* \(#,##0\);_(&quot;$&quot;* &quot;-&quot;_);_(@_)">
                  <c:v>582896.71208250604</c:v>
                </c:pt>
                <c:pt idx="70" formatCode="_(&quot;$&quot;* #,##0_);_(&quot;$&quot;* \(#,##0\);_(&quot;$&quot;* &quot;-&quot;_);_(@_)">
                  <c:v>594895.59591071343</c:v>
                </c:pt>
                <c:pt idx="71" formatCode="_(&quot;$&quot;* #,##0_);_(&quot;$&quot;* \(#,##0\);_(&quot;$&quot;* &quot;-&quot;_);_(@_)">
                  <c:v>607266.71155526873</c:v>
                </c:pt>
                <c:pt idx="72" formatCode="_(&quot;$&quot;* #,##0_);_(&quot;$&quot;* \(#,##0\);_(&quot;$&quot;* &quot;-&quot;_);_(@_)">
                  <c:v>618127.6939270529</c:v>
                </c:pt>
                <c:pt idx="73" formatCode="_(&quot;$&quot;* #,##0_);_(&quot;$&quot;* \(#,##0\);_(&quot;$&quot;* &quot;-&quot;_);_(@_)">
                  <c:v>628427.90970606776</c:v>
                </c:pt>
                <c:pt idx="74" formatCode="_(&quot;$&quot;* #,##0_);_(&quot;$&quot;* \(#,##0\);_(&quot;$&quot;* &quot;-&quot;_);_(@_)">
                  <c:v>638789.2578775587</c:v>
                </c:pt>
                <c:pt idx="75" formatCode="_(&quot;$&quot;* #,##0_);_(&quot;$&quot;* \(#,##0\);_(&quot;$&quot;* &quot;-&quot;_);_(@_)">
                  <c:v>648444.66655449558</c:v>
                </c:pt>
                <c:pt idx="76" formatCode="_(&quot;$&quot;* #,##0_);_(&quot;$&quot;* \(#,##0\);_(&quot;$&quot;* &quot;-&quot;_);_(@_)">
                  <c:v>657333.80857604707</c:v>
                </c:pt>
                <c:pt idx="77" formatCode="_(&quot;$&quot;* #,##0_);_(&quot;$&quot;* \(#,##0\);_(&quot;$&quot;* &quot;-&quot;_);_(@_)">
                  <c:v>668155.92555156362</c:v>
                </c:pt>
                <c:pt idx="78" formatCode="_(&quot;$&quot;* #,##0_);_(&quot;$&quot;* \(#,##0\);_(&quot;$&quot;* &quot;-&quot;_);_(@_)">
                  <c:v>678503.71415344696</c:v>
                </c:pt>
                <c:pt idx="79" formatCode="_(&quot;$&quot;* #,##0_);_(&quot;$&quot;* \(#,##0\);_(&quot;$&quot;* &quot;-&quot;_);_(@_)">
                  <c:v>687941.19072682632</c:v>
                </c:pt>
                <c:pt idx="80" formatCode="_(&quot;$&quot;* #,##0_);_(&quot;$&quot;* \(#,##0\);_(&quot;$&quot;* &quot;-&quot;_);_(@_)">
                  <c:v>701621.33353340486</c:v>
                </c:pt>
                <c:pt idx="81" formatCode="_(&quot;$&quot;* #,##0_);_(&quot;$&quot;* \(#,##0\);_(&quot;$&quot;* &quot;-&quot;_);_(@_)">
                  <c:v>714537.04518912255</c:v>
                </c:pt>
                <c:pt idx="82" formatCode="_(&quot;$&quot;* #,##0_);_(&quot;$&quot;* \(#,##0\);_(&quot;$&quot;* &quot;-&quot;_);_(@_)">
                  <c:v>727735.48204573453</c:v>
                </c:pt>
                <c:pt idx="83" formatCode="_(&quot;$&quot;* #,##0_);_(&quot;$&quot;* \(#,##0\);_(&quot;$&quot;* &quot;-&quot;_);_(@_)">
                  <c:v>740859.27011222462</c:v>
                </c:pt>
                <c:pt idx="84" formatCode="_(&quot;$&quot;* #,##0_);_(&quot;$&quot;* \(#,##0\);_(&quot;$&quot;* &quot;-&quot;_);_(@_)">
                  <c:v>754327.17080987955</c:v>
                </c:pt>
                <c:pt idx="85" formatCode="_(&quot;$&quot;* #,##0_);_(&quot;$&quot;* \(#,##0\);_(&quot;$&quot;* &quot;-&quot;_);_(@_)">
                  <c:v>767617.50811191241</c:v>
                </c:pt>
                <c:pt idx="86" formatCode="_(&quot;$&quot;* #,##0_);_(&quot;$&quot;* \(#,##0\);_(&quot;$&quot;* &quot;-&quot;_);_(@_)">
                  <c:v>780785.81999606581</c:v>
                </c:pt>
                <c:pt idx="87" formatCode="_(&quot;$&quot;* #,##0_);_(&quot;$&quot;* \(#,##0\);_(&quot;$&quot;* &quot;-&quot;_);_(@_)">
                  <c:v>793668.61347199685</c:v>
                </c:pt>
                <c:pt idx="88" formatCode="_(&quot;$&quot;* #,##0_);_(&quot;$&quot;* \(#,##0\);_(&quot;$&quot;* &quot;-&quot;_);_(@_)">
                  <c:v>805526.47010972223</c:v>
                </c:pt>
                <c:pt idx="89" formatCode="_(&quot;$&quot;* #,##0_);_(&quot;$&quot;* \(#,##0\);_(&quot;$&quot;* &quot;-&quot;_);_(@_)">
                  <c:v>817130.09206418402</c:v>
                </c:pt>
                <c:pt idx="90" formatCode="_(&quot;$&quot;* #,##0_);_(&quot;$&quot;* \(#,##0\);_(&quot;$&quot;* &quot;-&quot;_);_(@_)">
                  <c:v>827131.94847199135</c:v>
                </c:pt>
                <c:pt idx="91" formatCode="_(&quot;$&quot;* #,##0_);_(&quot;$&quot;* \(#,##0\);_(&quot;$&quot;* &quot;-&quot;_);_(@_)">
                  <c:v>835405.28115690313</c:v>
                </c:pt>
                <c:pt idx="92" formatCode="_(&quot;$&quot;* #,##0_);_(&quot;$&quot;* \(#,##0\);_(&quot;$&quot;* &quot;-&quot;_);_(@_)">
                  <c:v>846115.2730256021</c:v>
                </c:pt>
                <c:pt idx="93" formatCode="_(&quot;$&quot;* #,##0_);_(&quot;$&quot;* \(#,##0\);_(&quot;$&quot;* &quot;-&quot;_);_(@_)">
                  <c:v>855817.13270899467</c:v>
                </c:pt>
                <c:pt idx="94" formatCode="_(&quot;$&quot;* #,##0_);_(&quot;$&quot;* \(#,##0\);_(&quot;$&quot;* &quot;-&quot;_);_(@_)">
                  <c:v>865180.92567212554</c:v>
                </c:pt>
                <c:pt idx="95" formatCode="_(&quot;$&quot;* #,##0_);_(&quot;$&quot;* \(#,##0\);_(&quot;$&quot;* &quot;-&quot;_);_(@_)">
                  <c:v>874641.61056560301</c:v>
                </c:pt>
                <c:pt idx="96" formatCode="_(&quot;$&quot;* #,##0_);_(&quot;$&quot;* \(#,##0\);_(&quot;$&quot;* &quot;-&quot;_);_(@_)">
                  <c:v>883985.25272821903</c:v>
                </c:pt>
                <c:pt idx="97" formatCode="_(&quot;$&quot;* #,##0_);_(&quot;$&quot;* \(#,##0\);_(&quot;$&quot;* &quot;-&quot;_);_(@_)">
                  <c:v>892163.53439344792</c:v>
                </c:pt>
                <c:pt idx="98" formatCode="_(&quot;$&quot;* #,##0_);_(&quot;$&quot;* \(#,##0\);_(&quot;$&quot;* &quot;-&quot;_);_(@_)">
                  <c:v>900335.79201775277</c:v>
                </c:pt>
                <c:pt idx="99" formatCode="_(&quot;$&quot;* #,##0_);_(&quot;$&quot;* \(#,##0\);_(&quot;$&quot;* &quot;-&quot;_);_(@_)">
                  <c:v>908755.38059309416</c:v>
                </c:pt>
                <c:pt idx="100" formatCode="_(&quot;$&quot;* #,##0_);_(&quot;$&quot;* \(#,##0\);_(&quot;$&quot;* &quot;-&quot;_);_(@_)">
                  <c:v>917962.48152109259</c:v>
                </c:pt>
                <c:pt idx="101" formatCode="_(&quot;$&quot;* #,##0_);_(&quot;$&quot;* \(#,##0\);_(&quot;$&quot;* &quot;-&quot;_);_(@_)">
                  <c:v>927565.32152690901</c:v>
                </c:pt>
                <c:pt idx="102" formatCode="_(&quot;$&quot;* #,##0_);_(&quot;$&quot;* \(#,##0\);_(&quot;$&quot;* &quot;-&quot;_);_(@_)">
                  <c:v>937402.10655712895</c:v>
                </c:pt>
                <c:pt idx="103" formatCode="_(&quot;$&quot;* #,##0_);_(&quot;$&quot;* \(#,##0\);_(&quot;$&quot;* &quot;-&quot;_);_(@_)">
                  <c:v>946411.01889365795</c:v>
                </c:pt>
                <c:pt idx="104" formatCode="_(&quot;$&quot;* #,##0_);_(&quot;$&quot;* \(#,##0\);_(&quot;$&quot;* &quot;-&quot;_);_(@_)">
                  <c:v>954122.65935808269</c:v>
                </c:pt>
                <c:pt idx="105" formatCode="_(&quot;$&quot;* #,##0_);_(&quot;$&quot;* \(#,##0\);_(&quot;$&quot;* &quot;-&quot;_);_(@_)">
                  <c:v>961757.11711785372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5-469B-BCFA-57803E52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438655"/>
        <c:axId val="1354244783"/>
      </c:lineChart>
      <c:dateAx>
        <c:axId val="17534386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4244783"/>
        <c:crosses val="autoZero"/>
        <c:auto val="1"/>
        <c:lblOffset val="100"/>
        <c:baseTimeUnit val="months"/>
      </c:dateAx>
      <c:valAx>
        <c:axId val="13542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343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Fixed_capital!$AQ$2</c:f>
              <c:strCache>
                <c:ptCount val="1"/>
                <c:pt idx="0">
                  <c:v>Inversión Cuentas Nacionales 1994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Fixed_capital!$AQ$3:$AQ$19</c:f>
              <c:numCache>
                <c:formatCode>General</c:formatCode>
                <c:ptCount val="17"/>
                <c:pt idx="4" formatCode="_(&quot;$&quot;* #,##0.00_);_(&quot;$&quot;* \(#,##0.00\);_(&quot;$&quot;* &quot;-&quot;??_);_(@_)">
                  <c:v>17246844</c:v>
                </c:pt>
                <c:pt idx="5" formatCode="_(&quot;$&quot;* #,##0.00_);_(&quot;$&quot;* \(#,##0.00\);_(&quot;$&quot;* &quot;-&quot;??_);_(@_)">
                  <c:v>18293020</c:v>
                </c:pt>
                <c:pt idx="6" formatCode="_(&quot;$&quot;* #,##0.00_);_(&quot;$&quot;* \(#,##0.00\);_(&quot;$&quot;* &quot;-&quot;??_);_(@_)">
                  <c:v>16094210</c:v>
                </c:pt>
                <c:pt idx="7" formatCode="_(&quot;$&quot;* #,##0.00_);_(&quot;$&quot;* \(#,##0.00\);_(&quot;$&quot;* &quot;-&quot;??_);_(@_)">
                  <c:v>15990429</c:v>
                </c:pt>
                <c:pt idx="8" formatCode="_(&quot;$&quot;* #,##0.00_);_(&quot;$&quot;* \(#,##0.00\);_(&quot;$&quot;* &quot;-&quot;??_);_(@_)">
                  <c:v>14981731</c:v>
                </c:pt>
                <c:pt idx="9" formatCode="_(&quot;$&quot;* #,##0.00_);_(&quot;$&quot;* \(#,##0.00\);_(&quot;$&quot;* &quot;-&quot;??_);_(@_)">
                  <c:v>9188912</c:v>
                </c:pt>
                <c:pt idx="10" formatCode="_(&quot;$&quot;* #,##0.00_);_(&quot;$&quot;* \(#,##0.00\);_(&quot;$&quot;* &quot;-&quot;??_);_(@_)">
                  <c:v>10321816</c:v>
                </c:pt>
                <c:pt idx="11" formatCode="_(&quot;$&quot;* #,##0.00_);_(&quot;$&quot;* \(#,##0.00\);_(&quot;$&quot;* &quot;-&quot;??_);_(@_)">
                  <c:v>10517134</c:v>
                </c:pt>
                <c:pt idx="12" formatCode="_(&quot;$&quot;* #,##0.00_);_(&quot;$&quot;* \(#,##0.00\);_(&quot;$&quot;* &quot;-&quot;??_);_(@_)">
                  <c:v>11558382</c:v>
                </c:pt>
                <c:pt idx="13" formatCode="_(&quot;$&quot;* #,##0.00_);_(&quot;$&quot;* \(#,##0.00\);_(&quot;$&quot;* &quot;-&quot;??_);_(@_)">
                  <c:v>13262018.000000002</c:v>
                </c:pt>
                <c:pt idx="14" formatCode="_(&quot;$&quot;* #,##0.00_);_(&quot;$&quot;* \(#,##0.00\);_(&quot;$&quot;* &quot;-&quot;??_);_(@_)">
                  <c:v>15330734</c:v>
                </c:pt>
                <c:pt idx="15" formatCode="_(&quot;$&quot;* #,##0.00_);_(&quot;$&quot;* \(#,##0.00\);_(&quot;$&quot;* &quot;-&quot;??_);_(@_)">
                  <c:v>18195729</c:v>
                </c:pt>
                <c:pt idx="16" formatCode="_(&quot;$&quot;* #,##0.00_);_(&quot;$&quot;* \(#,##0.00\);_(&quot;$&quot;* &quot;-&quot;??_);_(@_)">
                  <c:v>23085166.561714828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8-4C70-A368-1ED0C2DD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34383"/>
        <c:axId val="1367652991"/>
      </c:lineChart>
      <c:lineChart>
        <c:grouping val="standard"/>
        <c:varyColors val="0"/>
        <c:ser>
          <c:idx val="0"/>
          <c:order val="0"/>
          <c:tx>
            <c:strRef>
              <c:f>Fixed_capital!$AF$2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Fixed_capital!$AF$3:$AF$19</c:f>
              <c:numCache>
                <c:formatCode>_("$"* #,##0.00_);_("$"* \(#,##0.00\);_("$"* "-"??_);_(@_)</c:formatCode>
                <c:ptCount val="17"/>
                <c:pt idx="1">
                  <c:v>5671.2579124563417</c:v>
                </c:pt>
                <c:pt idx="2">
                  <c:v>7183.1225221918394</c:v>
                </c:pt>
                <c:pt idx="3">
                  <c:v>7553.0096379497627</c:v>
                </c:pt>
                <c:pt idx="4">
                  <c:v>7932.0269064472304</c:v>
                </c:pt>
                <c:pt idx="5">
                  <c:v>8666.0042486350503</c:v>
                </c:pt>
                <c:pt idx="6">
                  <c:v>9152.5805141016608</c:v>
                </c:pt>
                <c:pt idx="7">
                  <c:v>9412.0783638446665</c:v>
                </c:pt>
                <c:pt idx="8">
                  <c:v>9673.0399306099571</c:v>
                </c:pt>
                <c:pt idx="9">
                  <c:v>9625.1051658698889</c:v>
                </c:pt>
                <c:pt idx="10">
                  <c:v>7055.2733947254892</c:v>
                </c:pt>
                <c:pt idx="11">
                  <c:v>7163.552049427708</c:v>
                </c:pt>
                <c:pt idx="12">
                  <c:v>7077.4198008820458</c:v>
                </c:pt>
                <c:pt idx="13">
                  <c:v>7848.4356483140291</c:v>
                </c:pt>
                <c:pt idx="14">
                  <c:v>8114.5286970068119</c:v>
                </c:pt>
                <c:pt idx="15">
                  <c:v>8800.7398775145921</c:v>
                </c:pt>
                <c:pt idx="16">
                  <c:v>9939.6275114778182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8-4C70-A368-1ED0C2DD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40383"/>
        <c:axId val="1674082975"/>
      </c:lineChart>
      <c:catAx>
        <c:axId val="18538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7652991"/>
        <c:crosses val="autoZero"/>
        <c:auto val="1"/>
        <c:lblAlgn val="ctr"/>
        <c:lblOffset val="100"/>
        <c:noMultiLvlLbl val="0"/>
      </c:catAx>
      <c:valAx>
        <c:axId val="13676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3834383"/>
        <c:crosses val="autoZero"/>
        <c:crossBetween val="between"/>
      </c:valAx>
      <c:valAx>
        <c:axId val="1674082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3840383"/>
        <c:crosses val="max"/>
        <c:crossBetween val="between"/>
      </c:valAx>
      <c:catAx>
        <c:axId val="1853840383"/>
        <c:scaling>
          <c:orientation val="minMax"/>
        </c:scaling>
        <c:delete val="1"/>
        <c:axPos val="b"/>
        <c:majorTickMark val="out"/>
        <c:minorTickMark val="none"/>
        <c:tickLblPos val="nextTo"/>
        <c:crossAx val="167408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Fixed_capital!$AR$2</c:f>
              <c:strCache>
                <c:ptCount val="1"/>
                <c:pt idx="0">
                  <c:v>Inversión Cuentas Nacionales 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Fixed_capital!$AR$3:$AR$32</c:f>
              <c:numCache>
                <c:formatCode>General</c:formatCode>
                <c:ptCount val="30"/>
                <c:pt idx="4" formatCode="_(&quot;$&quot;* #,##0.00_);_(&quot;$&quot;* \(#,##0.00\);_(&quot;$&quot;* &quot;-&quot;??_);_(@_)">
                  <c:v>81456.438033320956</c:v>
                </c:pt>
                <c:pt idx="5" formatCode="_(&quot;$&quot;* #,##0.00_);_(&quot;$&quot;* \(#,##0.00\);_(&quot;$&quot;* &quot;-&quot;??_);_(@_)">
                  <c:v>86397.502642935768</c:v>
                </c:pt>
                <c:pt idx="6" formatCode="_(&quot;$&quot;* #,##0.00_);_(&quot;$&quot;* \(#,##0.00\);_(&quot;$&quot;* &quot;-&quot;??_);_(@_)">
                  <c:v>76012.57479688774</c:v>
                </c:pt>
                <c:pt idx="7" formatCode="_(&quot;$&quot;* #,##0.00_);_(&quot;$&quot;* \(#,##0.00\);_(&quot;$&quot;* &quot;-&quot;??_);_(@_)">
                  <c:v>75522.419578023575</c:v>
                </c:pt>
                <c:pt idx="8" formatCode="_(&quot;$&quot;* #,##0.00_);_(&quot;$&quot;* \(#,##0.00\);_(&quot;$&quot;* &quot;-&quot;??_);_(@_)">
                  <c:v>70758.362679768179</c:v>
                </c:pt>
                <c:pt idx="9" formatCode="_(&quot;$&quot;* #,##0.00_);_(&quot;$&quot;* \(#,##0.00\);_(&quot;$&quot;* &quot;-&quot;??_);_(@_)">
                  <c:v>43399.014968862677</c:v>
                </c:pt>
                <c:pt idx="10" formatCode="_(&quot;$&quot;* #,##0.00_);_(&quot;$&quot;* \(#,##0.00\);_(&quot;$&quot;* &quot;-&quot;??_);_(@_)">
                  <c:v>48749.693879955135</c:v>
                </c:pt>
                <c:pt idx="11" formatCode="_(&quot;$&quot;* #,##0.00_);_(&quot;$&quot;* \(#,##0.00\);_(&quot;$&quot;* &quot;-&quot;??_);_(@_)">
                  <c:v>49672.17619404065</c:v>
                </c:pt>
                <c:pt idx="12" formatCode="_(&quot;$&quot;* #,##0.00_);_(&quot;$&quot;* \(#,##0.00\);_(&quot;$&quot;* &quot;-&quot;??_);_(@_)">
                  <c:v>54589.965975714309</c:v>
                </c:pt>
                <c:pt idx="13" formatCode="_(&quot;$&quot;* #,##0.00_);_(&quot;$&quot;* \(#,##0.00\);_(&quot;$&quot;* &quot;-&quot;??_);_(@_)">
                  <c:v>62636.198681555165</c:v>
                </c:pt>
                <c:pt idx="14" formatCode="_(&quot;$&quot;* #,##0.00_);_(&quot;$&quot;* \(#,##0.00\);_(&quot;$&quot;* &quot;-&quot;??_);_(@_)">
                  <c:v>72406.695629433831</c:v>
                </c:pt>
                <c:pt idx="15" formatCode="_(&quot;$&quot;* #,##0.00_);_(&quot;$&quot;* \(#,##0.00\);_(&quot;$&quot;* &quot;-&quot;??_);_(@_)">
                  <c:v>85937.999541226294</c:v>
                </c:pt>
                <c:pt idx="16" formatCode="_(&quot;$&quot;* #,##0.00_);_(&quot;$&quot;* \(#,##0.00\);_(&quot;$&quot;* &quot;-&quot;??_);_(@_)">
                  <c:v>102070.01000000001</c:v>
                </c:pt>
                <c:pt idx="17" formatCode="_(&quot;$&quot;* #,##0.00_);_(&quot;$&quot;* \(#,##0.00\);_(&quot;$&quot;* &quot;-&quot;??_);_(@_)">
                  <c:v>122373</c:v>
                </c:pt>
                <c:pt idx="18" formatCode="_(&quot;$&quot;* #,##0.00_);_(&quot;$&quot;* \(#,##0.00\);_(&quot;$&quot;* &quot;-&quot;??_);_(@_)">
                  <c:v>119049.99000000011</c:v>
                </c:pt>
                <c:pt idx="19" formatCode="_(&quot;$&quot;* #,##0.00_);_(&quot;$&quot;* \(#,##0.00\);_(&quot;$&quot;* &quot;-&quot;??_);_(@_)">
                  <c:v>124353.99</c:v>
                </c:pt>
                <c:pt idx="20" formatCode="_(&quot;$&quot;* #,##0.00_);_(&quot;$&quot;* \(#,##0.00\);_(&quot;$&quot;* &quot;-&quot;??_);_(@_)">
                  <c:v>133189</c:v>
                </c:pt>
                <c:pt idx="21" formatCode="_(&quot;$&quot;* #,##0.00_);_(&quot;$&quot;* \(#,##0.00\);_(&quot;$&quot;* &quot;-&quot;??_);_(@_)">
                  <c:v>149454</c:v>
                </c:pt>
                <c:pt idx="22" formatCode="_(&quot;$&quot;* #,##0.00_);_(&quot;$&quot;* \(#,##0.00\);_(&quot;$&quot;* &quot;-&quot;??_);_(@_)">
                  <c:v>154437</c:v>
                </c:pt>
                <c:pt idx="23" formatCode="_(&quot;$&quot;* #,##0.00_);_(&quot;$&quot;* \(#,##0.00\);_(&quot;$&quot;* &quot;-&quot;??_);_(@_)">
                  <c:v>167533</c:v>
                </c:pt>
                <c:pt idx="24" formatCode="_(&quot;$&quot;* #,##0.00_);_(&quot;$&quot;* \(#,##0.00\);_(&quot;$&quot;* &quot;-&quot;??_);_(@_)">
                  <c:v>182956.99000000011</c:v>
                </c:pt>
                <c:pt idx="25" formatCode="_(&quot;$&quot;* #,##0.00_);_(&quot;$&quot;* \(#,##0.00\);_(&quot;$&quot;* &quot;-&quot;??_);_(@_)">
                  <c:v>188094.99999999988</c:v>
                </c:pt>
                <c:pt idx="26" formatCode="_(&quot;$&quot;* #,##0.00_);_(&quot;$&quot;* \(#,##0.00\);_(&quot;$&quot;* &quot;-&quot;??_);_(@_)">
                  <c:v>182659.01</c:v>
                </c:pt>
                <c:pt idx="27" formatCode="_(&quot;$&quot;* #,##0.00_);_(&quot;$&quot;* \(#,##0.00\);_(&quot;$&quot;* &quot;-&quot;??_);_(@_)">
                  <c:v>186046</c:v>
                </c:pt>
                <c:pt idx="28" formatCode="_(&quot;$&quot;* #,##0.00_);_(&quot;$&quot;* \(#,##0.00\);_(&quot;$&quot;* &quot;-&quot;??_);_(@_)">
                  <c:v>188929</c:v>
                </c:pt>
                <c:pt idx="29" formatCode="_(&quot;$&quot;* #,##0.00_);_(&quot;$&quot;* \(#,##0.00\);_(&quot;$&quot;* &quot;-&quot;??_);_(@_)">
                  <c:v>196989.74000000011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2-469B-8E15-7AC019D8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277263"/>
        <c:axId val="1672517919"/>
      </c:lineChart>
      <c:lineChart>
        <c:grouping val="standard"/>
        <c:varyColors val="0"/>
        <c:ser>
          <c:idx val="0"/>
          <c:order val="0"/>
          <c:tx>
            <c:strRef>
              <c:f>Fixed_capital!$AF$2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Fixed_capital!$AF$3:$AF$32</c:f>
              <c:numCache>
                <c:formatCode>_("$"* #,##0.00_);_("$"* \(#,##0.00\);_("$"* "-"??_);_(@_)</c:formatCode>
                <c:ptCount val="30"/>
                <c:pt idx="1">
                  <c:v>5671.2579124563417</c:v>
                </c:pt>
                <c:pt idx="2">
                  <c:v>7183.1225221918394</c:v>
                </c:pt>
                <c:pt idx="3">
                  <c:v>7553.0096379497627</c:v>
                </c:pt>
                <c:pt idx="4">
                  <c:v>7932.0269064472304</c:v>
                </c:pt>
                <c:pt idx="5">
                  <c:v>8666.0042486350503</c:v>
                </c:pt>
                <c:pt idx="6">
                  <c:v>9152.5805141016608</c:v>
                </c:pt>
                <c:pt idx="7">
                  <c:v>9412.0783638446665</c:v>
                </c:pt>
                <c:pt idx="8">
                  <c:v>9673.0399306099571</c:v>
                </c:pt>
                <c:pt idx="9">
                  <c:v>9625.1051658698889</c:v>
                </c:pt>
                <c:pt idx="10">
                  <c:v>7055.2733947254892</c:v>
                </c:pt>
                <c:pt idx="11">
                  <c:v>7163.552049427708</c:v>
                </c:pt>
                <c:pt idx="12">
                  <c:v>7077.4198008820458</c:v>
                </c:pt>
                <c:pt idx="13">
                  <c:v>7848.4356483140291</c:v>
                </c:pt>
                <c:pt idx="14">
                  <c:v>8114.5286970068119</c:v>
                </c:pt>
                <c:pt idx="15">
                  <c:v>8800.7398775145921</c:v>
                </c:pt>
                <c:pt idx="16">
                  <c:v>9939.6275114778182</c:v>
                </c:pt>
                <c:pt idx="17">
                  <c:v>12233.957653532154</c:v>
                </c:pt>
                <c:pt idx="18">
                  <c:v>14785.485858140339</c:v>
                </c:pt>
                <c:pt idx="19">
                  <c:v>14706.459849284045</c:v>
                </c:pt>
                <c:pt idx="20">
                  <c:v>14996.310437253444</c:v>
                </c:pt>
                <c:pt idx="21">
                  <c:v>16383.556787484718</c:v>
                </c:pt>
                <c:pt idx="22">
                  <c:v>19099.681106097181</c:v>
                </c:pt>
                <c:pt idx="23">
                  <c:v>19442.875297302468</c:v>
                </c:pt>
                <c:pt idx="24">
                  <c:v>20382.637714065932</c:v>
                </c:pt>
                <c:pt idx="25">
                  <c:v>22594.104513836326</c:v>
                </c:pt>
                <c:pt idx="26">
                  <c:v>23433.585943520331</c:v>
                </c:pt>
                <c:pt idx="27">
                  <c:v>23428.586009181628</c:v>
                </c:pt>
                <c:pt idx="28">
                  <c:v>24766.188572999177</c:v>
                </c:pt>
                <c:pt idx="29">
                  <c:v>25208.722804712583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2-469B-8E15-7AC019D8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715199"/>
        <c:axId val="1615097263"/>
      </c:lineChart>
      <c:catAx>
        <c:axId val="155327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2517919"/>
        <c:crosses val="autoZero"/>
        <c:auto val="1"/>
        <c:lblAlgn val="ctr"/>
        <c:lblOffset val="100"/>
        <c:noMultiLvlLbl val="0"/>
      </c:catAx>
      <c:valAx>
        <c:axId val="1672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3277263"/>
        <c:crosses val="autoZero"/>
        <c:crossBetween val="between"/>
      </c:valAx>
      <c:valAx>
        <c:axId val="1615097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715199"/>
        <c:crosses val="max"/>
        <c:crossBetween val="between"/>
      </c:valAx>
      <c:catAx>
        <c:axId val="1622715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615097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1426071741033"/>
          <c:y val="4.1666666666666664E-2"/>
          <c:w val="0.752838145231846"/>
          <c:h val="0.77903579760863229"/>
        </c:manualLayout>
      </c:layout>
      <c:lineChart>
        <c:grouping val="standard"/>
        <c:varyColors val="0"/>
        <c:ser>
          <c:idx val="0"/>
          <c:order val="0"/>
          <c:tx>
            <c:strRef>
              <c:f>Fixed_capital!$E$2</c:f>
              <c:strCache>
                <c:ptCount val="1"/>
                <c:pt idx="0">
                  <c:v>capital_stock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Fixed_capital!$A$3:$A$108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Fixed_capital!$E$3:$E$108</c:f>
              <c:numCache>
                <c:formatCode>General</c:formatCode>
                <c:ptCount val="106"/>
                <c:pt idx="3" formatCode="_(&quot;$&quot;* #,##0_);_(&quot;$&quot;* \(#,##0\);_(&quot;$&quot;* &quot;-&quot;_);_(@_)">
                  <c:v>38941.912339441922</c:v>
                </c:pt>
                <c:pt idx="7" formatCode="_(&quot;$&quot;* #,##0_);_(&quot;$&quot;* \(#,##0\);_(&quot;$&quot;* &quot;-&quot;_);_(@_)">
                  <c:v>43381.139387560746</c:v>
                </c:pt>
                <c:pt idx="8" formatCode="_(&quot;$&quot;* #,##0_);_(&quot;$&quot;* \(#,##0\);_(&quot;$&quot;* &quot;-&quot;_);_(@_)">
                  <c:v>65316.869590683462</c:v>
                </c:pt>
                <c:pt idx="9" formatCode="_(&quot;$&quot;* #,##0_);_(&quot;$&quot;* \(#,##0\);_(&quot;$&quot;* &quot;-&quot;_);_(@_)">
                  <c:v>83751.021137247924</c:v>
                </c:pt>
                <c:pt idx="10" formatCode="_(&quot;$&quot;* #,##0_);_(&quot;$&quot;* \(#,##0\);_(&quot;$&quot;* &quot;-&quot;_);_(@_)">
                  <c:v>101125.30378108154</c:v>
                </c:pt>
                <c:pt idx="11" formatCode="_(&quot;$&quot;* #,##0_);_(&quot;$&quot;* \(#,##0\);_(&quot;$&quot;* &quot;-&quot;_);_(@_)">
                  <c:v>117526.72661628923</c:v>
                </c:pt>
                <c:pt idx="12" formatCode="_(&quot;$&quot;* #,##0_);_(&quot;$&quot;* \(#,##0\);_(&quot;$&quot;* &quot;-&quot;_);_(@_)">
                  <c:v>132339.71141154869</c:v>
                </c:pt>
                <c:pt idx="13" formatCode="_(&quot;$&quot;* #,##0_);_(&quot;$&quot;* \(#,##0\);_(&quot;$&quot;* &quot;-&quot;_);_(@_)">
                  <c:v>143895.81165056524</c:v>
                </c:pt>
                <c:pt idx="14" formatCode="_(&quot;$&quot;* #,##0_);_(&quot;$&quot;* \(#,##0\);_(&quot;$&quot;* &quot;-&quot;_);_(@_)">
                  <c:v>157367.02886883519</c:v>
                </c:pt>
                <c:pt idx="15" formatCode="_(&quot;$&quot;* #,##0_);_(&quot;$&quot;* \(#,##0\);_(&quot;$&quot;* &quot;-&quot;_);_(@_)">
                  <c:v>171416.94702406999</c:v>
                </c:pt>
                <c:pt idx="16" formatCode="_(&quot;$&quot;* #,##0_);_(&quot;$&quot;* \(#,##0\);_(&quot;$&quot;* &quot;-&quot;_);_(@_)">
                  <c:v>187463.70157501416</c:v>
                </c:pt>
                <c:pt idx="17" formatCode="_(&quot;$&quot;* #,##0_);_(&quot;$&quot;* \(#,##0\);_(&quot;$&quot;* &quot;-&quot;_);_(@_)">
                  <c:v>201896.94546542843</c:v>
                </c:pt>
                <c:pt idx="18" formatCode="_(&quot;$&quot;* #,##0_);_(&quot;$&quot;* \(#,##0\);_(&quot;$&quot;* &quot;-&quot;_);_(@_)">
                  <c:v>214016.47088534577</c:v>
                </c:pt>
                <c:pt idx="19" formatCode="_(&quot;$&quot;* #,##0_);_(&quot;$&quot;* \(#,##0\);_(&quot;$&quot;* &quot;-&quot;_);_(@_)">
                  <c:v>222420.0677877506</c:v>
                </c:pt>
                <c:pt idx="20" formatCode="_(&quot;$&quot;* #,##0_);_(&quot;$&quot;* \(#,##0\);_(&quot;$&quot;* &quot;-&quot;_);_(@_)">
                  <c:v>227016.9553258369</c:v>
                </c:pt>
                <c:pt idx="21" formatCode="_(&quot;$&quot;* #,##0_);_(&quot;$&quot;* \(#,##0\);_(&quot;$&quot;* &quot;-&quot;_);_(@_)">
                  <c:v>229932.87479528299</c:v>
                </c:pt>
                <c:pt idx="22" formatCode="_(&quot;$&quot;* #,##0_);_(&quot;$&quot;* \(#,##0\);_(&quot;$&quot;* &quot;-&quot;_);_(@_)">
                  <c:v>230254.10138989598</c:v>
                </c:pt>
                <c:pt idx="23" formatCode="_(&quot;$&quot;* #,##0_);_(&quot;$&quot;* \(#,##0\);_(&quot;$&quot;* &quot;-&quot;_);_(@_)">
                  <c:v>231210.56848718406</c:v>
                </c:pt>
                <c:pt idx="24" formatCode="_(&quot;$&quot;* #,##0_);_(&quot;$&quot;* \(#,##0\);_(&quot;$&quot;* &quot;-&quot;_);_(@_)">
                  <c:v>232737.79784812604</c:v>
                </c:pt>
                <c:pt idx="25" formatCode="_(&quot;$&quot;* #,##0_);_(&quot;$&quot;* \(#,##0\);_(&quot;$&quot;* &quot;-&quot;_);_(@_)">
                  <c:v>236807.2647969512</c:v>
                </c:pt>
                <c:pt idx="26" formatCode="_(&quot;$&quot;* #,##0_);_(&quot;$&quot;* \(#,##0\);_(&quot;$&quot;* &quot;-&quot;_);_(@_)">
                  <c:v>240276.10460262801</c:v>
                </c:pt>
                <c:pt idx="27" formatCode="_(&quot;$&quot;* #,##0_);_(&quot;$&quot;* \(#,##0\);_(&quot;$&quot;* &quot;-&quot;_);_(@_)">
                  <c:v>242504.62991706305</c:v>
                </c:pt>
                <c:pt idx="28" formatCode="_(&quot;$&quot;* #,##0_);_(&quot;$&quot;* \(#,##0\);_(&quot;$&quot;* &quot;-&quot;_);_(@_)">
                  <c:v>246160.86068173009</c:v>
                </c:pt>
                <c:pt idx="29" formatCode="_(&quot;$&quot;* #,##0_);_(&quot;$&quot;* \(#,##0\);_(&quot;$&quot;* &quot;-&quot;_);_(@_)">
                  <c:v>250878.37120576351</c:v>
                </c:pt>
                <c:pt idx="30" formatCode="_(&quot;$&quot;* #,##0_);_(&quot;$&quot;* \(#,##0\);_(&quot;$&quot;* &quot;-&quot;_);_(@_)">
                  <c:v>255254.9083796615</c:v>
                </c:pt>
                <c:pt idx="31" formatCode="_(&quot;$&quot;* #,##0_);_(&quot;$&quot;* \(#,##0\);_(&quot;$&quot;* &quot;-&quot;_);_(@_)">
                  <c:v>258027.95052813482</c:v>
                </c:pt>
                <c:pt idx="32" formatCode="_(&quot;$&quot;* #,##0_);_(&quot;$&quot;* \(#,##0\);_(&quot;$&quot;* &quot;-&quot;_);_(@_)">
                  <c:v>260238.36333443294</c:v>
                </c:pt>
                <c:pt idx="33" formatCode="_(&quot;$&quot;* #,##0_);_(&quot;$&quot;* \(#,##0\);_(&quot;$&quot;* &quot;-&quot;_);_(@_)">
                  <c:v>262448.60555361846</c:v>
                </c:pt>
                <c:pt idx="34" formatCode="_(&quot;$&quot;* #,##0_);_(&quot;$&quot;* \(#,##0\);_(&quot;$&quot;* &quot;-&quot;_);_(@_)">
                  <c:v>267776.04526041052</c:v>
                </c:pt>
                <c:pt idx="35" formatCode="_(&quot;$&quot;* #,##0_);_(&quot;$&quot;* \(#,##0\);_(&quot;$&quot;* &quot;-&quot;_);_(@_)">
                  <c:v>272746.73493316217</c:v>
                </c:pt>
                <c:pt idx="36" formatCode="_(&quot;$&quot;* #,##0_);_(&quot;$&quot;* \(#,##0\);_(&quot;$&quot;* &quot;-&quot;_);_(@_)">
                  <c:v>278277.10004413954</c:v>
                </c:pt>
                <c:pt idx="37" formatCode="_(&quot;$&quot;* #,##0_);_(&quot;$&quot;* \(#,##0\);_(&quot;$&quot;* &quot;-&quot;_);_(@_)">
                  <c:v>284136.46975555667</c:v>
                </c:pt>
                <c:pt idx="38" formatCode="_(&quot;$&quot;* #,##0_);_(&quot;$&quot;* \(#,##0\);_(&quot;$&quot;* &quot;-&quot;_);_(@_)">
                  <c:v>289371.65321370133</c:v>
                </c:pt>
                <c:pt idx="39" formatCode="_(&quot;$&quot;* #,##0_);_(&quot;$&quot;* \(#,##0\);_(&quot;$&quot;* &quot;-&quot;_);_(@_)">
                  <c:v>295738.03980070498</c:v>
                </c:pt>
                <c:pt idx="40" formatCode="_(&quot;$&quot;* #,##0_);_(&quot;$&quot;* \(#,##0\);_(&quot;$&quot;* &quot;-&quot;_);_(@_)">
                  <c:v>302853.21515972185</c:v>
                </c:pt>
                <c:pt idx="41" formatCode="_(&quot;$&quot;* #,##0_);_(&quot;$&quot;* \(#,##0\);_(&quot;$&quot;* &quot;-&quot;_);_(@_)">
                  <c:v>310536.17000022344</c:v>
                </c:pt>
                <c:pt idx="42" formatCode="_(&quot;$&quot;* #,##0_);_(&quot;$&quot;* \(#,##0\);_(&quot;$&quot;* &quot;-&quot;_);_(@_)">
                  <c:v>318573.2405097739</c:v>
                </c:pt>
                <c:pt idx="43" formatCode="_(&quot;$&quot;* #,##0_);_(&quot;$&quot;* \(#,##0\);_(&quot;$&quot;* &quot;-&quot;_);_(@_)">
                  <c:v>326285.97492993745</c:v>
                </c:pt>
                <c:pt idx="44" formatCode="_(&quot;$&quot;* #,##0_);_(&quot;$&quot;* \(#,##0\);_(&quot;$&quot;* &quot;-&quot;_);_(@_)">
                  <c:v>335471.5653091186</c:v>
                </c:pt>
                <c:pt idx="45" formatCode="_(&quot;$&quot;* #,##0_);_(&quot;$&quot;* \(#,##0\);_(&quot;$&quot;* &quot;-&quot;_);_(@_)">
                  <c:v>343458.31076604035</c:v>
                </c:pt>
                <c:pt idx="46" formatCode="_(&quot;$&quot;* #,##0_);_(&quot;$&quot;* \(#,##0\);_(&quot;$&quot;* &quot;-&quot;_);_(@_)">
                  <c:v>350451.46025623911</c:v>
                </c:pt>
                <c:pt idx="47" formatCode="_(&quot;$&quot;* #,##0_);_(&quot;$&quot;* \(#,##0\);_(&quot;$&quot;* &quot;-&quot;_);_(@_)">
                  <c:v>356898.5129791561</c:v>
                </c:pt>
                <c:pt idx="48" formatCode="_(&quot;$&quot;* #,##0_);_(&quot;$&quot;* \(#,##0\);_(&quot;$&quot;* &quot;-&quot;_);_(@_)">
                  <c:v>365603.67491363978</c:v>
                </c:pt>
                <c:pt idx="49" formatCode="_(&quot;$&quot;* #,##0_);_(&quot;$&quot;* \(#,##0\);_(&quot;$&quot;* &quot;-&quot;_);_(@_)">
                  <c:v>374658.22187202959</c:v>
                </c:pt>
                <c:pt idx="50" formatCode="_(&quot;$&quot;* #,##0_);_(&quot;$&quot;* \(#,##0\);_(&quot;$&quot;* &quot;-&quot;_);_(@_)">
                  <c:v>384067.26216762891</c:v>
                </c:pt>
                <c:pt idx="51" formatCode="_(&quot;$&quot;* #,##0_);_(&quot;$&quot;* \(#,##0\);_(&quot;$&quot;* &quot;-&quot;_);_(@_)">
                  <c:v>394314.16657902044</c:v>
                </c:pt>
                <c:pt idx="52" formatCode="_(&quot;$&quot;* #,##0_);_(&quot;$&quot;* \(#,##0\);_(&quot;$&quot;* &quot;-&quot;_);_(@_)">
                  <c:v>405202.93155612081</c:v>
                </c:pt>
                <c:pt idx="53" formatCode="_(&quot;$&quot;* #,##0_);_(&quot;$&quot;* \(#,##0\);_(&quot;$&quot;* &quot;-&quot;_);_(@_)">
                  <c:v>419639.4662016884</c:v>
                </c:pt>
                <c:pt idx="54" formatCode="_(&quot;$&quot;* #,##0_);_(&quot;$&quot;* \(#,##0\);_(&quot;$&quot;* &quot;-&quot;_);_(@_)">
                  <c:v>432235.15205987357</c:v>
                </c:pt>
                <c:pt idx="55" formatCode="_(&quot;$&quot;* #,##0_);_(&quot;$&quot;* \(#,##0\);_(&quot;$&quot;* &quot;-&quot;_);_(@_)">
                  <c:v>444470.23628953029</c:v>
                </c:pt>
                <c:pt idx="56" formatCode="_(&quot;$&quot;* #,##0_);_(&quot;$&quot;* \(#,##0\);_(&quot;$&quot;* &quot;-&quot;_);_(@_)">
                  <c:v>455967.92714835959</c:v>
                </c:pt>
                <c:pt idx="57" formatCode="_(&quot;$&quot;* #,##0_);_(&quot;$&quot;* \(#,##0\);_(&quot;$&quot;* &quot;-&quot;_);_(@_)">
                  <c:v>466739.9245260224</c:v>
                </c:pt>
                <c:pt idx="58" formatCode="_(&quot;$&quot;* #,##0_);_(&quot;$&quot;* \(#,##0\);_(&quot;$&quot;* &quot;-&quot;_);_(@_)">
                  <c:v>477560.38257854822</c:v>
                </c:pt>
                <c:pt idx="59" formatCode="_(&quot;$&quot;* #,##0_);_(&quot;$&quot;* \(#,##0\);_(&quot;$&quot;* &quot;-&quot;_);_(@_)">
                  <c:v>486975.77888117341</c:v>
                </c:pt>
                <c:pt idx="60" formatCode="_(&quot;$&quot;* #,##0_);_(&quot;$&quot;* \(#,##0\);_(&quot;$&quot;* &quot;-&quot;_);_(@_)">
                  <c:v>494834.68272620923</c:v>
                </c:pt>
                <c:pt idx="61" formatCode="_(&quot;$&quot;* #,##0_);_(&quot;$&quot;* \(#,##0\);_(&quot;$&quot;* &quot;-&quot;_);_(@_)">
                  <c:v>503322.52679845586</c:v>
                </c:pt>
                <c:pt idx="62" formatCode="_(&quot;$&quot;* #,##0_);_(&quot;$&quot;* \(#,##0\);_(&quot;$&quot;* &quot;-&quot;_);_(@_)">
                  <c:v>511944.11013942154</c:v>
                </c:pt>
                <c:pt idx="63" formatCode="_(&quot;$&quot;* #,##0_);_(&quot;$&quot;* \(#,##0\);_(&quot;$&quot;* &quot;-&quot;_);_(@_)">
                  <c:v>521102.46200708247</c:v>
                </c:pt>
                <c:pt idx="64" formatCode="_(&quot;$&quot;* #,##0_);_(&quot;$&quot;* \(#,##0\);_(&quot;$&quot;* &quot;-&quot;_);_(@_)">
                  <c:v>530974.91807618376</c:v>
                </c:pt>
                <c:pt idx="65" formatCode="_(&quot;$&quot;* #,##0_);_(&quot;$&quot;* \(#,##0\);_(&quot;$&quot;* &quot;-&quot;_);_(@_)">
                  <c:v>539590.15166562854</c:v>
                </c:pt>
                <c:pt idx="66" formatCode="_(&quot;$&quot;* #,##0_);_(&quot;$&quot;* \(#,##0\);_(&quot;$&quot;* &quot;-&quot;_);_(@_)">
                  <c:v>550616.784811866</c:v>
                </c:pt>
                <c:pt idx="67" formatCode="_(&quot;$&quot;* #,##0_);_(&quot;$&quot;* \(#,##0\);_(&quot;$&quot;* &quot;-&quot;_);_(@_)">
                  <c:v>560660.04885559855</c:v>
                </c:pt>
                <c:pt idx="68" formatCode="_(&quot;$&quot;* #,##0_);_(&quot;$&quot;* \(#,##0\);_(&quot;$&quot;* &quot;-&quot;_);_(@_)">
                  <c:v>571815.63725251611</c:v>
                </c:pt>
                <c:pt idx="69" formatCode="_(&quot;$&quot;* #,##0_);_(&quot;$&quot;* \(#,##0\);_(&quot;$&quot;* &quot;-&quot;_);_(@_)">
                  <c:v>582896.71208250604</c:v>
                </c:pt>
                <c:pt idx="70" formatCode="_(&quot;$&quot;* #,##0_);_(&quot;$&quot;* \(#,##0\);_(&quot;$&quot;* &quot;-&quot;_);_(@_)">
                  <c:v>594895.59591071343</c:v>
                </c:pt>
                <c:pt idx="71" formatCode="_(&quot;$&quot;* #,##0_);_(&quot;$&quot;* \(#,##0\);_(&quot;$&quot;* &quot;-&quot;_);_(@_)">
                  <c:v>607266.71155526873</c:v>
                </c:pt>
                <c:pt idx="72" formatCode="_(&quot;$&quot;* #,##0_);_(&quot;$&quot;* \(#,##0\);_(&quot;$&quot;* &quot;-&quot;_);_(@_)">
                  <c:v>618127.6939270529</c:v>
                </c:pt>
                <c:pt idx="73" formatCode="_(&quot;$&quot;* #,##0_);_(&quot;$&quot;* \(#,##0\);_(&quot;$&quot;* &quot;-&quot;_);_(@_)">
                  <c:v>628427.90970606776</c:v>
                </c:pt>
                <c:pt idx="74" formatCode="_(&quot;$&quot;* #,##0_);_(&quot;$&quot;* \(#,##0\);_(&quot;$&quot;* &quot;-&quot;_);_(@_)">
                  <c:v>638789.2578775587</c:v>
                </c:pt>
                <c:pt idx="75" formatCode="_(&quot;$&quot;* #,##0_);_(&quot;$&quot;* \(#,##0\);_(&quot;$&quot;* &quot;-&quot;_);_(@_)">
                  <c:v>648444.66655449558</c:v>
                </c:pt>
                <c:pt idx="76" formatCode="_(&quot;$&quot;* #,##0_);_(&quot;$&quot;* \(#,##0\);_(&quot;$&quot;* &quot;-&quot;_);_(@_)">
                  <c:v>657333.80857604707</c:v>
                </c:pt>
                <c:pt idx="77" formatCode="_(&quot;$&quot;* #,##0_);_(&quot;$&quot;* \(#,##0\);_(&quot;$&quot;* &quot;-&quot;_);_(@_)">
                  <c:v>668155.92555156362</c:v>
                </c:pt>
                <c:pt idx="78" formatCode="_(&quot;$&quot;* #,##0_);_(&quot;$&quot;* \(#,##0\);_(&quot;$&quot;* &quot;-&quot;_);_(@_)">
                  <c:v>678503.71415344696</c:v>
                </c:pt>
                <c:pt idx="79" formatCode="_(&quot;$&quot;* #,##0_);_(&quot;$&quot;* \(#,##0\);_(&quot;$&quot;* &quot;-&quot;_);_(@_)">
                  <c:v>687941.19072682632</c:v>
                </c:pt>
                <c:pt idx="80" formatCode="_(&quot;$&quot;* #,##0_);_(&quot;$&quot;* \(#,##0\);_(&quot;$&quot;* &quot;-&quot;_);_(@_)">
                  <c:v>701621.33353340486</c:v>
                </c:pt>
                <c:pt idx="81" formatCode="_(&quot;$&quot;* #,##0_);_(&quot;$&quot;* \(#,##0\);_(&quot;$&quot;* &quot;-&quot;_);_(@_)">
                  <c:v>714537.04518912255</c:v>
                </c:pt>
                <c:pt idx="82" formatCode="_(&quot;$&quot;* #,##0_);_(&quot;$&quot;* \(#,##0\);_(&quot;$&quot;* &quot;-&quot;_);_(@_)">
                  <c:v>727735.48204573453</c:v>
                </c:pt>
                <c:pt idx="83" formatCode="_(&quot;$&quot;* #,##0_);_(&quot;$&quot;* \(#,##0\);_(&quot;$&quot;* &quot;-&quot;_);_(@_)">
                  <c:v>740859.27011222462</c:v>
                </c:pt>
                <c:pt idx="84" formatCode="_(&quot;$&quot;* #,##0_);_(&quot;$&quot;* \(#,##0\);_(&quot;$&quot;* &quot;-&quot;_);_(@_)">
                  <c:v>754327.17080987955</c:v>
                </c:pt>
                <c:pt idx="85" formatCode="_(&quot;$&quot;* #,##0_);_(&quot;$&quot;* \(#,##0\);_(&quot;$&quot;* &quot;-&quot;_);_(@_)">
                  <c:v>767617.50811191241</c:v>
                </c:pt>
                <c:pt idx="86" formatCode="_(&quot;$&quot;* #,##0_);_(&quot;$&quot;* \(#,##0\);_(&quot;$&quot;* &quot;-&quot;_);_(@_)">
                  <c:v>780785.81999606581</c:v>
                </c:pt>
                <c:pt idx="87" formatCode="_(&quot;$&quot;* #,##0_);_(&quot;$&quot;* \(#,##0\);_(&quot;$&quot;* &quot;-&quot;_);_(@_)">
                  <c:v>793668.61347199685</c:v>
                </c:pt>
                <c:pt idx="88" formatCode="_(&quot;$&quot;* #,##0_);_(&quot;$&quot;* \(#,##0\);_(&quot;$&quot;* &quot;-&quot;_);_(@_)">
                  <c:v>805526.47010972223</c:v>
                </c:pt>
                <c:pt idx="89" formatCode="_(&quot;$&quot;* #,##0_);_(&quot;$&quot;* \(#,##0\);_(&quot;$&quot;* &quot;-&quot;_);_(@_)">
                  <c:v>817130.09206418402</c:v>
                </c:pt>
                <c:pt idx="90" formatCode="_(&quot;$&quot;* #,##0_);_(&quot;$&quot;* \(#,##0\);_(&quot;$&quot;* &quot;-&quot;_);_(@_)">
                  <c:v>827131.94847199135</c:v>
                </c:pt>
                <c:pt idx="91" formatCode="_(&quot;$&quot;* #,##0_);_(&quot;$&quot;* \(#,##0\);_(&quot;$&quot;* &quot;-&quot;_);_(@_)">
                  <c:v>835405.28115690313</c:v>
                </c:pt>
                <c:pt idx="92" formatCode="_(&quot;$&quot;* #,##0_);_(&quot;$&quot;* \(#,##0\);_(&quot;$&quot;* &quot;-&quot;_);_(@_)">
                  <c:v>846115.2730256021</c:v>
                </c:pt>
                <c:pt idx="93" formatCode="_(&quot;$&quot;* #,##0_);_(&quot;$&quot;* \(#,##0\);_(&quot;$&quot;* &quot;-&quot;_);_(@_)">
                  <c:v>855817.13270899467</c:v>
                </c:pt>
                <c:pt idx="94" formatCode="_(&quot;$&quot;* #,##0_);_(&quot;$&quot;* \(#,##0\);_(&quot;$&quot;* &quot;-&quot;_);_(@_)">
                  <c:v>865180.92567212554</c:v>
                </c:pt>
                <c:pt idx="95" formatCode="_(&quot;$&quot;* #,##0_);_(&quot;$&quot;* \(#,##0\);_(&quot;$&quot;* &quot;-&quot;_);_(@_)">
                  <c:v>874641.61056560301</c:v>
                </c:pt>
                <c:pt idx="96" formatCode="_(&quot;$&quot;* #,##0_);_(&quot;$&quot;* \(#,##0\);_(&quot;$&quot;* &quot;-&quot;_);_(@_)">
                  <c:v>883985.25272821903</c:v>
                </c:pt>
                <c:pt idx="97" formatCode="_(&quot;$&quot;* #,##0_);_(&quot;$&quot;* \(#,##0\);_(&quot;$&quot;* &quot;-&quot;_);_(@_)">
                  <c:v>892163.53439344792</c:v>
                </c:pt>
                <c:pt idx="98" formatCode="_(&quot;$&quot;* #,##0_);_(&quot;$&quot;* \(#,##0\);_(&quot;$&quot;* &quot;-&quot;_);_(@_)">
                  <c:v>900335.79201775277</c:v>
                </c:pt>
                <c:pt idx="99" formatCode="_(&quot;$&quot;* #,##0_);_(&quot;$&quot;* \(#,##0\);_(&quot;$&quot;* &quot;-&quot;_);_(@_)">
                  <c:v>908755.38059309416</c:v>
                </c:pt>
                <c:pt idx="100" formatCode="_(&quot;$&quot;* #,##0_);_(&quot;$&quot;* \(#,##0\);_(&quot;$&quot;* &quot;-&quot;_);_(@_)">
                  <c:v>917962.48152109259</c:v>
                </c:pt>
                <c:pt idx="101" formatCode="_(&quot;$&quot;* #,##0_);_(&quot;$&quot;* \(#,##0\);_(&quot;$&quot;* &quot;-&quot;_);_(@_)">
                  <c:v>927565.32152690901</c:v>
                </c:pt>
                <c:pt idx="102" formatCode="_(&quot;$&quot;* #,##0_);_(&quot;$&quot;* \(#,##0\);_(&quot;$&quot;* &quot;-&quot;_);_(@_)">
                  <c:v>937402.10655712895</c:v>
                </c:pt>
                <c:pt idx="103" formatCode="_(&quot;$&quot;* #,##0_);_(&quot;$&quot;* \(#,##0\);_(&quot;$&quot;* &quot;-&quot;_);_(@_)">
                  <c:v>946411.01889365795</c:v>
                </c:pt>
                <c:pt idx="104" formatCode="_(&quot;$&quot;* #,##0_);_(&quot;$&quot;* \(#,##0\);_(&quot;$&quot;* &quot;-&quot;_);_(@_)">
                  <c:v>954122.65935808269</c:v>
                </c:pt>
                <c:pt idx="105" formatCode="_(&quot;$&quot;* #,##0_);_(&quot;$&quot;* \(#,##0\);_(&quot;$&quot;* &quot;-&quot;_);_(@_)">
                  <c:v>961757.11711785372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9-4E8A-A230-6240DAF7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174799"/>
        <c:axId val="1916247119"/>
      </c:lineChart>
      <c:lineChart>
        <c:grouping val="standard"/>
        <c:varyColors val="0"/>
        <c:ser>
          <c:idx val="1"/>
          <c:order val="1"/>
          <c:tx>
            <c:strRef>
              <c:f>Fixed_capital!$F$2</c:f>
              <c:strCache>
                <c:ptCount val="1"/>
                <c:pt idx="0">
                  <c:v>capital_stock_anual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Fixed_capital!$A$3:$A$108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Fixed_capital!$F$3:$F$108</c:f>
              <c:numCache>
                <c:formatCode>General</c:formatCode>
                <c:ptCount val="106"/>
                <c:pt idx="3" formatCode="_(&quot;$&quot;* #,##0_);_(&quot;$&quot;* \(#,##0\);_(&quot;$&quot;* &quot;-&quot;_);_(@_)">
                  <c:v>31009.885432994692</c:v>
                </c:pt>
                <c:pt idx="4" formatCode="_(&quot;$&quot;* #,##0_);_(&quot;$&quot;* \(#,##0\);_(&quot;$&quot;* &quot;-&quot;_);_(@_)">
                  <c:v>0</c:v>
                </c:pt>
                <c:pt idx="5" formatCode="_(&quot;$&quot;* #,##0_);_(&quot;$&quot;* \(#,##0\);_(&quot;$&quot;* &quot;-&quot;_);_(@_)">
                  <c:v>0</c:v>
                </c:pt>
                <c:pt idx="6" formatCode="_(&quot;$&quot;* #,##0_);_(&quot;$&quot;* \(#,##0\);_(&quot;$&quot;* &quot;-&quot;_);_(@_)">
                  <c:v>0</c:v>
                </c:pt>
                <c:pt idx="7" formatCode="_(&quot;$&quot;* #,##0_);_(&quot;$&quot;* \(#,##0\);_(&quot;$&quot;* &quot;-&quot;_);_(@_)">
                  <c:v>34715.135138925696</c:v>
                </c:pt>
                <c:pt idx="8" formatCode="_(&quot;$&quot;* #,##0_);_(&quot;$&quot;* \(#,##0\);_(&quot;$&quot;* &quot;-&quot;_);_(@_)">
                  <c:v>0</c:v>
                </c:pt>
                <c:pt idx="9" formatCode="_(&quot;$&quot;* #,##0_);_(&quot;$&quot;* \(#,##0\);_(&quot;$&quot;* &quot;-&quot;_);_(@_)">
                  <c:v>0</c:v>
                </c:pt>
                <c:pt idx="10" formatCode="_(&quot;$&quot;* #,##0_);_(&quot;$&quot;* \(#,##0\);_(&quot;$&quot;* &quot;-&quot;_);_(@_)">
                  <c:v>0</c:v>
                </c:pt>
                <c:pt idx="11" formatCode="_(&quot;$&quot;* #,##0_);_(&quot;$&quot;* \(#,##0\);_(&quot;$&quot;* &quot;-&quot;_);_(@_)">
                  <c:v>37229.702637819668</c:v>
                </c:pt>
                <c:pt idx="12" formatCode="_(&quot;$&quot;* #,##0_);_(&quot;$&quot;* \(#,##0\);_(&quot;$&quot;* &quot;-&quot;_);_(@_)">
                  <c:v>0</c:v>
                </c:pt>
                <c:pt idx="13" formatCode="_(&quot;$&quot;* #,##0_);_(&quot;$&quot;* \(#,##0\);_(&quot;$&quot;* &quot;-&quot;_);_(@_)">
                  <c:v>0</c:v>
                </c:pt>
                <c:pt idx="14" formatCode="_(&quot;$&quot;* #,##0_);_(&quot;$&quot;* \(#,##0\);_(&quot;$&quot;* &quot;-&quot;_);_(@_)">
                  <c:v>0</c:v>
                </c:pt>
                <c:pt idx="15" formatCode="_(&quot;$&quot;* #,##0_);_(&quot;$&quot;* \(#,##0\);_(&quot;$&quot;* &quot;-&quot;_);_(@_)">
                  <c:v>39328.945434664158</c:v>
                </c:pt>
                <c:pt idx="16" formatCode="_(&quot;$&quot;* #,##0_);_(&quot;$&quot;* \(#,##0\);_(&quot;$&quot;* &quot;-&quot;_);_(@_)">
                  <c:v>0</c:v>
                </c:pt>
                <c:pt idx="17" formatCode="_(&quot;$&quot;* #,##0_);_(&quot;$&quot;* \(#,##0\);_(&quot;$&quot;* &quot;-&quot;_);_(@_)">
                  <c:v>0</c:v>
                </c:pt>
                <c:pt idx="18" formatCode="_(&quot;$&quot;* #,##0_);_(&quot;$&quot;* \(#,##0\);_(&quot;$&quot;* &quot;-&quot;_);_(@_)">
                  <c:v>0</c:v>
                </c:pt>
                <c:pt idx="19" formatCode="_(&quot;$&quot;* #,##0_);_(&quot;$&quot;* \(#,##0\);_(&quot;$&quot;* &quot;-&quot;_);_(@_)">
                  <c:v>40183.150117795383</c:v>
                </c:pt>
                <c:pt idx="20" formatCode="_(&quot;$&quot;* #,##0_);_(&quot;$&quot;* \(#,##0\);_(&quot;$&quot;* &quot;-&quot;_);_(@_)">
                  <c:v>0</c:v>
                </c:pt>
                <c:pt idx="21" formatCode="_(&quot;$&quot;* #,##0_);_(&quot;$&quot;* \(#,##0\);_(&quot;$&quot;* &quot;-&quot;_);_(@_)">
                  <c:v>0</c:v>
                </c:pt>
                <c:pt idx="22" formatCode="_(&quot;$&quot;* #,##0_);_(&quot;$&quot;* \(#,##0\);_(&quot;$&quot;* &quot;-&quot;_);_(@_)">
                  <c:v>0</c:v>
                </c:pt>
                <c:pt idx="23" formatCode="_(&quot;$&quot;* #,##0_);_(&quot;$&quot;* \(#,##0\);_(&quot;$&quot;* &quot;-&quot;_);_(@_)">
                  <c:v>29904.476275339443</c:v>
                </c:pt>
                <c:pt idx="24" formatCode="_(&quot;$&quot;* #,##0_);_(&quot;$&quot;* \(#,##0\);_(&quot;$&quot;* &quot;-&quot;_);_(@_)">
                  <c:v>0</c:v>
                </c:pt>
                <c:pt idx="25" formatCode="_(&quot;$&quot;* #,##0_);_(&quot;$&quot;* \(#,##0\);_(&quot;$&quot;* &quot;-&quot;_);_(@_)">
                  <c:v>0</c:v>
                </c:pt>
                <c:pt idx="26" formatCode="_(&quot;$&quot;* #,##0_);_(&quot;$&quot;* \(#,##0\);_(&quot;$&quot;* &quot;-&quot;_);_(@_)">
                  <c:v>0</c:v>
                </c:pt>
                <c:pt idx="27" formatCode="_(&quot;$&quot;* #,##0_);_(&quot;$&quot;* \(#,##0\);_(&quot;$&quot;* &quot;-&quot;_);_(@_)">
                  <c:v>35623.383531468309</c:v>
                </c:pt>
                <c:pt idx="28" formatCode="_(&quot;$&quot;* #,##0_);_(&quot;$&quot;* \(#,##0\);_(&quot;$&quot;* &quot;-&quot;_);_(@_)">
                  <c:v>0</c:v>
                </c:pt>
                <c:pt idx="29" formatCode="_(&quot;$&quot;* #,##0_);_(&quot;$&quot;* \(#,##0\);_(&quot;$&quot;* &quot;-&quot;_);_(@_)">
                  <c:v>0</c:v>
                </c:pt>
                <c:pt idx="30" formatCode="_(&quot;$&quot;* #,##0_);_(&quot;$&quot;* \(#,##0\);_(&quot;$&quot;* &quot;-&quot;_);_(@_)">
                  <c:v>0</c:v>
                </c:pt>
                <c:pt idx="31" formatCode="_(&quot;$&quot;* #,##0_);_(&quot;$&quot;* \(#,##0\);_(&quot;$&quot;* &quot;-&quot;_);_(@_)">
                  <c:v>35616.116804231497</c:v>
                </c:pt>
                <c:pt idx="32" formatCode="_(&quot;$&quot;* #,##0_);_(&quot;$&quot;* \(#,##0\);_(&quot;$&quot;* &quot;-&quot;_);_(@_)">
                  <c:v>0</c:v>
                </c:pt>
                <c:pt idx="33" formatCode="_(&quot;$&quot;* #,##0_);_(&quot;$&quot;* \(#,##0\);_(&quot;$&quot;* &quot;-&quot;_);_(@_)">
                  <c:v>0</c:v>
                </c:pt>
                <c:pt idx="34" formatCode="_(&quot;$&quot;* #,##0_);_(&quot;$&quot;* \(#,##0\);_(&quot;$&quot;* &quot;-&quot;_);_(@_)">
                  <c:v>0</c:v>
                </c:pt>
                <c:pt idx="35" formatCode="_(&quot;$&quot;* #,##0_);_(&quot;$&quot;* \(#,##0\);_(&quot;$&quot;* &quot;-&quot;_);_(@_)">
                  <c:v>40871.697119761629</c:v>
                </c:pt>
                <c:pt idx="36" formatCode="_(&quot;$&quot;* #,##0_);_(&quot;$&quot;* \(#,##0\);_(&quot;$&quot;* &quot;-&quot;_);_(@_)">
                  <c:v>0</c:v>
                </c:pt>
                <c:pt idx="37" formatCode="_(&quot;$&quot;* #,##0_);_(&quot;$&quot;* \(#,##0\);_(&quot;$&quot;* &quot;-&quot;_);_(@_)">
                  <c:v>0</c:v>
                </c:pt>
                <c:pt idx="38" formatCode="_(&quot;$&quot;* #,##0_);_(&quot;$&quot;* \(#,##0\);_(&quot;$&quot;* &quot;-&quot;_);_(@_)">
                  <c:v>0</c:v>
                </c:pt>
                <c:pt idx="39" formatCode="_(&quot;$&quot;* #,##0_);_(&quot;$&quot;* \(#,##0\);_(&quot;$&quot;* &quot;-&quot;_);_(@_)">
                  <c:v>43942.380010459703</c:v>
                </c:pt>
                <c:pt idx="40" formatCode="_(&quot;$&quot;* #,##0_);_(&quot;$&quot;* \(#,##0\);_(&quot;$&quot;* &quot;-&quot;_);_(@_)">
                  <c:v>0</c:v>
                </c:pt>
                <c:pt idx="41" formatCode="_(&quot;$&quot;* #,##0_);_(&quot;$&quot;* \(#,##0\);_(&quot;$&quot;* &quot;-&quot;_);_(@_)">
                  <c:v>0</c:v>
                </c:pt>
                <c:pt idx="42" formatCode="_(&quot;$&quot;* #,##0_);_(&quot;$&quot;* \(#,##0\);_(&quot;$&quot;* &quot;-&quot;_);_(@_)">
                  <c:v>0</c:v>
                </c:pt>
                <c:pt idx="43" formatCode="_(&quot;$&quot;* #,##0_);_(&quot;$&quot;* \(#,##0\);_(&quot;$&quot;* &quot;-&quot;_);_(@_)">
                  <c:v>47234.523762816563</c:v>
                </c:pt>
                <c:pt idx="44" formatCode="_(&quot;$&quot;* #,##0_);_(&quot;$&quot;* \(#,##0\);_(&quot;$&quot;* &quot;-&quot;_);_(@_)">
                  <c:v>0</c:v>
                </c:pt>
                <c:pt idx="45" formatCode="_(&quot;$&quot;* #,##0_);_(&quot;$&quot;* \(#,##0\);_(&quot;$&quot;* &quot;-&quot;_);_(@_)">
                  <c:v>0</c:v>
                </c:pt>
                <c:pt idx="46" formatCode="_(&quot;$&quot;* #,##0_);_(&quot;$&quot;* \(#,##0\);_(&quot;$&quot;* &quot;-&quot;_);_(@_)">
                  <c:v>0</c:v>
                </c:pt>
                <c:pt idx="47" formatCode="_(&quot;$&quot;* #,##0_);_(&quot;$&quot;* \(#,##0\);_(&quot;$&quot;* &quot;-&quot;_);_(@_)">
                  <c:v>52623.448170507363</c:v>
                </c:pt>
                <c:pt idx="48" formatCode="_(&quot;$&quot;* #,##0_);_(&quot;$&quot;* \(#,##0\);_(&quot;$&quot;* &quot;-&quot;_);_(@_)">
                  <c:v>0</c:v>
                </c:pt>
                <c:pt idx="49" formatCode="_(&quot;$&quot;* #,##0_);_(&quot;$&quot;* \(#,##0\);_(&quot;$&quot;* &quot;-&quot;_);_(@_)">
                  <c:v>0</c:v>
                </c:pt>
                <c:pt idx="50" formatCode="_(&quot;$&quot;* #,##0_);_(&quot;$&quot;* \(#,##0\);_(&quot;$&quot;* &quot;-&quot;_);_(@_)">
                  <c:v>0</c:v>
                </c:pt>
                <c:pt idx="51" formatCode="_(&quot;$&quot;* #,##0_);_(&quot;$&quot;* \(#,##0\);_(&quot;$&quot;* &quot;-&quot;_);_(@_)">
                  <c:v>63358.709044193798</c:v>
                </c:pt>
                <c:pt idx="52" formatCode="_(&quot;$&quot;* #,##0_);_(&quot;$&quot;* \(#,##0\);_(&quot;$&quot;* &quot;-&quot;_);_(@_)">
                  <c:v>0</c:v>
                </c:pt>
                <c:pt idx="53" formatCode="_(&quot;$&quot;* #,##0_);_(&quot;$&quot;* \(#,##0\);_(&quot;$&quot;* &quot;-&quot;_);_(@_)">
                  <c:v>0</c:v>
                </c:pt>
                <c:pt idx="54" formatCode="_(&quot;$&quot;* #,##0_);_(&quot;$&quot;* \(#,##0\);_(&quot;$&quot;* &quot;-&quot;_);_(@_)">
                  <c:v>0</c:v>
                </c:pt>
                <c:pt idx="55" formatCode="_(&quot;$&quot;* #,##0_);_(&quot;$&quot;* \(#,##0\);_(&quot;$&quot;* &quot;-&quot;_);_(@_)">
                  <c:v>76497.712424939207</c:v>
                </c:pt>
                <c:pt idx="56" formatCode="_(&quot;$&quot;* #,##0_);_(&quot;$&quot;* \(#,##0\);_(&quot;$&quot;* &quot;-&quot;_);_(@_)">
                  <c:v>0</c:v>
                </c:pt>
                <c:pt idx="57" formatCode="_(&quot;$&quot;* #,##0_);_(&quot;$&quot;* \(#,##0\);_(&quot;$&quot;* &quot;-&quot;_);_(@_)">
                  <c:v>0</c:v>
                </c:pt>
                <c:pt idx="58" formatCode="_(&quot;$&quot;* #,##0_);_(&quot;$&quot;* \(#,##0\);_(&quot;$&quot;* &quot;-&quot;_);_(@_)">
                  <c:v>0</c:v>
                </c:pt>
                <c:pt idx="59" formatCode="_(&quot;$&quot;* #,##0_);_(&quot;$&quot;* \(#,##0\);_(&quot;$&quot;* &quot;-&quot;_);_(@_)">
                  <c:v>69550.521417503114</c:v>
                </c:pt>
                <c:pt idx="60" formatCode="_(&quot;$&quot;* #,##0_);_(&quot;$&quot;* \(#,##0\);_(&quot;$&quot;* &quot;-&quot;_);_(@_)">
                  <c:v>0</c:v>
                </c:pt>
                <c:pt idx="61" formatCode="_(&quot;$&quot;* #,##0_);_(&quot;$&quot;* \(#,##0\);_(&quot;$&quot;* &quot;-&quot;_);_(@_)">
                  <c:v>0</c:v>
                </c:pt>
                <c:pt idx="62" formatCode="_(&quot;$&quot;* #,##0_);_(&quot;$&quot;* \(#,##0\);_(&quot;$&quot;* &quot;-&quot;_);_(@_)">
                  <c:v>0</c:v>
                </c:pt>
                <c:pt idx="63" formatCode="_(&quot;$&quot;* #,##0_);_(&quot;$&quot;* \(#,##0\);_(&quot;$&quot;* &quot;-&quot;_);_(@_)">
                  <c:v>75191.029450222719</c:v>
                </c:pt>
                <c:pt idx="64" formatCode="_(&quot;$&quot;* #,##0_);_(&quot;$&quot;* \(#,##0\);_(&quot;$&quot;* &quot;-&quot;_);_(@_)">
                  <c:v>0</c:v>
                </c:pt>
                <c:pt idx="65" formatCode="_(&quot;$&quot;* #,##0_);_(&quot;$&quot;* \(#,##0\);_(&quot;$&quot;* &quot;-&quot;_);_(@_)">
                  <c:v>0</c:v>
                </c:pt>
                <c:pt idx="66" formatCode="_(&quot;$&quot;* #,##0_);_(&quot;$&quot;* \(#,##0\);_(&quot;$&quot;* &quot;-&quot;_);_(@_)">
                  <c:v>0</c:v>
                </c:pt>
                <c:pt idx="67" formatCode="_(&quot;$&quot;* #,##0_);_(&quot;$&quot;* \(#,##0\);_(&quot;$&quot;* &quot;-&quot;_);_(@_)">
                  <c:v>80514.303513644045</c:v>
                </c:pt>
                <c:pt idx="68" formatCode="_(&quot;$&quot;* #,##0_);_(&quot;$&quot;* \(#,##0\);_(&quot;$&quot;* &quot;-&quot;_);_(@_)">
                  <c:v>0</c:v>
                </c:pt>
                <c:pt idx="69" formatCode="_(&quot;$&quot;* #,##0_);_(&quot;$&quot;* \(#,##0\);_(&quot;$&quot;* &quot;-&quot;_);_(@_)">
                  <c:v>0</c:v>
                </c:pt>
                <c:pt idx="70" formatCode="_(&quot;$&quot;* #,##0_);_(&quot;$&quot;* \(#,##0\);_(&quot;$&quot;* &quot;-&quot;_);_(@_)">
                  <c:v>0</c:v>
                </c:pt>
                <c:pt idx="71" formatCode="_(&quot;$&quot;* #,##0_);_(&quot;$&quot;* \(#,##0\);_(&quot;$&quot;* &quot;-&quot;_);_(@_)">
                  <c:v>89708.681719195636</c:v>
                </c:pt>
                <c:pt idx="72" formatCode="_(&quot;$&quot;* #,##0_);_(&quot;$&quot;* \(#,##0\);_(&quot;$&quot;* &quot;-&quot;_);_(@_)">
                  <c:v>0</c:v>
                </c:pt>
                <c:pt idx="73" formatCode="_(&quot;$&quot;* #,##0_);_(&quot;$&quot;* \(#,##0\);_(&quot;$&quot;* &quot;-&quot;_);_(@_)">
                  <c:v>0</c:v>
                </c:pt>
                <c:pt idx="74" formatCode="_(&quot;$&quot;* #,##0_);_(&quot;$&quot;* \(#,##0\);_(&quot;$&quot;* &quot;-&quot;_);_(@_)">
                  <c:v>0</c:v>
                </c:pt>
                <c:pt idx="75" formatCode="_(&quot;$&quot;* #,##0_);_(&quot;$&quot;* \(#,##0\);_(&quot;$&quot;* &quot;-&quot;_);_(@_)">
                  <c:v>87489.713668105192</c:v>
                </c:pt>
                <c:pt idx="76" formatCode="_(&quot;$&quot;* #,##0_);_(&quot;$&quot;* \(#,##0\);_(&quot;$&quot;* &quot;-&quot;_);_(@_)">
                  <c:v>0</c:v>
                </c:pt>
                <c:pt idx="77" formatCode="_(&quot;$&quot;* #,##0_);_(&quot;$&quot;* \(#,##0\);_(&quot;$&quot;* &quot;-&quot;_);_(@_)">
                  <c:v>0</c:v>
                </c:pt>
                <c:pt idx="78" formatCode="_(&quot;$&quot;* #,##0_);_(&quot;$&quot;* \(#,##0\);_(&quot;$&quot;* &quot;-&quot;_);_(@_)">
                  <c:v>0</c:v>
                </c:pt>
                <c:pt idx="79" formatCode="_(&quot;$&quot;* #,##0_);_(&quot;$&quot;* \(#,##0\);_(&quot;$&quot;* &quot;-&quot;_);_(@_)">
                  <c:v>93695.458527453797</c:v>
                </c:pt>
                <c:pt idx="80" formatCode="_(&quot;$&quot;* #,##0_);_(&quot;$&quot;* \(#,##0\);_(&quot;$&quot;* &quot;-&quot;_);_(@_)">
                  <c:v>0</c:v>
                </c:pt>
                <c:pt idx="81" formatCode="_(&quot;$&quot;* #,##0_);_(&quot;$&quot;* \(#,##0\);_(&quot;$&quot;* &quot;-&quot;_);_(@_)">
                  <c:v>0</c:v>
                </c:pt>
                <c:pt idx="82" formatCode="_(&quot;$&quot;* #,##0_);_(&quot;$&quot;* \(#,##0\);_(&quot;$&quot;* &quot;-&quot;_);_(@_)">
                  <c:v>0</c:v>
                </c:pt>
                <c:pt idx="83" formatCode="_(&quot;$&quot;* #,##0_);_(&quot;$&quot;* \(#,##0\);_(&quot;$&quot;* &quot;-&quot;_);_(@_)">
                  <c:v>107447.55427891969</c:v>
                </c:pt>
                <c:pt idx="84" formatCode="_(&quot;$&quot;* #,##0_);_(&quot;$&quot;* \(#,##0\);_(&quot;$&quot;* &quot;-&quot;_);_(@_)">
                  <c:v>0</c:v>
                </c:pt>
                <c:pt idx="85" formatCode="_(&quot;$&quot;* #,##0_);_(&quot;$&quot;* \(#,##0\);_(&quot;$&quot;* &quot;-&quot;_);_(@_)">
                  <c:v>0</c:v>
                </c:pt>
                <c:pt idx="86" formatCode="_(&quot;$&quot;* #,##0_);_(&quot;$&quot;* \(#,##0\);_(&quot;$&quot;* &quot;-&quot;_);_(@_)">
                  <c:v>0</c:v>
                </c:pt>
                <c:pt idx="87" formatCode="_(&quot;$&quot;* #,##0_);_(&quot;$&quot;* \(#,##0\);_(&quot;$&quot;* &quot;-&quot;_);_(@_)">
                  <c:v>113513.33258354568</c:v>
                </c:pt>
                <c:pt idx="88" formatCode="_(&quot;$&quot;* #,##0_);_(&quot;$&quot;* \(#,##0\);_(&quot;$&quot;* &quot;-&quot;_);_(@_)">
                  <c:v>0</c:v>
                </c:pt>
                <c:pt idx="89" formatCode="_(&quot;$&quot;* #,##0_);_(&quot;$&quot;* \(#,##0\);_(&quot;$&quot;* &quot;-&quot;_);_(@_)">
                  <c:v>0</c:v>
                </c:pt>
                <c:pt idx="90" formatCode="_(&quot;$&quot;* #,##0_);_(&quot;$&quot;* \(#,##0\);_(&quot;$&quot;* &quot;-&quot;_);_(@_)">
                  <c:v>0</c:v>
                </c:pt>
                <c:pt idx="91" formatCode="_(&quot;$&quot;* #,##0_);_(&quot;$&quot;* \(#,##0\);_(&quot;$&quot;* &quot;-&quot;_);_(@_)">
                  <c:v>113735.86439385009</c:v>
                </c:pt>
                <c:pt idx="92" formatCode="_(&quot;$&quot;* #,##0_);_(&quot;$&quot;* \(#,##0\);_(&quot;$&quot;* &quot;-&quot;_);_(@_)">
                  <c:v>0</c:v>
                </c:pt>
                <c:pt idx="93" formatCode="_(&quot;$&quot;* #,##0_);_(&quot;$&quot;* \(#,##0\);_(&quot;$&quot;* &quot;-&quot;_);_(@_)">
                  <c:v>0</c:v>
                </c:pt>
                <c:pt idx="94" formatCode="_(&quot;$&quot;* #,##0_);_(&quot;$&quot;* \(#,##0\);_(&quot;$&quot;* &quot;-&quot;_);_(@_)">
                  <c:v>0</c:v>
                </c:pt>
                <c:pt idx="95" formatCode="_(&quot;$&quot;* #,##0_);_(&quot;$&quot;* \(#,##0\);_(&quot;$&quot;* &quot;-&quot;_);_(@_)">
                  <c:v>120639.97624921199</c:v>
                </c:pt>
                <c:pt idx="96" formatCode="_(&quot;$&quot;* #,##0_);_(&quot;$&quot;* \(#,##0\);_(&quot;$&quot;* &quot;-&quot;_);_(@_)">
                  <c:v>0</c:v>
                </c:pt>
                <c:pt idx="97" formatCode="_(&quot;$&quot;* #,##0_);_(&quot;$&quot;* \(#,##0\);_(&quot;$&quot;* &quot;-&quot;_);_(@_)">
                  <c:v>0</c:v>
                </c:pt>
                <c:pt idx="98" formatCode="_(&quot;$&quot;* #,##0_);_(&quot;$&quot;* \(#,##0\);_(&quot;$&quot;* &quot;-&quot;_);_(@_)">
                  <c:v>0</c:v>
                </c:pt>
                <c:pt idx="99" formatCode="_(&quot;$&quot;* #,##0_);_(&quot;$&quot;* \(#,##0\);_(&quot;$&quot;* &quot;-&quot;_);_(@_)">
                  <c:v>122310.08648572778</c:v>
                </c:pt>
                <c:pt idx="100" formatCode="_(&quot;$&quot;* #,##0_);_(&quot;$&quot;* \(#,##0\);_(&quot;$&quot;* &quot;-&quot;_);_(@_)">
                  <c:v>0</c:v>
                </c:pt>
                <c:pt idx="101" formatCode="_(&quot;$&quot;* #,##0_);_(&quot;$&quot;* \(#,##0\);_(&quot;$&quot;* &quot;-&quot;_);_(@_)">
                  <c:v>0</c:v>
                </c:pt>
                <c:pt idx="102" formatCode="_(&quot;$&quot;* #,##0_);_(&quot;$&quot;* \(#,##0\);_(&quot;$&quot;* &quot;-&quot;_);_(@_)">
                  <c:v>0</c:v>
                </c:pt>
                <c:pt idx="103" formatCode="_(&quot;$&quot;* #,##0_);_(&quot;$&quot;* \(#,##0\);_(&quot;$&quot;* &quot;-&quot;_);_(@_)">
                  <c:v>125848.11483452014</c:v>
                </c:pt>
                <c:pt idx="104" formatCode="_(&quot;$&quot;* #,##0_);_(&quot;$&quot;* \(#,##0\);_(&quot;$&quot;* &quot;-&quot;_);_(@_)">
                  <c:v>0</c:v>
                </c:pt>
                <c:pt idx="105" formatCode="_(&quot;$&quot;* #,##0_);_(&quot;$&quot;* \(#,##0\);_(&quot;$&quot;* &quot;-&quot;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9-4E8A-A230-6240DAF7F30A}"/>
            </c:ext>
          </c:extLst>
        </c:ser>
        <c:ser>
          <c:idx val="2"/>
          <c:order val="2"/>
          <c:tx>
            <c:strRef>
              <c:f>Fixed_capital!$G$2</c:f>
              <c:strCache>
                <c:ptCount val="1"/>
                <c:pt idx="0">
                  <c:v>capital_stock_anual_interpol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Fixed_capital!$A$3:$A$108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Fixed_capital!$G$3:$G$108</c:f>
              <c:numCache>
                <c:formatCode>General</c:formatCode>
                <c:ptCount val="106"/>
                <c:pt idx="3" formatCode="_(&quot;$&quot;* #,##0.00_);_(&quot;$&quot;* \(#,##0.00\);_(&quot;$&quot;* &quot;-&quot;??_);_(@_)">
                  <c:v>31009.885432994692</c:v>
                </c:pt>
                <c:pt idx="4" formatCode="_(&quot;$&quot;* #,##0.00_);_(&quot;$&quot;* \(#,##0.00\);_(&quot;$&quot;* &quot;-&quot;??_);_(@_)">
                  <c:v>31936.197859477441</c:v>
                </c:pt>
                <c:pt idx="5" formatCode="_(&quot;$&quot;* #,##0.00_);_(&quot;$&quot;* \(#,##0.00\);_(&quot;$&quot;* &quot;-&quot;??_);_(@_)">
                  <c:v>32862.51028596019</c:v>
                </c:pt>
                <c:pt idx="6" formatCode="_(&quot;$&quot;* #,##0.00_);_(&quot;$&quot;* \(#,##0.00\);_(&quot;$&quot;* &quot;-&quot;??_);_(@_)">
                  <c:v>33788.82271244294</c:v>
                </c:pt>
                <c:pt idx="7" formatCode="_(&quot;$&quot;* #,##0.00_);_(&quot;$&quot;* \(#,##0.00\);_(&quot;$&quot;* &quot;-&quot;??_);_(@_)">
                  <c:v>34715.135138925696</c:v>
                </c:pt>
                <c:pt idx="8" formatCode="_(&quot;$&quot;* #,##0.00_);_(&quot;$&quot;* \(#,##0.00\);_(&quot;$&quot;* &quot;-&quot;??_);_(@_)">
                  <c:v>35343.777013649189</c:v>
                </c:pt>
                <c:pt idx="9" formatCode="_(&quot;$&quot;* #,##0.00_);_(&quot;$&quot;* \(#,##0.00\);_(&quot;$&quot;* &quot;-&quot;??_);_(@_)">
                  <c:v>35972.418888372682</c:v>
                </c:pt>
                <c:pt idx="10" formatCode="_(&quot;$&quot;* #,##0.00_);_(&quot;$&quot;* \(#,##0.00\);_(&quot;$&quot;* &quot;-&quot;??_);_(@_)">
                  <c:v>36601.060763096175</c:v>
                </c:pt>
                <c:pt idx="11" formatCode="_(&quot;$&quot;* #,##0.00_);_(&quot;$&quot;* \(#,##0.00\);_(&quot;$&quot;* &quot;-&quot;??_);_(@_)">
                  <c:v>37229.702637819668</c:v>
                </c:pt>
                <c:pt idx="12" formatCode="_(&quot;$&quot;* #,##0.00_);_(&quot;$&quot;* \(#,##0.00\);_(&quot;$&quot;* &quot;-&quot;??_);_(@_)">
                  <c:v>37754.513337030789</c:v>
                </c:pt>
                <c:pt idx="13" formatCode="_(&quot;$&quot;* #,##0.00_);_(&quot;$&quot;* \(#,##0.00\);_(&quot;$&quot;* &quot;-&quot;??_);_(@_)">
                  <c:v>38279.324036241916</c:v>
                </c:pt>
                <c:pt idx="14" formatCode="_(&quot;$&quot;* #,##0.00_);_(&quot;$&quot;* \(#,##0.00\);_(&quot;$&quot;* &quot;-&quot;??_);_(@_)">
                  <c:v>38804.134735453037</c:v>
                </c:pt>
                <c:pt idx="15" formatCode="_(&quot;$&quot;* #,##0.00_);_(&quot;$&quot;* \(#,##0.00\);_(&quot;$&quot;* &quot;-&quot;??_);_(@_)">
                  <c:v>39328.945434664158</c:v>
                </c:pt>
                <c:pt idx="16" formatCode="_(&quot;$&quot;* #,##0.00_);_(&quot;$&quot;* \(#,##0.00\);_(&quot;$&quot;* &quot;-&quot;??_);_(@_)">
                  <c:v>39542.496605446962</c:v>
                </c:pt>
                <c:pt idx="17" formatCode="_(&quot;$&quot;* #,##0.00_);_(&quot;$&quot;* \(#,##0.00\);_(&quot;$&quot;* &quot;-&quot;??_);_(@_)">
                  <c:v>39756.047776229767</c:v>
                </c:pt>
                <c:pt idx="18" formatCode="_(&quot;$&quot;* #,##0.00_);_(&quot;$&quot;* \(#,##0.00\);_(&quot;$&quot;* &quot;-&quot;??_);_(@_)">
                  <c:v>39969.598947012579</c:v>
                </c:pt>
                <c:pt idx="19" formatCode="_(&quot;$&quot;* #,##0.00_);_(&quot;$&quot;* \(#,##0.00\);_(&quot;$&quot;* &quot;-&quot;??_);_(@_)">
                  <c:v>40183.150117795383</c:v>
                </c:pt>
                <c:pt idx="20" formatCode="_(&quot;$&quot;* #,##0.00_);_(&quot;$&quot;* \(#,##0.00\);_(&quot;$&quot;* &quot;-&quot;??_);_(@_)">
                  <c:v>37613.481657181401</c:v>
                </c:pt>
                <c:pt idx="21" formatCode="_(&quot;$&quot;* #,##0.00_);_(&quot;$&quot;* \(#,##0.00\);_(&quot;$&quot;* &quot;-&quot;??_);_(@_)">
                  <c:v>35043.813196567411</c:v>
                </c:pt>
                <c:pt idx="22" formatCode="_(&quot;$&quot;* #,##0.00_);_(&quot;$&quot;* \(#,##0.00\);_(&quot;$&quot;* &quot;-&quot;??_);_(@_)">
                  <c:v>32474.144735953429</c:v>
                </c:pt>
                <c:pt idx="23" formatCode="_(&quot;$&quot;* #,##0.00_);_(&quot;$&quot;* \(#,##0.00\);_(&quot;$&quot;* &quot;-&quot;??_);_(@_)">
                  <c:v>29904.476275339443</c:v>
                </c:pt>
                <c:pt idx="24" formatCode="_(&quot;$&quot;* #,##0.00_);_(&quot;$&quot;* \(#,##0.00\);_(&quot;$&quot;* &quot;-&quot;??_);_(@_)">
                  <c:v>31334.203089371658</c:v>
                </c:pt>
                <c:pt idx="25" formatCode="_(&quot;$&quot;* #,##0.00_);_(&quot;$&quot;* \(#,##0.00\);_(&quot;$&quot;* &quot;-&quot;??_);_(@_)">
                  <c:v>32763.929903403878</c:v>
                </c:pt>
                <c:pt idx="26" formatCode="_(&quot;$&quot;* #,##0.00_);_(&quot;$&quot;* \(#,##0.00\);_(&quot;$&quot;* &quot;-&quot;??_);_(@_)">
                  <c:v>34193.656717436097</c:v>
                </c:pt>
                <c:pt idx="27" formatCode="_(&quot;$&quot;* #,##0.00_);_(&quot;$&quot;* \(#,##0.00\);_(&quot;$&quot;* &quot;-&quot;??_);_(@_)">
                  <c:v>35623.383531468309</c:v>
                </c:pt>
                <c:pt idx="28" formatCode="_(&quot;$&quot;* #,##0.00_);_(&quot;$&quot;* \(#,##0.00\);_(&quot;$&quot;* &quot;-&quot;??_);_(@_)">
                  <c:v>35621.56684965911</c:v>
                </c:pt>
                <c:pt idx="29" formatCode="_(&quot;$&quot;* #,##0.00_);_(&quot;$&quot;* \(#,##0.00\);_(&quot;$&quot;* &quot;-&quot;??_);_(@_)">
                  <c:v>35619.750167849903</c:v>
                </c:pt>
                <c:pt idx="30" formatCode="_(&quot;$&quot;* #,##0.00_);_(&quot;$&quot;* \(#,##0.00\);_(&quot;$&quot;* &quot;-&quot;??_);_(@_)">
                  <c:v>35617.933486040696</c:v>
                </c:pt>
                <c:pt idx="31" formatCode="_(&quot;$&quot;* #,##0.00_);_(&quot;$&quot;* \(#,##0.00\);_(&quot;$&quot;* &quot;-&quot;??_);_(@_)">
                  <c:v>35616.116804231497</c:v>
                </c:pt>
                <c:pt idx="32" formatCode="_(&quot;$&quot;* #,##0.00_);_(&quot;$&quot;* \(#,##0.00\);_(&quot;$&quot;* &quot;-&quot;??_);_(@_)">
                  <c:v>36930.011883114028</c:v>
                </c:pt>
                <c:pt idx="33" formatCode="_(&quot;$&quot;* #,##0.00_);_(&quot;$&quot;* \(#,##0.00\);_(&quot;$&quot;* &quot;-&quot;??_);_(@_)">
                  <c:v>38243.906961996559</c:v>
                </c:pt>
                <c:pt idx="34" formatCode="_(&quot;$&quot;* #,##0.00_);_(&quot;$&quot;* \(#,##0.00\);_(&quot;$&quot;* &quot;-&quot;??_);_(@_)">
                  <c:v>39557.802040879091</c:v>
                </c:pt>
                <c:pt idx="35" formatCode="_(&quot;$&quot;* #,##0.00_);_(&quot;$&quot;* \(#,##0.00\);_(&quot;$&quot;* &quot;-&quot;??_);_(@_)">
                  <c:v>40871.697119761629</c:v>
                </c:pt>
                <c:pt idx="36" formatCode="_(&quot;$&quot;* #,##0.00_);_(&quot;$&quot;* \(#,##0.00\);_(&quot;$&quot;* &quot;-&quot;??_);_(@_)">
                  <c:v>41639.367842436142</c:v>
                </c:pt>
                <c:pt idx="37" formatCode="_(&quot;$&quot;* #,##0.00_);_(&quot;$&quot;* \(#,##0.00\);_(&quot;$&quot;* &quot;-&quot;??_);_(@_)">
                  <c:v>42407.038565110663</c:v>
                </c:pt>
                <c:pt idx="38" formatCode="_(&quot;$&quot;* #,##0.00_);_(&quot;$&quot;* \(#,##0.00\);_(&quot;$&quot;* &quot;-&quot;??_);_(@_)">
                  <c:v>43174.709287785183</c:v>
                </c:pt>
                <c:pt idx="39" formatCode="_(&quot;$&quot;* #,##0.00_);_(&quot;$&quot;* \(#,##0.00\);_(&quot;$&quot;* &quot;-&quot;??_);_(@_)">
                  <c:v>43942.380010459703</c:v>
                </c:pt>
                <c:pt idx="40" formatCode="_(&quot;$&quot;* #,##0.00_);_(&quot;$&quot;* \(#,##0.00\);_(&quot;$&quot;* &quot;-&quot;??_);_(@_)">
                  <c:v>44765.415948548922</c:v>
                </c:pt>
                <c:pt idx="41" formatCode="_(&quot;$&quot;* #,##0.00_);_(&quot;$&quot;* \(#,##0.00\);_(&quot;$&quot;* &quot;-&quot;??_);_(@_)">
                  <c:v>45588.451886638133</c:v>
                </c:pt>
                <c:pt idx="42" formatCode="_(&quot;$&quot;* #,##0.00_);_(&quot;$&quot;* \(#,##0.00\);_(&quot;$&quot;* &quot;-&quot;??_);_(@_)">
                  <c:v>46411.487824727345</c:v>
                </c:pt>
                <c:pt idx="43" formatCode="_(&quot;$&quot;* #,##0.00_);_(&quot;$&quot;* \(#,##0.00\);_(&quot;$&quot;* &quot;-&quot;??_);_(@_)">
                  <c:v>47234.523762816563</c:v>
                </c:pt>
                <c:pt idx="44" formatCode="_(&quot;$&quot;* #,##0.00_);_(&quot;$&quot;* \(#,##0.00\);_(&quot;$&quot;* &quot;-&quot;??_);_(@_)">
                  <c:v>48581.754864739261</c:v>
                </c:pt>
                <c:pt idx="45" formatCode="_(&quot;$&quot;* #,##0.00_);_(&quot;$&quot;* \(#,##0.00\);_(&quot;$&quot;* &quot;-&quot;??_);_(@_)">
                  <c:v>49928.98596666196</c:v>
                </c:pt>
                <c:pt idx="46" formatCode="_(&quot;$&quot;* #,##0.00_);_(&quot;$&quot;* \(#,##0.00\);_(&quot;$&quot;* &quot;-&quot;??_);_(@_)">
                  <c:v>51276.217068584665</c:v>
                </c:pt>
                <c:pt idx="47" formatCode="_(&quot;$&quot;* #,##0.00_);_(&quot;$&quot;* \(#,##0.00\);_(&quot;$&quot;* &quot;-&quot;??_);_(@_)">
                  <c:v>52623.448170507363</c:v>
                </c:pt>
                <c:pt idx="48" formatCode="_(&quot;$&quot;* #,##0.00_);_(&quot;$&quot;* \(#,##0.00\);_(&quot;$&quot;* &quot;-&quot;??_);_(@_)">
                  <c:v>55307.263388928972</c:v>
                </c:pt>
                <c:pt idx="49" formatCode="_(&quot;$&quot;* #,##0.00_);_(&quot;$&quot;* \(#,##0.00\);_(&quot;$&quot;* &quot;-&quot;??_);_(@_)">
                  <c:v>57991.078607350581</c:v>
                </c:pt>
                <c:pt idx="50" formatCode="_(&quot;$&quot;* #,##0.00_);_(&quot;$&quot;* \(#,##0.00\);_(&quot;$&quot;* &quot;-&quot;??_);_(@_)">
                  <c:v>60674.893825772189</c:v>
                </c:pt>
                <c:pt idx="51" formatCode="_(&quot;$&quot;* #,##0.00_);_(&quot;$&quot;* \(#,##0.00\);_(&quot;$&quot;* &quot;-&quot;??_);_(@_)">
                  <c:v>63358.709044193798</c:v>
                </c:pt>
                <c:pt idx="52" formatCode="_(&quot;$&quot;* #,##0.00_);_(&quot;$&quot;* \(#,##0.00\);_(&quot;$&quot;* &quot;-&quot;??_);_(@_)">
                  <c:v>66643.459889380145</c:v>
                </c:pt>
                <c:pt idx="53" formatCode="_(&quot;$&quot;* #,##0.00_);_(&quot;$&quot;* \(#,##0.00\);_(&quot;$&quot;* &quot;-&quot;??_);_(@_)">
                  <c:v>69928.210734566499</c:v>
                </c:pt>
                <c:pt idx="54" formatCode="_(&quot;$&quot;* #,##0.00_);_(&quot;$&quot;* \(#,##0.00\);_(&quot;$&quot;* &quot;-&quot;??_);_(@_)">
                  <c:v>73212.961579752853</c:v>
                </c:pt>
                <c:pt idx="55" formatCode="_(&quot;$&quot;* #,##0.00_);_(&quot;$&quot;* \(#,##0.00\);_(&quot;$&quot;* &quot;-&quot;??_);_(@_)">
                  <c:v>76497.712424939207</c:v>
                </c:pt>
                <c:pt idx="56" formatCode="_(&quot;$&quot;* #,##0.00_);_(&quot;$&quot;* \(#,##0.00\);_(&quot;$&quot;* &quot;-&quot;??_);_(@_)">
                  <c:v>74760.914673080188</c:v>
                </c:pt>
                <c:pt idx="57" formatCode="_(&quot;$&quot;* #,##0.00_);_(&quot;$&quot;* \(#,##0.00\);_(&quot;$&quot;* &quot;-&quot;??_);_(@_)">
                  <c:v>73024.116921221168</c:v>
                </c:pt>
                <c:pt idx="58" formatCode="_(&quot;$&quot;* #,##0.00_);_(&quot;$&quot;* \(#,##0.00\);_(&quot;$&quot;* &quot;-&quot;??_);_(@_)">
                  <c:v>71287.319169362134</c:v>
                </c:pt>
                <c:pt idx="59" formatCode="_(&quot;$&quot;* #,##0.00_);_(&quot;$&quot;* \(#,##0.00\);_(&quot;$&quot;* &quot;-&quot;??_);_(@_)">
                  <c:v>69550.521417503114</c:v>
                </c:pt>
                <c:pt idx="60" formatCode="_(&quot;$&quot;* #,##0.00_);_(&quot;$&quot;* \(#,##0.00\);_(&quot;$&quot;* &quot;-&quot;??_);_(@_)">
                  <c:v>70960.648425683015</c:v>
                </c:pt>
                <c:pt idx="61" formatCode="_(&quot;$&quot;* #,##0.00_);_(&quot;$&quot;* \(#,##0.00\);_(&quot;$&quot;* &quot;-&quot;??_);_(@_)">
                  <c:v>72370.775433862917</c:v>
                </c:pt>
                <c:pt idx="62" formatCode="_(&quot;$&quot;* #,##0.00_);_(&quot;$&quot;* \(#,##0.00\);_(&quot;$&quot;* &quot;-&quot;??_);_(@_)">
                  <c:v>73780.902442042818</c:v>
                </c:pt>
                <c:pt idx="63" formatCode="_(&quot;$&quot;* #,##0.00_);_(&quot;$&quot;* \(#,##0.00\);_(&quot;$&quot;* &quot;-&quot;??_);_(@_)">
                  <c:v>75191.029450222719</c:v>
                </c:pt>
                <c:pt idx="64" formatCode="_(&quot;$&quot;* #,##0.00_);_(&quot;$&quot;* \(#,##0.00\);_(&quot;$&quot;* &quot;-&quot;??_);_(@_)">
                  <c:v>76521.847966078058</c:v>
                </c:pt>
                <c:pt idx="65" formatCode="_(&quot;$&quot;* #,##0.00_);_(&quot;$&quot;* \(#,##0.00\);_(&quot;$&quot;* &quot;-&quot;??_);_(@_)">
                  <c:v>77852.666481933382</c:v>
                </c:pt>
                <c:pt idx="66" formatCode="_(&quot;$&quot;* #,##0.00_);_(&quot;$&quot;* \(#,##0.00\);_(&quot;$&quot;* &quot;-&quot;??_);_(@_)">
                  <c:v>79183.484997788706</c:v>
                </c:pt>
                <c:pt idx="67" formatCode="_(&quot;$&quot;* #,##0.00_);_(&quot;$&quot;* \(#,##0.00\);_(&quot;$&quot;* &quot;-&quot;??_);_(@_)">
                  <c:v>80514.303513644045</c:v>
                </c:pt>
                <c:pt idx="68" formatCode="_(&quot;$&quot;* #,##0.00_);_(&quot;$&quot;* \(#,##0.00\);_(&quot;$&quot;* &quot;-&quot;??_);_(@_)">
                  <c:v>82812.898065031943</c:v>
                </c:pt>
                <c:pt idx="69" formatCode="_(&quot;$&quot;* #,##0.00_);_(&quot;$&quot;* \(#,##0.00\);_(&quot;$&quot;* &quot;-&quot;??_);_(@_)">
                  <c:v>85111.49261641984</c:v>
                </c:pt>
                <c:pt idx="70" formatCode="_(&quot;$&quot;* #,##0.00_);_(&quot;$&quot;* \(#,##0.00\);_(&quot;$&quot;* &quot;-&quot;??_);_(@_)">
                  <c:v>87410.087167807738</c:v>
                </c:pt>
                <c:pt idx="71" formatCode="_(&quot;$&quot;* #,##0.00_);_(&quot;$&quot;* \(#,##0.00\);_(&quot;$&quot;* &quot;-&quot;??_);_(@_)">
                  <c:v>89708.681719195636</c:v>
                </c:pt>
                <c:pt idx="72" formatCode="_(&quot;$&quot;* #,##0.00_);_(&quot;$&quot;* \(#,##0.00\);_(&quot;$&quot;* &quot;-&quot;??_);_(@_)">
                  <c:v>89153.939706423029</c:v>
                </c:pt>
                <c:pt idx="73" formatCode="_(&quot;$&quot;* #,##0.00_);_(&quot;$&quot;* \(#,##0.00\);_(&quot;$&quot;* &quot;-&quot;??_);_(@_)">
                  <c:v>88599.197693650407</c:v>
                </c:pt>
                <c:pt idx="74" formatCode="_(&quot;$&quot;* #,##0.00_);_(&quot;$&quot;* \(#,##0.00\);_(&quot;$&quot;* &quot;-&quot;??_);_(@_)">
                  <c:v>88044.4556808778</c:v>
                </c:pt>
                <c:pt idx="75" formatCode="_(&quot;$&quot;* #,##0.00_);_(&quot;$&quot;* \(#,##0.00\);_(&quot;$&quot;* &quot;-&quot;??_);_(@_)">
                  <c:v>87489.713668105192</c:v>
                </c:pt>
                <c:pt idx="76" formatCode="_(&quot;$&quot;* #,##0.00_);_(&quot;$&quot;* \(#,##0.00\);_(&quot;$&quot;* &quot;-&quot;??_);_(@_)">
                  <c:v>89041.149882942351</c:v>
                </c:pt>
                <c:pt idx="77" formatCode="_(&quot;$&quot;* #,##0.00_);_(&quot;$&quot;* \(#,##0.00\);_(&quot;$&quot;* &quot;-&quot;??_);_(@_)">
                  <c:v>90592.586097779495</c:v>
                </c:pt>
                <c:pt idx="78" formatCode="_(&quot;$&quot;* #,##0.00_);_(&quot;$&quot;* \(#,##0.00\);_(&quot;$&quot;* &quot;-&quot;??_);_(@_)">
                  <c:v>92144.022312616638</c:v>
                </c:pt>
                <c:pt idx="79" formatCode="_(&quot;$&quot;* #,##0.00_);_(&quot;$&quot;* \(#,##0.00\);_(&quot;$&quot;* &quot;-&quot;??_);_(@_)">
                  <c:v>93695.458527453797</c:v>
                </c:pt>
                <c:pt idx="80" formatCode="_(&quot;$&quot;* #,##0.00_);_(&quot;$&quot;* \(#,##0.00\);_(&quot;$&quot;* &quot;-&quot;??_);_(@_)">
                  <c:v>97133.482465320267</c:v>
                </c:pt>
                <c:pt idx="81" formatCode="_(&quot;$&quot;* #,##0.00_);_(&quot;$&quot;* \(#,##0.00\);_(&quot;$&quot;* &quot;-&quot;??_);_(@_)">
                  <c:v>100571.50640318674</c:v>
                </c:pt>
                <c:pt idx="82" formatCode="_(&quot;$&quot;* #,##0.00_);_(&quot;$&quot;* \(#,##0.00\);_(&quot;$&quot;* &quot;-&quot;??_);_(@_)">
                  <c:v>104009.53034105321</c:v>
                </c:pt>
                <c:pt idx="83" formatCode="_(&quot;$&quot;* #,##0.00_);_(&quot;$&quot;* \(#,##0.00\);_(&quot;$&quot;* &quot;-&quot;??_);_(@_)">
                  <c:v>107447.55427891969</c:v>
                </c:pt>
                <c:pt idx="84" formatCode="_(&quot;$&quot;* #,##0.00_);_(&quot;$&quot;* \(#,##0.00\);_(&quot;$&quot;* &quot;-&quot;??_);_(@_)">
                  <c:v>108963.99885507618</c:v>
                </c:pt>
                <c:pt idx="85" formatCode="_(&quot;$&quot;* #,##0.00_);_(&quot;$&quot;* \(#,##0.00\);_(&quot;$&quot;* &quot;-&quot;??_);_(@_)">
                  <c:v>110480.44343123268</c:v>
                </c:pt>
                <c:pt idx="86" formatCode="_(&quot;$&quot;* #,##0.00_);_(&quot;$&quot;* \(#,##0.00\);_(&quot;$&quot;* &quot;-&quot;??_);_(@_)">
                  <c:v>111996.88800738918</c:v>
                </c:pt>
                <c:pt idx="87" formatCode="_(&quot;$&quot;* #,##0.00_);_(&quot;$&quot;* \(#,##0.00\);_(&quot;$&quot;* &quot;-&quot;??_);_(@_)">
                  <c:v>113513.33258354568</c:v>
                </c:pt>
                <c:pt idx="88" formatCode="_(&quot;$&quot;* #,##0.00_);_(&quot;$&quot;* \(#,##0.00\);_(&quot;$&quot;* &quot;-&quot;??_);_(@_)">
                  <c:v>113568.96553612177</c:v>
                </c:pt>
                <c:pt idx="89" formatCode="_(&quot;$&quot;* #,##0.00_);_(&quot;$&quot;* \(#,##0.00\);_(&quot;$&quot;* &quot;-&quot;??_);_(@_)">
                  <c:v>113624.59848869788</c:v>
                </c:pt>
                <c:pt idx="90" formatCode="_(&quot;$&quot;* #,##0.00_);_(&quot;$&quot;* \(#,##0.00\);_(&quot;$&quot;* &quot;-&quot;??_);_(@_)">
                  <c:v>113680.23144127399</c:v>
                </c:pt>
                <c:pt idx="91" formatCode="_(&quot;$&quot;* #,##0.00_);_(&quot;$&quot;* \(#,##0.00\);_(&quot;$&quot;* &quot;-&quot;??_);_(@_)">
                  <c:v>113735.86439385009</c:v>
                </c:pt>
                <c:pt idx="92" formatCode="_(&quot;$&quot;* #,##0.00_);_(&quot;$&quot;* \(#,##0.00\);_(&quot;$&quot;* &quot;-&quot;??_);_(@_)">
                  <c:v>115461.89235769057</c:v>
                </c:pt>
                <c:pt idx="93" formatCode="_(&quot;$&quot;* #,##0.00_);_(&quot;$&quot;* \(#,##0.00\);_(&quot;$&quot;* &quot;-&quot;??_);_(@_)">
                  <c:v>117187.92032153104</c:v>
                </c:pt>
                <c:pt idx="94" formatCode="_(&quot;$&quot;* #,##0.00_);_(&quot;$&quot;* \(#,##0.00\);_(&quot;$&quot;* &quot;-&quot;??_);_(@_)">
                  <c:v>118913.94828537152</c:v>
                </c:pt>
                <c:pt idx="95" formatCode="_(&quot;$&quot;* #,##0.00_);_(&quot;$&quot;* \(#,##0.00\);_(&quot;$&quot;* &quot;-&quot;??_);_(@_)">
                  <c:v>120639.97624921199</c:v>
                </c:pt>
                <c:pt idx="96" formatCode="_(&quot;$&quot;* #,##0.00_);_(&quot;$&quot;* \(#,##0.00\);_(&quot;$&quot;* &quot;-&quot;??_);_(@_)">
                  <c:v>121057.50380834093</c:v>
                </c:pt>
                <c:pt idx="97" formatCode="_(&quot;$&quot;* #,##0.00_);_(&quot;$&quot;* \(#,##0.00\);_(&quot;$&quot;* &quot;-&quot;??_);_(@_)">
                  <c:v>121475.03136746988</c:v>
                </c:pt>
                <c:pt idx="98" formatCode="_(&quot;$&quot;* #,##0.00_);_(&quot;$&quot;* \(#,##0.00\);_(&quot;$&quot;* &quot;-&quot;??_);_(@_)">
                  <c:v>121892.55892659884</c:v>
                </c:pt>
                <c:pt idx="99" formatCode="_(&quot;$&quot;* #,##0.00_);_(&quot;$&quot;* \(#,##0.00\);_(&quot;$&quot;* &quot;-&quot;??_);_(@_)">
                  <c:v>122310.08648572778</c:v>
                </c:pt>
                <c:pt idx="100" formatCode="_(&quot;$&quot;* #,##0.00_);_(&quot;$&quot;* \(#,##0.00\);_(&quot;$&quot;* &quot;-&quot;??_);_(@_)">
                  <c:v>123194.59357292586</c:v>
                </c:pt>
                <c:pt idx="101" formatCode="_(&quot;$&quot;* #,##0.00_);_(&quot;$&quot;* \(#,##0.00\);_(&quot;$&quot;* &quot;-&quot;??_);_(@_)">
                  <c:v>124079.10066012395</c:v>
                </c:pt>
                <c:pt idx="102" formatCode="_(&quot;$&quot;* #,##0.00_);_(&quot;$&quot;* \(#,##0.00\);_(&quot;$&quot;* &quot;-&quot;??_);_(@_)">
                  <c:v>124963.60774732204</c:v>
                </c:pt>
                <c:pt idx="103" formatCode="_(&quot;$&quot;* #,##0.00_);_(&quot;$&quot;* \(#,##0.00\);_(&quot;$&quot;* &quot;-&quot;??_);_(@_)">
                  <c:v>125848.11483452014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0-4FDA-BCFF-0AE120B9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176799"/>
        <c:axId val="1916256271"/>
      </c:lineChart>
      <c:dateAx>
        <c:axId val="1906174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6247119"/>
        <c:crosses val="autoZero"/>
        <c:auto val="1"/>
        <c:lblOffset val="100"/>
        <c:baseTimeUnit val="months"/>
      </c:dateAx>
      <c:valAx>
        <c:axId val="191624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6174799"/>
        <c:crosses val="autoZero"/>
        <c:crossBetween val="between"/>
      </c:valAx>
      <c:valAx>
        <c:axId val="1916256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6176799"/>
        <c:crosses val="max"/>
        <c:crossBetween val="between"/>
      </c:valAx>
      <c:dateAx>
        <c:axId val="190617679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625627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Fixed_capital!$BK$2</c:f>
              <c:strCache>
                <c:ptCount val="1"/>
                <c:pt idx="0">
                  <c:v>capital stock at constant 2011 prices (mil 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Fixed_capital!$BH$3:$BH$32</c:f>
              <c:numCache>
                <c:formatCode>mmm\-yy</c:formatCode>
                <c:ptCount val="30"/>
                <c:pt idx="0">
                  <c:v>33208</c:v>
                </c:pt>
                <c:pt idx="1">
                  <c:v>33573</c:v>
                </c:pt>
                <c:pt idx="2">
                  <c:v>33939</c:v>
                </c:pt>
                <c:pt idx="3">
                  <c:v>34304</c:v>
                </c:pt>
                <c:pt idx="4">
                  <c:v>34669</c:v>
                </c:pt>
                <c:pt idx="5">
                  <c:v>35034</c:v>
                </c:pt>
                <c:pt idx="6">
                  <c:v>35400</c:v>
                </c:pt>
                <c:pt idx="7">
                  <c:v>35765</c:v>
                </c:pt>
                <c:pt idx="8">
                  <c:v>36130</c:v>
                </c:pt>
                <c:pt idx="9">
                  <c:v>36495</c:v>
                </c:pt>
                <c:pt idx="10">
                  <c:v>36861</c:v>
                </c:pt>
                <c:pt idx="11">
                  <c:v>37226</c:v>
                </c:pt>
                <c:pt idx="12">
                  <c:v>37591</c:v>
                </c:pt>
                <c:pt idx="13">
                  <c:v>37956</c:v>
                </c:pt>
                <c:pt idx="14">
                  <c:v>38322</c:v>
                </c:pt>
                <c:pt idx="15">
                  <c:v>38687</c:v>
                </c:pt>
                <c:pt idx="16">
                  <c:v>39052</c:v>
                </c:pt>
                <c:pt idx="17">
                  <c:v>39417</c:v>
                </c:pt>
                <c:pt idx="18">
                  <c:v>39783</c:v>
                </c:pt>
                <c:pt idx="19">
                  <c:v>40148</c:v>
                </c:pt>
                <c:pt idx="20">
                  <c:v>40513</c:v>
                </c:pt>
                <c:pt idx="21">
                  <c:v>40878</c:v>
                </c:pt>
                <c:pt idx="22">
                  <c:v>41244</c:v>
                </c:pt>
                <c:pt idx="23">
                  <c:v>41609</c:v>
                </c:pt>
                <c:pt idx="24">
                  <c:v>41974</c:v>
                </c:pt>
                <c:pt idx="25">
                  <c:v>42339</c:v>
                </c:pt>
                <c:pt idx="26">
                  <c:v>42705</c:v>
                </c:pt>
                <c:pt idx="27">
                  <c:v>43070</c:v>
                </c:pt>
                <c:pt idx="28">
                  <c:v>43435</c:v>
                </c:pt>
                <c:pt idx="29">
                  <c:v>43800</c:v>
                </c:pt>
              </c:numCache>
            </c:numRef>
          </c:cat>
          <c:val>
            <c:numRef>
              <c:f>Fixed_capital!$BK$3:$BK$32</c:f>
              <c:numCache>
                <c:formatCode>_("$"* #,##0_);_("$"* \(#,##0\);_("$"* "-"_);_(@_)</c:formatCode>
                <c:ptCount val="30"/>
                <c:pt idx="0">
                  <c:v>968609.875</c:v>
                </c:pt>
                <c:pt idx="1">
                  <c:v>989885.8125</c:v>
                </c:pt>
                <c:pt idx="2">
                  <c:v>1017690.25</c:v>
                </c:pt>
                <c:pt idx="3">
                  <c:v>1061747.375</c:v>
                </c:pt>
                <c:pt idx="4">
                  <c:v>1111331.25</c:v>
                </c:pt>
                <c:pt idx="5">
                  <c:v>1158447.5</c:v>
                </c:pt>
                <c:pt idx="6">
                  <c:v>1201216.5</c:v>
                </c:pt>
                <c:pt idx="7">
                  <c:v>1239699.75</c:v>
                </c:pt>
                <c:pt idx="8">
                  <c:v>1270435.375</c:v>
                </c:pt>
                <c:pt idx="9">
                  <c:v>1271822.375</c:v>
                </c:pt>
                <c:pt idx="10">
                  <c:v>1269511</c:v>
                </c:pt>
                <c:pt idx="11">
                  <c:v>1273368.625</c:v>
                </c:pt>
                <c:pt idx="12">
                  <c:v>1282567.875</c:v>
                </c:pt>
                <c:pt idx="13">
                  <c:v>1297845.25</c:v>
                </c:pt>
                <c:pt idx="14">
                  <c:v>1318999.875</c:v>
                </c:pt>
                <c:pt idx="15">
                  <c:v>1347616.625</c:v>
                </c:pt>
                <c:pt idx="16">
                  <c:v>1388618.75</c:v>
                </c:pt>
                <c:pt idx="17">
                  <c:v>1439895.625</c:v>
                </c:pt>
                <c:pt idx="18">
                  <c:v>1497670.5</c:v>
                </c:pt>
                <c:pt idx="19">
                  <c:v>1550690</c:v>
                </c:pt>
                <c:pt idx="20">
                  <c:v>1606823.375</c:v>
                </c:pt>
                <c:pt idx="21">
                  <c:v>1681744.5</c:v>
                </c:pt>
                <c:pt idx="22">
                  <c:v>1758856</c:v>
                </c:pt>
                <c:pt idx="23">
                  <c:v>1841762.625</c:v>
                </c:pt>
                <c:pt idx="24">
                  <c:v>1936593.625</c:v>
                </c:pt>
                <c:pt idx="25">
                  <c:v>2030766.75</c:v>
                </c:pt>
                <c:pt idx="26">
                  <c:v>2116792</c:v>
                </c:pt>
                <c:pt idx="27">
                  <c:v>2200249.75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5-4F08-A388-7B76EB7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22864"/>
        <c:axId val="1922731536"/>
      </c:lineChart>
      <c:lineChart>
        <c:grouping val="standard"/>
        <c:varyColors val="0"/>
        <c:ser>
          <c:idx val="2"/>
          <c:order val="1"/>
          <c:tx>
            <c:strRef>
              <c:f>Fixed_capital!$U$2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Fixed_capital!$BH$3:$BH$32</c:f>
              <c:numCache>
                <c:formatCode>mmm\-yy</c:formatCode>
                <c:ptCount val="30"/>
                <c:pt idx="0">
                  <c:v>33208</c:v>
                </c:pt>
                <c:pt idx="1">
                  <c:v>33573</c:v>
                </c:pt>
                <c:pt idx="2">
                  <c:v>33939</c:v>
                </c:pt>
                <c:pt idx="3">
                  <c:v>34304</c:v>
                </c:pt>
                <c:pt idx="4">
                  <c:v>34669</c:v>
                </c:pt>
                <c:pt idx="5">
                  <c:v>35034</c:v>
                </c:pt>
                <c:pt idx="6">
                  <c:v>35400</c:v>
                </c:pt>
                <c:pt idx="7">
                  <c:v>35765</c:v>
                </c:pt>
                <c:pt idx="8">
                  <c:v>36130</c:v>
                </c:pt>
                <c:pt idx="9">
                  <c:v>36495</c:v>
                </c:pt>
                <c:pt idx="10">
                  <c:v>36861</c:v>
                </c:pt>
                <c:pt idx="11">
                  <c:v>37226</c:v>
                </c:pt>
                <c:pt idx="12">
                  <c:v>37591</c:v>
                </c:pt>
                <c:pt idx="13">
                  <c:v>37956</c:v>
                </c:pt>
                <c:pt idx="14">
                  <c:v>38322</c:v>
                </c:pt>
                <c:pt idx="15">
                  <c:v>38687</c:v>
                </c:pt>
                <c:pt idx="16">
                  <c:v>39052</c:v>
                </c:pt>
                <c:pt idx="17">
                  <c:v>39417</c:v>
                </c:pt>
                <c:pt idx="18">
                  <c:v>39783</c:v>
                </c:pt>
                <c:pt idx="19">
                  <c:v>40148</c:v>
                </c:pt>
                <c:pt idx="20">
                  <c:v>40513</c:v>
                </c:pt>
                <c:pt idx="21">
                  <c:v>40878</c:v>
                </c:pt>
                <c:pt idx="22">
                  <c:v>41244</c:v>
                </c:pt>
                <c:pt idx="23">
                  <c:v>41609</c:v>
                </c:pt>
                <c:pt idx="24">
                  <c:v>41974</c:v>
                </c:pt>
                <c:pt idx="25">
                  <c:v>42339</c:v>
                </c:pt>
                <c:pt idx="26">
                  <c:v>42705</c:v>
                </c:pt>
                <c:pt idx="27">
                  <c:v>43070</c:v>
                </c:pt>
                <c:pt idx="28">
                  <c:v>43435</c:v>
                </c:pt>
                <c:pt idx="29">
                  <c:v>43800</c:v>
                </c:pt>
              </c:numCache>
            </c:numRef>
          </c:cat>
          <c:val>
            <c:numRef>
              <c:f>Fixed_capital!$U$3:$U$32</c:f>
              <c:numCache>
                <c:formatCode>_("$"* #,##0.00_);_("$"* \(#,##0.00\);_("$"* "-"??_);_(@_)</c:formatCode>
                <c:ptCount val="30"/>
                <c:pt idx="1">
                  <c:v>25912.082251093376</c:v>
                </c:pt>
                <c:pt idx="2">
                  <c:v>26002.680715571671</c:v>
                </c:pt>
                <c:pt idx="3">
                  <c:v>27210.456449507343</c:v>
                </c:pt>
                <c:pt idx="4">
                  <c:v>31009.885432994692</c:v>
                </c:pt>
                <c:pt idx="5">
                  <c:v>34715.135138925696</c:v>
                </c:pt>
                <c:pt idx="6">
                  <c:v>37229.702637819668</c:v>
                </c:pt>
                <c:pt idx="7">
                  <c:v>39328.945434664158</c:v>
                </c:pt>
                <c:pt idx="8">
                  <c:v>40183.150117795383</c:v>
                </c:pt>
                <c:pt idx="9">
                  <c:v>29904.476275339443</c:v>
                </c:pt>
                <c:pt idx="10">
                  <c:v>35623.383531468309</c:v>
                </c:pt>
                <c:pt idx="11">
                  <c:v>35616.116804231497</c:v>
                </c:pt>
                <c:pt idx="12">
                  <c:v>40871.697119761629</c:v>
                </c:pt>
                <c:pt idx="13">
                  <c:v>43942.380010459703</c:v>
                </c:pt>
                <c:pt idx="14">
                  <c:v>47234.523762816563</c:v>
                </c:pt>
                <c:pt idx="15">
                  <c:v>52623.448170507363</c:v>
                </c:pt>
                <c:pt idx="16">
                  <c:v>63358.709044193798</c:v>
                </c:pt>
                <c:pt idx="17">
                  <c:v>76497.712424939207</c:v>
                </c:pt>
                <c:pt idx="18">
                  <c:v>69550.521417503114</c:v>
                </c:pt>
                <c:pt idx="19">
                  <c:v>75191.029450222719</c:v>
                </c:pt>
                <c:pt idx="20">
                  <c:v>80514.303513644045</c:v>
                </c:pt>
                <c:pt idx="21">
                  <c:v>89708.681719195636</c:v>
                </c:pt>
                <c:pt idx="22">
                  <c:v>87489.713668105192</c:v>
                </c:pt>
                <c:pt idx="23">
                  <c:v>93695.458527453797</c:v>
                </c:pt>
                <c:pt idx="24">
                  <c:v>107447.55427891969</c:v>
                </c:pt>
                <c:pt idx="25">
                  <c:v>113513.33258354568</c:v>
                </c:pt>
                <c:pt idx="26">
                  <c:v>113735.86439385009</c:v>
                </c:pt>
                <c:pt idx="27">
                  <c:v>120639.97624921199</c:v>
                </c:pt>
                <c:pt idx="28">
                  <c:v>122310.08648572778</c:v>
                </c:pt>
                <c:pt idx="29">
                  <c:v>125848.11483452014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5-4F08-A388-7B76EB7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43216"/>
        <c:axId val="2095121120"/>
      </c:lineChart>
      <c:dateAx>
        <c:axId val="258122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731536"/>
        <c:crosses val="autoZero"/>
        <c:auto val="1"/>
        <c:lblOffset val="100"/>
        <c:baseTimeUnit val="years"/>
      </c:dateAx>
      <c:valAx>
        <c:axId val="19227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122864"/>
        <c:crosses val="autoZero"/>
        <c:crossBetween val="between"/>
      </c:valAx>
      <c:valAx>
        <c:axId val="2095121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743216"/>
        <c:crosses val="max"/>
        <c:crossBetween val="between"/>
      </c:valAx>
      <c:dateAx>
        <c:axId val="19647432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95121120"/>
        <c:crosses val="autoZero"/>
        <c:auto val="1"/>
        <c:lblOffset val="100"/>
        <c:baseTimeUnit val="year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Hoja1!$E$1</c:f>
              <c:strCache>
                <c:ptCount val="1"/>
                <c:pt idx="0">
                  <c:v>output_gap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Hoja1!$A$2:$A$106</c:f>
              <c:numCache>
                <c:formatCode>mmm\-yy</c:formatCode>
                <c:ptCount val="87"/>
                <c:pt idx="0">
                  <c:v>34486</c:v>
                </c:pt>
                <c:pt idx="1">
                  <c:v>34578</c:v>
                </c:pt>
                <c:pt idx="2">
                  <c:v>34669</c:v>
                </c:pt>
                <c:pt idx="3">
                  <c:v>34759</c:v>
                </c:pt>
                <c:pt idx="4">
                  <c:v>34943</c:v>
                </c:pt>
                <c:pt idx="5">
                  <c:v>35034</c:v>
                </c:pt>
                <c:pt idx="6">
                  <c:v>35125</c:v>
                </c:pt>
                <c:pt idx="7">
                  <c:v>35217</c:v>
                </c:pt>
                <c:pt idx="8">
                  <c:v>35400</c:v>
                </c:pt>
                <c:pt idx="9">
                  <c:v>35490</c:v>
                </c:pt>
                <c:pt idx="10">
                  <c:v>35582</c:v>
                </c:pt>
                <c:pt idx="11">
                  <c:v>35674</c:v>
                </c:pt>
                <c:pt idx="12">
                  <c:v>35855</c:v>
                </c:pt>
                <c:pt idx="13">
                  <c:v>35947</c:v>
                </c:pt>
                <c:pt idx="14">
                  <c:v>36039</c:v>
                </c:pt>
                <c:pt idx="15">
                  <c:v>36130</c:v>
                </c:pt>
                <c:pt idx="16">
                  <c:v>36312</c:v>
                </c:pt>
                <c:pt idx="17">
                  <c:v>36404</c:v>
                </c:pt>
                <c:pt idx="18">
                  <c:v>36495</c:v>
                </c:pt>
                <c:pt idx="19">
                  <c:v>36586</c:v>
                </c:pt>
                <c:pt idx="20">
                  <c:v>36770</c:v>
                </c:pt>
                <c:pt idx="21">
                  <c:v>36861</c:v>
                </c:pt>
                <c:pt idx="22">
                  <c:v>36951</c:v>
                </c:pt>
                <c:pt idx="23">
                  <c:v>37043</c:v>
                </c:pt>
                <c:pt idx="24">
                  <c:v>37226</c:v>
                </c:pt>
                <c:pt idx="25">
                  <c:v>37316</c:v>
                </c:pt>
                <c:pt idx="26">
                  <c:v>37408</c:v>
                </c:pt>
                <c:pt idx="27">
                  <c:v>37500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38139</c:v>
                </c:pt>
                <c:pt idx="33">
                  <c:v>38231</c:v>
                </c:pt>
                <c:pt idx="34">
                  <c:v>38322</c:v>
                </c:pt>
                <c:pt idx="35">
                  <c:v>38412</c:v>
                </c:pt>
                <c:pt idx="36">
                  <c:v>38596</c:v>
                </c:pt>
                <c:pt idx="37">
                  <c:v>38687</c:v>
                </c:pt>
                <c:pt idx="38">
                  <c:v>38777</c:v>
                </c:pt>
                <c:pt idx="39">
                  <c:v>38869</c:v>
                </c:pt>
                <c:pt idx="40">
                  <c:v>39052</c:v>
                </c:pt>
                <c:pt idx="41">
                  <c:v>39142</c:v>
                </c:pt>
                <c:pt idx="42">
                  <c:v>39234</c:v>
                </c:pt>
                <c:pt idx="43">
                  <c:v>39326</c:v>
                </c:pt>
                <c:pt idx="44">
                  <c:v>39508</c:v>
                </c:pt>
                <c:pt idx="45">
                  <c:v>39600</c:v>
                </c:pt>
                <c:pt idx="46">
                  <c:v>39692</c:v>
                </c:pt>
                <c:pt idx="47">
                  <c:v>39783</c:v>
                </c:pt>
                <c:pt idx="48">
                  <c:v>39965</c:v>
                </c:pt>
                <c:pt idx="49">
                  <c:v>40057</c:v>
                </c:pt>
                <c:pt idx="50">
                  <c:v>40148</c:v>
                </c:pt>
                <c:pt idx="51">
                  <c:v>40238</c:v>
                </c:pt>
                <c:pt idx="52">
                  <c:v>40422</c:v>
                </c:pt>
                <c:pt idx="53">
                  <c:v>40513</c:v>
                </c:pt>
                <c:pt idx="54">
                  <c:v>40603</c:v>
                </c:pt>
                <c:pt idx="55">
                  <c:v>40695</c:v>
                </c:pt>
                <c:pt idx="56">
                  <c:v>40878</c:v>
                </c:pt>
                <c:pt idx="57">
                  <c:v>40969</c:v>
                </c:pt>
                <c:pt idx="58">
                  <c:v>41061</c:v>
                </c:pt>
                <c:pt idx="59">
                  <c:v>41153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41791</c:v>
                </c:pt>
                <c:pt idx="65">
                  <c:v>41883</c:v>
                </c:pt>
                <c:pt idx="66">
                  <c:v>41974</c:v>
                </c:pt>
                <c:pt idx="67">
                  <c:v>42064</c:v>
                </c:pt>
                <c:pt idx="68">
                  <c:v>42248</c:v>
                </c:pt>
                <c:pt idx="69">
                  <c:v>42339</c:v>
                </c:pt>
                <c:pt idx="70">
                  <c:v>42430</c:v>
                </c:pt>
                <c:pt idx="71">
                  <c:v>42522</c:v>
                </c:pt>
                <c:pt idx="72">
                  <c:v>42705</c:v>
                </c:pt>
                <c:pt idx="73">
                  <c:v>42795</c:v>
                </c:pt>
                <c:pt idx="74">
                  <c:v>42887</c:v>
                </c:pt>
                <c:pt idx="75">
                  <c:v>42979</c:v>
                </c:pt>
                <c:pt idx="76">
                  <c:v>43070</c:v>
                </c:pt>
                <c:pt idx="77">
                  <c:v>43160</c:v>
                </c:pt>
                <c:pt idx="78">
                  <c:v>43252</c:v>
                </c:pt>
                <c:pt idx="79">
                  <c:v>43344</c:v>
                </c:pt>
                <c:pt idx="80">
                  <c:v>43435</c:v>
                </c:pt>
                <c:pt idx="81">
                  <c:v>43525</c:v>
                </c:pt>
                <c:pt idx="82">
                  <c:v>43617</c:v>
                </c:pt>
                <c:pt idx="83">
                  <c:v>43709</c:v>
                </c:pt>
                <c:pt idx="84">
                  <c:v>43800</c:v>
                </c:pt>
                <c:pt idx="85">
                  <c:v>43891</c:v>
                </c:pt>
                <c:pt idx="86">
                  <c:v>43983</c:v>
                </c:pt>
              </c:numCache>
            </c:numRef>
          </c:cat>
          <c:val>
            <c:numRef>
              <c:f>Hoja1!$E$2:$E$106</c:f>
              <c:numCache>
                <c:formatCode>0.00%</c:formatCode>
                <c:ptCount val="87"/>
                <c:pt idx="0">
                  <c:v>-7.9694297088253041E-3</c:v>
                </c:pt>
                <c:pt idx="1">
                  <c:v>6.3848448154724124E-4</c:v>
                </c:pt>
                <c:pt idx="2">
                  <c:v>-1.1912563719603919E-2</c:v>
                </c:pt>
                <c:pt idx="3">
                  <c:v>1.1030328886024954E-2</c:v>
                </c:pt>
                <c:pt idx="4">
                  <c:v>-3.1491320640271159E-3</c:v>
                </c:pt>
                <c:pt idx="5">
                  <c:v>1.6735745651776934E-3</c:v>
                </c:pt>
                <c:pt idx="6">
                  <c:v>3.9786645151076439E-3</c:v>
                </c:pt>
                <c:pt idx="7">
                  <c:v>3.225411193685801E-7</c:v>
                </c:pt>
                <c:pt idx="8">
                  <c:v>-3.6676141701625919E-3</c:v>
                </c:pt>
                <c:pt idx="9">
                  <c:v>-7.6784310687912916E-3</c:v>
                </c:pt>
                <c:pt idx="10">
                  <c:v>6.2004014376313421E-3</c:v>
                </c:pt>
                <c:pt idx="11">
                  <c:v>6.1965579465228515E-4</c:v>
                </c:pt>
                <c:pt idx="12">
                  <c:v>5.4713751883506134E-3</c:v>
                </c:pt>
                <c:pt idx="13">
                  <c:v>1.1692545676673216E-2</c:v>
                </c:pt>
                <c:pt idx="14">
                  <c:v>-2.9974786059128178E-4</c:v>
                </c:pt>
                <c:pt idx="15">
                  <c:v>-5.9950307432395933E-3</c:v>
                </c:pt>
                <c:pt idx="16">
                  <c:v>-8.1532756524778094E-3</c:v>
                </c:pt>
                <c:pt idx="17">
                  <c:v>-5.6035833365797316E-4</c:v>
                </c:pt>
                <c:pt idx="18">
                  <c:v>-5.1609951143087862E-3</c:v>
                </c:pt>
                <c:pt idx="19">
                  <c:v>5.592741374653043E-3</c:v>
                </c:pt>
                <c:pt idx="20">
                  <c:v>1.4588041006351471E-3</c:v>
                </c:pt>
                <c:pt idx="21">
                  <c:v>-1.7840622423851427E-3</c:v>
                </c:pt>
                <c:pt idx="22">
                  <c:v>5.9886529734187732E-4</c:v>
                </c:pt>
                <c:pt idx="23">
                  <c:v>-1.5625784570986179E-3</c:v>
                </c:pt>
                <c:pt idx="24">
                  <c:v>1.9038836531477532E-3</c:v>
                </c:pt>
                <c:pt idx="25">
                  <c:v>-9.9811178635009767E-3</c:v>
                </c:pt>
                <c:pt idx="26">
                  <c:v>8.3624985168146981E-3</c:v>
                </c:pt>
                <c:pt idx="27">
                  <c:v>-1.2921687854272612E-4</c:v>
                </c:pt>
                <c:pt idx="28">
                  <c:v>-3.5125730436809111E-3</c:v>
                </c:pt>
                <c:pt idx="29">
                  <c:v>2.6361370526628569E-4</c:v>
                </c:pt>
                <c:pt idx="30">
                  <c:v>-2.9464991701710908E-4</c:v>
                </c:pt>
                <c:pt idx="31">
                  <c:v>-5.4141061394064049E-4</c:v>
                </c:pt>
                <c:pt idx="32">
                  <c:v>-4.0363946808604778E-3</c:v>
                </c:pt>
                <c:pt idx="33">
                  <c:v>-5.0437772674162273E-3</c:v>
                </c:pt>
                <c:pt idx="34">
                  <c:v>7.4449501021962572E-3</c:v>
                </c:pt>
                <c:pt idx="35">
                  <c:v>-4.2971105633254902E-3</c:v>
                </c:pt>
                <c:pt idx="36">
                  <c:v>-6.2147499547952068E-3</c:v>
                </c:pt>
                <c:pt idx="37">
                  <c:v>-2.3048700963156366E-3</c:v>
                </c:pt>
                <c:pt idx="38">
                  <c:v>1.8226846033366773E-3</c:v>
                </c:pt>
                <c:pt idx="39">
                  <c:v>-1.1973234415676437E-3</c:v>
                </c:pt>
                <c:pt idx="40">
                  <c:v>-3.9093923887845161E-4</c:v>
                </c:pt>
                <c:pt idx="41">
                  <c:v>1.0361936116296544E-3</c:v>
                </c:pt>
                <c:pt idx="42">
                  <c:v>-1.7158336645183292E-3</c:v>
                </c:pt>
                <c:pt idx="43">
                  <c:v>2.8552642266566064E-3</c:v>
                </c:pt>
                <c:pt idx="44">
                  <c:v>5.1329212384265688E-4</c:v>
                </c:pt>
                <c:pt idx="45">
                  <c:v>1.8460088162928212E-3</c:v>
                </c:pt>
                <c:pt idx="46">
                  <c:v>6.3043816744490222E-3</c:v>
                </c:pt>
                <c:pt idx="47">
                  <c:v>-4.7482358410334546E-3</c:v>
                </c:pt>
                <c:pt idx="48">
                  <c:v>-1.8681126420636573E-3</c:v>
                </c:pt>
                <c:pt idx="49">
                  <c:v>-1.1401153313067569E-3</c:v>
                </c:pt>
                <c:pt idx="50">
                  <c:v>2.6838947512830558E-4</c:v>
                </c:pt>
                <c:pt idx="51">
                  <c:v>-2.7618526525834408E-3</c:v>
                </c:pt>
                <c:pt idx="52">
                  <c:v>-4.5113834156355059E-3</c:v>
                </c:pt>
                <c:pt idx="53">
                  <c:v>-2.0123945969729995E-4</c:v>
                </c:pt>
                <c:pt idx="54">
                  <c:v>1.1398418356420859E-3</c:v>
                </c:pt>
                <c:pt idx="55">
                  <c:v>-8.6748698260397106E-4</c:v>
                </c:pt>
                <c:pt idx="56">
                  <c:v>6.370604263432611E-4</c:v>
                </c:pt>
                <c:pt idx="57">
                  <c:v>3.327564481320211E-3</c:v>
                </c:pt>
                <c:pt idx="58">
                  <c:v>1.6283207962068946E-3</c:v>
                </c:pt>
                <c:pt idx="59">
                  <c:v>-4.4102005726273097E-3</c:v>
                </c:pt>
                <c:pt idx="60">
                  <c:v>-5.3686069342548937E-3</c:v>
                </c:pt>
                <c:pt idx="61">
                  <c:v>7.1428863363103279E-3</c:v>
                </c:pt>
                <c:pt idx="62">
                  <c:v>-1.4918018490763796E-3</c:v>
                </c:pt>
                <c:pt idx="63">
                  <c:v>8.0077414807866454E-4</c:v>
                </c:pt>
                <c:pt idx="64">
                  <c:v>-4.1264042098654308E-4</c:v>
                </c:pt>
                <c:pt idx="65">
                  <c:v>-5.6103300911281018E-4</c:v>
                </c:pt>
                <c:pt idx="66">
                  <c:v>5.8311688539891549E-4</c:v>
                </c:pt>
                <c:pt idx="67">
                  <c:v>7.1006337392143237E-4</c:v>
                </c:pt>
                <c:pt idx="68">
                  <c:v>4.0723195432377235E-3</c:v>
                </c:pt>
                <c:pt idx="69">
                  <c:v>-4.4446242345652642E-3</c:v>
                </c:pt>
                <c:pt idx="70">
                  <c:v>1.3054027690908576E-3</c:v>
                </c:pt>
                <c:pt idx="71">
                  <c:v>1.1510268077712382E-3</c:v>
                </c:pt>
                <c:pt idx="72">
                  <c:v>1.3799694578675581E-3</c:v>
                </c:pt>
                <c:pt idx="73">
                  <c:v>-2.0457864044103324E-3</c:v>
                </c:pt>
                <c:pt idx="74">
                  <c:v>2.7674652850273596E-4</c:v>
                </c:pt>
                <c:pt idx="75">
                  <c:v>3.7879669005036476E-4</c:v>
                </c:pt>
                <c:pt idx="76">
                  <c:v>-1.9250611986876276E-3</c:v>
                </c:pt>
                <c:pt idx="77">
                  <c:v>-3.0082390693524363E-3</c:v>
                </c:pt>
                <c:pt idx="78">
                  <c:v>3.7979272592949531E-3</c:v>
                </c:pt>
                <c:pt idx="79">
                  <c:v>5.6481491852644616E-4</c:v>
                </c:pt>
                <c:pt idx="80">
                  <c:v>-3.7862178217934472E-3</c:v>
                </c:pt>
                <c:pt idx="81">
                  <c:v>-3.3385255023321569E-3</c:v>
                </c:pt>
                <c:pt idx="82">
                  <c:v>4.00296996246996E-3</c:v>
                </c:pt>
                <c:pt idx="83">
                  <c:v>1.7414537151734244E-3</c:v>
                </c:pt>
                <c:pt idx="84">
                  <c:v>1.6784356977366244E-3</c:v>
                </c:pt>
                <c:pt idx="85">
                  <c:v>-1.0945481263044954E-3</c:v>
                </c:pt>
                <c:pt idx="86">
                  <c:v>-0.13524562018019337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A-4B91-84BD-E4BABA4A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385519"/>
        <c:axId val="685912047"/>
      </c:lineChart>
      <c:dateAx>
        <c:axId val="889385519"/>
        <c:scaling>
          <c:orientation val="minMax"/>
          <c:max val="43617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912047"/>
        <c:crosses val="autoZero"/>
        <c:auto val="1"/>
        <c:lblOffset val="100"/>
        <c:baseTimeUnit val="months"/>
      </c:dateAx>
      <c:valAx>
        <c:axId val="685912047"/>
        <c:scaling>
          <c:orientation val="minMax"/>
          <c:min val="-2.000000000000000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93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outputgap_cd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Data!$M$2:$M$107</c:f>
              <c:numCache>
                <c:formatCode>0</c:formatCode>
                <c:ptCount val="106"/>
                <c:pt idx="17" formatCode="0.0%">
                  <c:v>5.5550217078982556E-2</c:v>
                </c:pt>
                <c:pt idx="18" formatCode="0.0%">
                  <c:v>3.6293416457061412E-2</c:v>
                </c:pt>
                <c:pt idx="19" formatCode="0.0%">
                  <c:v>2.3767574223025889E-3</c:v>
                </c:pt>
                <c:pt idx="20" formatCode="0.0%">
                  <c:v>-1.0899089332328082E-2</c:v>
                </c:pt>
                <c:pt idx="21" formatCode="0.0%">
                  <c:v>-2.9170516115401446E-2</c:v>
                </c:pt>
                <c:pt idx="22" formatCode="0.0%">
                  <c:v>-4.5492832199653055E-2</c:v>
                </c:pt>
                <c:pt idx="23" formatCode="0.0%">
                  <c:v>-5.2489894275909665E-2</c:v>
                </c:pt>
                <c:pt idx="24" formatCode="0.0%">
                  <c:v>-6.003358718031071E-2</c:v>
                </c:pt>
                <c:pt idx="25" formatCode="0.0%">
                  <c:v>-4.548814815114377E-2</c:v>
                </c:pt>
                <c:pt idx="26" formatCode="0.0%">
                  <c:v>-3.4683940579028127E-2</c:v>
                </c:pt>
                <c:pt idx="27" formatCode="0.0%">
                  <c:v>-3.068985534197799E-2</c:v>
                </c:pt>
                <c:pt idx="28" formatCode="0.0%">
                  <c:v>-2.7456171032128163E-2</c:v>
                </c:pt>
                <c:pt idx="29" formatCode="0.0%">
                  <c:v>-1.2942304852892383E-2</c:v>
                </c:pt>
                <c:pt idx="30" formatCode="0.0%">
                  <c:v>9.6644166169324031E-4</c:v>
                </c:pt>
                <c:pt idx="31" formatCode="0.0%">
                  <c:v>-7.5691292471624649E-4</c:v>
                </c:pt>
                <c:pt idx="32" formatCode="0.0%">
                  <c:v>-3.4124380501173723E-3</c:v>
                </c:pt>
                <c:pt idx="33" formatCode="0.0%">
                  <c:v>-9.002192015594046E-3</c:v>
                </c:pt>
                <c:pt idx="34" formatCode="0.0%">
                  <c:v>-1.4857915118856924E-2</c:v>
                </c:pt>
                <c:pt idx="35" formatCode="0.0%">
                  <c:v>-1.810170642097797E-2</c:v>
                </c:pt>
                <c:pt idx="36" formatCode="0.0%">
                  <c:v>-2.1479569710263324E-2</c:v>
                </c:pt>
                <c:pt idx="37" formatCode="0.0%">
                  <c:v>-2.4430152298558938E-2</c:v>
                </c:pt>
                <c:pt idx="38" formatCode="0.0%">
                  <c:v>-2.5875254149578253E-2</c:v>
                </c:pt>
                <c:pt idx="39" formatCode="0.0%">
                  <c:v>-2.643151316599468E-2</c:v>
                </c:pt>
                <c:pt idx="40" formatCode="0.0%">
                  <c:v>-2.7341615807325081E-2</c:v>
                </c:pt>
                <c:pt idx="41" formatCode="0.0%">
                  <c:v>-2.66917641915283E-2</c:v>
                </c:pt>
                <c:pt idx="42" formatCode="0.0%">
                  <c:v>-2.4080340683971135E-2</c:v>
                </c:pt>
                <c:pt idx="43" formatCode="0.0%">
                  <c:v>-2.1951134170950737E-2</c:v>
                </c:pt>
                <c:pt idx="44" formatCode="0.0%">
                  <c:v>-1.9958066867575397E-2</c:v>
                </c:pt>
                <c:pt idx="45" formatCode="0.0%">
                  <c:v>-1.6813052827436392E-2</c:v>
                </c:pt>
                <c:pt idx="46" formatCode="0.0%">
                  <c:v>-1.35441268528943E-2</c:v>
                </c:pt>
                <c:pt idx="47" formatCode="0.0%">
                  <c:v>-9.3146508468583411E-3</c:v>
                </c:pt>
                <c:pt idx="48" formatCode="0.0%">
                  <c:v>-2.9048369151540854E-3</c:v>
                </c:pt>
                <c:pt idx="49" formatCode="0.0%">
                  <c:v>5.1571306505437953E-3</c:v>
                </c:pt>
                <c:pt idx="50" formatCode="0.0%">
                  <c:v>1.2504032300711732E-2</c:v>
                </c:pt>
                <c:pt idx="51" formatCode="0.0%">
                  <c:v>1.9314097050553425E-2</c:v>
                </c:pt>
                <c:pt idx="52" formatCode="0.0%">
                  <c:v>2.6790996755051033E-2</c:v>
                </c:pt>
                <c:pt idx="53" formatCode="0.0%">
                  <c:v>3.0886495191863261E-2</c:v>
                </c:pt>
                <c:pt idx="54" formatCode="0.0%">
                  <c:v>3.2642553975583466E-2</c:v>
                </c:pt>
                <c:pt idx="55" formatCode="0.0%">
                  <c:v>3.2001075345407637E-2</c:v>
                </c:pt>
                <c:pt idx="56" formatCode="0.0%">
                  <c:v>3.1858814490213661E-2</c:v>
                </c:pt>
                <c:pt idx="57" formatCode="0.0%">
                  <c:v>1.8157052277023578E-2</c:v>
                </c:pt>
                <c:pt idx="58" formatCode="0.0%">
                  <c:v>5.7420262956495716E-3</c:v>
                </c:pt>
                <c:pt idx="59" formatCode="0.0%">
                  <c:v>-6.9809249219391356E-3</c:v>
                </c:pt>
                <c:pt idx="60" formatCode="0.0%">
                  <c:v>-1.4131050118525557E-2</c:v>
                </c:pt>
                <c:pt idx="61" formatCode="0.0%">
                  <c:v>-2.1146521060652845E-2</c:v>
                </c:pt>
                <c:pt idx="62" formatCode="0.0%">
                  <c:v>-2.9505131644771199E-2</c:v>
                </c:pt>
                <c:pt idx="63" formatCode="0.0%">
                  <c:v>-2.9695661746512503E-2</c:v>
                </c:pt>
                <c:pt idx="64" formatCode="0.0%">
                  <c:v>-2.9958440270041908E-2</c:v>
                </c:pt>
                <c:pt idx="65" formatCode="0.0%">
                  <c:v>-2.714395019972049E-2</c:v>
                </c:pt>
                <c:pt idx="66" formatCode="0.0%">
                  <c:v>-2.7719767412794583E-2</c:v>
                </c:pt>
                <c:pt idx="67" formatCode="0.0%">
                  <c:v>-2.3119128965036206E-2</c:v>
                </c:pt>
                <c:pt idx="68" formatCode="0.0%">
                  <c:v>-1.9133174971604272E-2</c:v>
                </c:pt>
                <c:pt idx="69" formatCode="0.0%">
                  <c:v>-1.5258183972684525E-2</c:v>
                </c:pt>
                <c:pt idx="70" formatCode="0.0%">
                  <c:v>-1.3372104347765923E-2</c:v>
                </c:pt>
                <c:pt idx="71" formatCode="0.0%">
                  <c:v>-1.0977995554232622E-2</c:v>
                </c:pt>
                <c:pt idx="72" formatCode="0.0%">
                  <c:v>-6.6961888356156241E-3</c:v>
                </c:pt>
                <c:pt idx="73" formatCode="0.0%">
                  <c:v>-1.0356310998949514E-2</c:v>
                </c:pt>
                <c:pt idx="74" formatCode="0.0%">
                  <c:v>-1.3991544655539867E-2</c:v>
                </c:pt>
                <c:pt idx="75" formatCode="0.0%">
                  <c:v>-1.601847908980103E-2</c:v>
                </c:pt>
                <c:pt idx="76" formatCode="0.0%">
                  <c:v>-9.241345021154368E-3</c:v>
                </c:pt>
                <c:pt idx="77" formatCode="0.0%">
                  <c:v>-2.371948635449983E-3</c:v>
                </c:pt>
                <c:pt idx="78" formatCode="0.0%">
                  <c:v>4.3615560079190985E-3</c:v>
                </c:pt>
                <c:pt idx="79" formatCode="0.0%">
                  <c:v>6.6464295403361184E-3</c:v>
                </c:pt>
                <c:pt idx="80" formatCode="0.0%">
                  <c:v>8.3666545371716694E-3</c:v>
                </c:pt>
                <c:pt idx="81" formatCode="0.0%">
                  <c:v>1.0893888805285634E-2</c:v>
                </c:pt>
                <c:pt idx="82" formatCode="0.0%">
                  <c:v>9.3219047637402852E-3</c:v>
                </c:pt>
                <c:pt idx="83" formatCode="0.0%">
                  <c:v>8.4722001277346415E-3</c:v>
                </c:pt>
                <c:pt idx="84" formatCode="0.0%">
                  <c:v>7.4090013995329329E-3</c:v>
                </c:pt>
                <c:pt idx="85" formatCode="0.0%">
                  <c:v>7.1096601904476753E-3</c:v>
                </c:pt>
                <c:pt idx="86" formatCode="0.0%">
                  <c:v>4.1082756365389272E-3</c:v>
                </c:pt>
                <c:pt idx="87" formatCode="0.0%">
                  <c:v>1.5489297044235517E-3</c:v>
                </c:pt>
                <c:pt idx="88" formatCode="0.0%">
                  <c:v>-2.1164816519869678E-4</c:v>
                </c:pt>
                <c:pt idx="89" formatCode="0.0%">
                  <c:v>-4.0690007039287934E-3</c:v>
                </c:pt>
                <c:pt idx="90" formatCode="0.0%">
                  <c:v>-7.6542878815101245E-3</c:v>
                </c:pt>
                <c:pt idx="91" formatCode="0.0%">
                  <c:v>-1.0871528999241931E-2</c:v>
                </c:pt>
                <c:pt idx="92" formatCode="0.0%">
                  <c:v>-1.3532285323431426E-2</c:v>
                </c:pt>
                <c:pt idx="93" formatCode="0.0%">
                  <c:v>-1.6675378857876288E-2</c:v>
                </c:pt>
                <c:pt idx="94" formatCode="0.0%">
                  <c:v>-1.7837492809932298E-2</c:v>
                </c:pt>
                <c:pt idx="95" formatCode="0.0%">
                  <c:v>-1.9058647646657656E-2</c:v>
                </c:pt>
                <c:pt idx="96" formatCode="0.0%">
                  <c:v>-1.7831291971597052E-2</c:v>
                </c:pt>
                <c:pt idx="97" formatCode="0.0%">
                  <c:v>-1.6270383137835354E-2</c:v>
                </c:pt>
                <c:pt idx="98" formatCode="0.0%">
                  <c:v>-1.4347984391734347E-2</c:v>
                </c:pt>
                <c:pt idx="99" formatCode="0.0%">
                  <c:v>-1.3197446868231988E-2</c:v>
                </c:pt>
                <c:pt idx="100" formatCode="0.0%">
                  <c:v>-1.1920246029230253E-2</c:v>
                </c:pt>
                <c:pt idx="101" formatCode="0.0%">
                  <c:v>-7.5916958180249905E-3</c:v>
                </c:pt>
                <c:pt idx="102" formatCode="0.0%">
                  <c:v>-2.9336433551753194E-3</c:v>
                </c:pt>
                <c:pt idx="103" formatCode="0.0%">
                  <c:v>2.4482905660916376E-3</c:v>
                </c:pt>
                <c:pt idx="104" formatCode="0.0%">
                  <c:v>7.6369239275315692E-3</c:v>
                </c:pt>
                <c:pt idx="105" formatCode="0.0%">
                  <c:v>1.1894751350013832E-2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3D3-B285-EF4922588605}"/>
            </c:ext>
          </c:extLst>
        </c:ser>
        <c:ser>
          <c:idx val="2"/>
          <c:order val="2"/>
          <c:tx>
            <c:strRef>
              <c:f>Data!$BU$1</c:f>
              <c:strCache>
                <c:ptCount val="1"/>
                <c:pt idx="0">
                  <c:v>import_inflation_ppi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Data!$BU$2:$BU$107</c:f>
              <c:numCache>
                <c:formatCode>0.0%</c:formatCode>
                <c:ptCount val="106"/>
                <c:pt idx="0">
                  <c:v>8.568814527168378E-2</c:v>
                </c:pt>
                <c:pt idx="1">
                  <c:v>8.4035114590469639E-2</c:v>
                </c:pt>
                <c:pt idx="2">
                  <c:v>7.8095048365444342E-2</c:v>
                </c:pt>
                <c:pt idx="3">
                  <c:v>0.10030312742813674</c:v>
                </c:pt>
                <c:pt idx="4">
                  <c:v>0.11552259660538478</c:v>
                </c:pt>
                <c:pt idx="5">
                  <c:v>0.14063419566160795</c:v>
                </c:pt>
                <c:pt idx="6">
                  <c:v>0.1704613679066409</c:v>
                </c:pt>
                <c:pt idx="7">
                  <c:v>0.19333885809558105</c:v>
                </c:pt>
                <c:pt idx="8">
                  <c:v>0.19824739369831801</c:v>
                </c:pt>
                <c:pt idx="9">
                  <c:v>0.19181474832652179</c:v>
                </c:pt>
                <c:pt idx="10">
                  <c:v>0.14009232956505935</c:v>
                </c:pt>
                <c:pt idx="11">
                  <c:v>7.2110963107682169E-2</c:v>
                </c:pt>
                <c:pt idx="12">
                  <c:v>5.6560270871301999E-2</c:v>
                </c:pt>
                <c:pt idx="13">
                  <c:v>3.2884825145956365E-2</c:v>
                </c:pt>
                <c:pt idx="14">
                  <c:v>5.8194466035528025E-2</c:v>
                </c:pt>
                <c:pt idx="15">
                  <c:v>0.14101643869576996</c:v>
                </c:pt>
                <c:pt idx="16">
                  <c:v>0.15977905074157905</c:v>
                </c:pt>
                <c:pt idx="17">
                  <c:v>0.16644871408166151</c:v>
                </c:pt>
                <c:pt idx="18">
                  <c:v>0.15214547367244302</c:v>
                </c:pt>
                <c:pt idx="19">
                  <c:v>0.14055787405632225</c:v>
                </c:pt>
                <c:pt idx="20">
                  <c:v>0.1023696124896285</c:v>
                </c:pt>
                <c:pt idx="21">
                  <c:v>0.10263149825793749</c:v>
                </c:pt>
                <c:pt idx="22">
                  <c:v>0.19379452123014773</c:v>
                </c:pt>
                <c:pt idx="23">
                  <c:v>0.17232577717144615</c:v>
                </c:pt>
                <c:pt idx="24">
                  <c:v>0.18061138779533259</c:v>
                </c:pt>
                <c:pt idx="25">
                  <c:v>0.20734046170176934</c:v>
                </c:pt>
                <c:pt idx="26">
                  <c:v>0.15395172740179808</c:v>
                </c:pt>
                <c:pt idx="27">
                  <c:v>0.11062896816333967</c:v>
                </c:pt>
                <c:pt idx="28">
                  <c:v>0.12525851991727377</c:v>
                </c:pt>
                <c:pt idx="29">
                  <c:v>0.10086814509197173</c:v>
                </c:pt>
                <c:pt idx="30">
                  <c:v>5.1306237952672085E-2</c:v>
                </c:pt>
                <c:pt idx="31">
                  <c:v>5.3300431832202344E-2</c:v>
                </c:pt>
                <c:pt idx="32">
                  <c:v>1.6581428799744113E-2</c:v>
                </c:pt>
                <c:pt idx="33">
                  <c:v>4.2943587741572919E-4</c:v>
                </c:pt>
                <c:pt idx="34">
                  <c:v>7.9035655769680746E-2</c:v>
                </c:pt>
                <c:pt idx="35">
                  <c:v>0.14825660848853994</c:v>
                </c:pt>
                <c:pt idx="36">
                  <c:v>0.20748339425382234</c:v>
                </c:pt>
                <c:pt idx="37">
                  <c:v>0.20268477327714041</c:v>
                </c:pt>
                <c:pt idx="38">
                  <c:v>0.11355748373101959</c:v>
                </c:pt>
                <c:pt idx="39">
                  <c:v>5.4883025027203436E-2</c:v>
                </c:pt>
                <c:pt idx="40">
                  <c:v>5.5334939131546079E-4</c:v>
                </c:pt>
                <c:pt idx="41">
                  <c:v>3.3419857235561512E-3</c:v>
                </c:pt>
                <c:pt idx="42">
                  <c:v>-1.3960585695268479E-3</c:v>
                </c:pt>
                <c:pt idx="43">
                  <c:v>-1.5053832763844754E-2</c:v>
                </c:pt>
                <c:pt idx="44">
                  <c:v>-2.5407462832232497E-2</c:v>
                </c:pt>
                <c:pt idx="45">
                  <c:v>-3.0495100734081348E-2</c:v>
                </c:pt>
                <c:pt idx="46">
                  <c:v>-3.2836985499707483E-2</c:v>
                </c:pt>
                <c:pt idx="47">
                  <c:v>-3.4102438226149667E-2</c:v>
                </c:pt>
                <c:pt idx="48">
                  <c:v>-1.4486948394418886E-2</c:v>
                </c:pt>
                <c:pt idx="49">
                  <c:v>2.1214142761841304E-2</c:v>
                </c:pt>
                <c:pt idx="50">
                  <c:v>4.1212854645690467E-2</c:v>
                </c:pt>
                <c:pt idx="51">
                  <c:v>3.3036289092942095E-2</c:v>
                </c:pt>
                <c:pt idx="52">
                  <c:v>1.256604796098082E-2</c:v>
                </c:pt>
                <c:pt idx="53">
                  <c:v>-0.11291481578259754</c:v>
                </c:pt>
                <c:pt idx="54">
                  <c:v>-0.14725253438367658</c:v>
                </c:pt>
                <c:pt idx="55">
                  <c:v>-0.12552479664130145</c:v>
                </c:pt>
                <c:pt idx="56">
                  <c:v>-0.10951664157885932</c:v>
                </c:pt>
                <c:pt idx="57">
                  <c:v>-3.3211826650465737E-2</c:v>
                </c:pt>
                <c:pt idx="58">
                  <c:v>3.5020633778821031E-2</c:v>
                </c:pt>
                <c:pt idx="59">
                  <c:v>0.10776039908480528</c:v>
                </c:pt>
                <c:pt idx="60">
                  <c:v>0.11472146050110821</c:v>
                </c:pt>
                <c:pt idx="61">
                  <c:v>8.7595688768709268E-2</c:v>
                </c:pt>
                <c:pt idx="62">
                  <c:v>5.7795010607946118E-3</c:v>
                </c:pt>
                <c:pt idx="63">
                  <c:v>-8.6781336764407135E-2</c:v>
                </c:pt>
                <c:pt idx="64">
                  <c:v>-7.9258635214827344E-2</c:v>
                </c:pt>
                <c:pt idx="65">
                  <c:v>-2.9169730714010522E-2</c:v>
                </c:pt>
                <c:pt idx="66">
                  <c:v>-1.6947919697410607E-2</c:v>
                </c:pt>
                <c:pt idx="67">
                  <c:v>9.6399836861815746E-3</c:v>
                </c:pt>
                <c:pt idx="68">
                  <c:v>1.7714013834498443E-2</c:v>
                </c:pt>
                <c:pt idx="69">
                  <c:v>6.0958014716490094E-3</c:v>
                </c:pt>
                <c:pt idx="70">
                  <c:v>3.2556418793932673E-2</c:v>
                </c:pt>
                <c:pt idx="71">
                  <c:v>5.1522162241562919E-2</c:v>
                </c:pt>
                <c:pt idx="72">
                  <c:v>-2.5173517459620154E-4</c:v>
                </c:pt>
                <c:pt idx="73">
                  <c:v>-1.0791237945004362E-2</c:v>
                </c:pt>
                <c:pt idx="74">
                  <c:v>-1.4367610175564427E-2</c:v>
                </c:pt>
                <c:pt idx="75">
                  <c:v>-4.365439687085293E-2</c:v>
                </c:pt>
                <c:pt idx="76">
                  <c:v>-1.9676258992806006E-2</c:v>
                </c:pt>
                <c:pt idx="77">
                  <c:v>-3.6242389098273264E-4</c:v>
                </c:pt>
                <c:pt idx="78">
                  <c:v>9.4151005125595599E-3</c:v>
                </c:pt>
                <c:pt idx="79">
                  <c:v>1.2744668419515159E-2</c:v>
                </c:pt>
                <c:pt idx="80">
                  <c:v>3.86379481158039E-2</c:v>
                </c:pt>
                <c:pt idx="81">
                  <c:v>1.4828511347980466E-2</c:v>
                </c:pt>
                <c:pt idx="82">
                  <c:v>3.2411408815891107E-4</c:v>
                </c:pt>
                <c:pt idx="83">
                  <c:v>4.8390004687556498E-2</c:v>
                </c:pt>
                <c:pt idx="84">
                  <c:v>8.2456016392284281E-2</c:v>
                </c:pt>
                <c:pt idx="85">
                  <c:v>0.10560537315565743</c:v>
                </c:pt>
                <c:pt idx="86">
                  <c:v>0.20686179213017986</c:v>
                </c:pt>
                <c:pt idx="87">
                  <c:v>0.18438521066208091</c:v>
                </c:pt>
                <c:pt idx="88">
                  <c:v>0.16001958224543089</c:v>
                </c:pt>
                <c:pt idx="89">
                  <c:v>0.105567583287556</c:v>
                </c:pt>
                <c:pt idx="90">
                  <c:v>1.4944963159621683E-2</c:v>
                </c:pt>
                <c:pt idx="91">
                  <c:v>-3.8912765710304997E-3</c:v>
                </c:pt>
                <c:pt idx="92">
                  <c:v>-4.3412204934867749E-2</c:v>
                </c:pt>
                <c:pt idx="93">
                  <c:v>-9.2652130706727398E-3</c:v>
                </c:pt>
                <c:pt idx="94">
                  <c:v>5.7018575123441995E-3</c:v>
                </c:pt>
                <c:pt idx="95">
                  <c:v>1.9532388781995369E-3</c:v>
                </c:pt>
                <c:pt idx="96">
                  <c:v>-1.2352941176471122E-3</c:v>
                </c:pt>
                <c:pt idx="97">
                  <c:v>-2.9501135793741362E-4</c:v>
                </c:pt>
                <c:pt idx="98">
                  <c:v>7.0138523584077905E-3</c:v>
                </c:pt>
                <c:pt idx="99">
                  <c:v>3.0259827169833331E-2</c:v>
                </c:pt>
                <c:pt idx="100">
                  <c:v>4.5114553271688784E-2</c:v>
                </c:pt>
                <c:pt idx="101">
                  <c:v>6.261988373122418E-2</c:v>
                </c:pt>
                <c:pt idx="102">
                  <c:v>5.8564048987172823E-2</c:v>
                </c:pt>
                <c:pt idx="103">
                  <c:v>4.0526419836764527E-2</c:v>
                </c:pt>
                <c:pt idx="104">
                  <c:v>5.3451676528599501E-2</c:v>
                </c:pt>
                <c:pt idx="105">
                  <c:v>8.3256963536893824E-2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C-43D3-B285-EF492258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18144"/>
        <c:axId val="1808937664"/>
      </c:lineChart>
      <c:lineChart>
        <c:grouping val="standard"/>
        <c:varyColors val="0"/>
        <c:ser>
          <c:idx val="1"/>
          <c:order val="1"/>
          <c:tx>
            <c:strRef>
              <c:f>Data!$BG$1</c:f>
              <c:strCache>
                <c:ptCount val="1"/>
                <c:pt idx="0">
                  <c:v>inflation_cpi_core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Data!$BG$2:$BG$107</c:f>
              <c:numCache>
                <c:formatCode>0.0%</c:formatCode>
                <c:ptCount val="106"/>
                <c:pt idx="0">
                  <c:v>0.23351023502653523</c:v>
                </c:pt>
                <c:pt idx="1">
                  <c:v>0.23071377072819033</c:v>
                </c:pt>
                <c:pt idx="2">
                  <c:v>0.22322670375521558</c:v>
                </c:pt>
                <c:pt idx="3">
                  <c:v>0.22565480188045672</c:v>
                </c:pt>
                <c:pt idx="4">
                  <c:v>0.21389059618930539</c:v>
                </c:pt>
                <c:pt idx="5">
                  <c:v>0.21675454012888107</c:v>
                </c:pt>
                <c:pt idx="6">
                  <c:v>0.20750426378624209</c:v>
                </c:pt>
                <c:pt idx="7">
                  <c:v>0.19452054794520546</c:v>
                </c:pt>
                <c:pt idx="8">
                  <c:v>0.20202531645569621</c:v>
                </c:pt>
                <c:pt idx="9">
                  <c:v>0.19740009629273003</c:v>
                </c:pt>
                <c:pt idx="10">
                  <c:v>0.21563088512241069</c:v>
                </c:pt>
                <c:pt idx="11">
                  <c:v>0.21651376146788981</c:v>
                </c:pt>
                <c:pt idx="12">
                  <c:v>0.18913226621735468</c:v>
                </c:pt>
                <c:pt idx="13">
                  <c:v>0.18657016485725775</c:v>
                </c:pt>
                <c:pt idx="14">
                  <c:v>0.18048024786986838</c:v>
                </c:pt>
                <c:pt idx="15">
                  <c:v>0.17684766214177983</c:v>
                </c:pt>
                <c:pt idx="16">
                  <c:v>0.1927027984413745</c:v>
                </c:pt>
                <c:pt idx="17">
                  <c:v>0.20704845814977957</c:v>
                </c:pt>
                <c:pt idx="18">
                  <c:v>0.17782152230971127</c:v>
                </c:pt>
                <c:pt idx="19">
                  <c:v>0.16693367510413326</c:v>
                </c:pt>
                <c:pt idx="20">
                  <c:v>0.144046197576783</c:v>
                </c:pt>
                <c:pt idx="21">
                  <c:v>0.129287692940599</c:v>
                </c:pt>
                <c:pt idx="22">
                  <c:v>0.113651418831009</c:v>
                </c:pt>
                <c:pt idx="23">
                  <c:v>9.7175529601489091E-2</c:v>
                </c:pt>
                <c:pt idx="24">
                  <c:v>9.6310345671103997E-2</c:v>
                </c:pt>
                <c:pt idx="25">
                  <c:v>9.1028192927091189E-2</c:v>
                </c:pt>
                <c:pt idx="26">
                  <c:v>9.1616530207185201E-2</c:v>
                </c:pt>
                <c:pt idx="27">
                  <c:v>8.9193178188234995E-2</c:v>
                </c:pt>
                <c:pt idx="28">
                  <c:v>7.9030637135365997E-2</c:v>
                </c:pt>
                <c:pt idx="29">
                  <c:v>7.5785476699052709E-2</c:v>
                </c:pt>
                <c:pt idx="30">
                  <c:v>6.8758677984419606E-2</c:v>
                </c:pt>
                <c:pt idx="31">
                  <c:v>6.4776128038694994E-2</c:v>
                </c:pt>
                <c:pt idx="32">
                  <c:v>5.4121886232510505E-2</c:v>
                </c:pt>
                <c:pt idx="33">
                  <c:v>5.0775066153221804E-2</c:v>
                </c:pt>
                <c:pt idx="34">
                  <c:v>4.9323261542161496E-2</c:v>
                </c:pt>
                <c:pt idx="35">
                  <c:v>5.4151975791602601E-2</c:v>
                </c:pt>
                <c:pt idx="36">
                  <c:v>6.6664216205905902E-2</c:v>
                </c:pt>
                <c:pt idx="37">
                  <c:v>6.9350622392753192E-2</c:v>
                </c:pt>
                <c:pt idx="38">
                  <c:v>7.35608001866698E-2</c:v>
                </c:pt>
                <c:pt idx="39">
                  <c:v>6.977791839160559E-2</c:v>
                </c:pt>
                <c:pt idx="40">
                  <c:v>6.0408358635928694E-2</c:v>
                </c:pt>
                <c:pt idx="41">
                  <c:v>5.8527008109010195E-2</c:v>
                </c:pt>
                <c:pt idx="42">
                  <c:v>5.4035250740097698E-2</c:v>
                </c:pt>
                <c:pt idx="43">
                  <c:v>5.4766342459183603E-2</c:v>
                </c:pt>
                <c:pt idx="44">
                  <c:v>4.8339726772844704E-2</c:v>
                </c:pt>
                <c:pt idx="45">
                  <c:v>4.3807504507751498E-2</c:v>
                </c:pt>
                <c:pt idx="46">
                  <c:v>4.5004848452200201E-2</c:v>
                </c:pt>
                <c:pt idx="47">
                  <c:v>4.2282559892281996E-2</c:v>
                </c:pt>
                <c:pt idx="48">
                  <c:v>3.7444714676419799E-2</c:v>
                </c:pt>
                <c:pt idx="49">
                  <c:v>3.7092706568577098E-2</c:v>
                </c:pt>
                <c:pt idx="50">
                  <c:v>4.07450141023575E-2</c:v>
                </c:pt>
                <c:pt idx="51">
                  <c:v>4.0965947101499499E-2</c:v>
                </c:pt>
                <c:pt idx="52">
                  <c:v>4.5908018171909697E-2</c:v>
                </c:pt>
                <c:pt idx="53">
                  <c:v>4.6512709079670804E-2</c:v>
                </c:pt>
                <c:pt idx="54">
                  <c:v>4.4015505706134599E-2</c:v>
                </c:pt>
                <c:pt idx="55">
                  <c:v>4.6574987585278199E-2</c:v>
                </c:pt>
                <c:pt idx="56">
                  <c:v>4.9113614708917196E-2</c:v>
                </c:pt>
                <c:pt idx="57">
                  <c:v>5.1403878311064098E-2</c:v>
                </c:pt>
                <c:pt idx="58">
                  <c:v>5.3750469591963598E-2</c:v>
                </c:pt>
                <c:pt idx="59">
                  <c:v>5.3543859777604501E-2</c:v>
                </c:pt>
                <c:pt idx="60">
                  <c:v>5.0798510628353805E-2</c:v>
                </c:pt>
                <c:pt idx="61">
                  <c:v>4.4304019569382395E-2</c:v>
                </c:pt>
                <c:pt idx="62">
                  <c:v>3.7062439678718299E-2</c:v>
                </c:pt>
                <c:pt idx="63">
                  <c:v>3.0916712699840299E-2</c:v>
                </c:pt>
                <c:pt idx="64">
                  <c:v>2.5704605855928001E-2</c:v>
                </c:pt>
                <c:pt idx="65">
                  <c:v>2.7066535496870801E-2</c:v>
                </c:pt>
                <c:pt idx="66">
                  <c:v>2.6829133106513102E-2</c:v>
                </c:pt>
                <c:pt idx="67">
                  <c:v>2.9965665762317299E-2</c:v>
                </c:pt>
                <c:pt idx="68">
                  <c:v>3.13466603320827E-2</c:v>
                </c:pt>
                <c:pt idx="69">
                  <c:v>3.11968663650069E-2</c:v>
                </c:pt>
                <c:pt idx="70">
                  <c:v>3.21419254226308E-2</c:v>
                </c:pt>
                <c:pt idx="71">
                  <c:v>3.3872121138010802E-2</c:v>
                </c:pt>
                <c:pt idx="72">
                  <c:v>3.2556334804539497E-2</c:v>
                </c:pt>
                <c:pt idx="73">
                  <c:v>3.0879381966097699E-2</c:v>
                </c:pt>
                <c:pt idx="74">
                  <c:v>3.11651413369021E-2</c:v>
                </c:pt>
                <c:pt idx="75">
                  <c:v>2.66958648413337E-2</c:v>
                </c:pt>
                <c:pt idx="76">
                  <c:v>2.22730550298092E-2</c:v>
                </c:pt>
                <c:pt idx="77">
                  <c:v>2.5903861771320102E-2</c:v>
                </c:pt>
                <c:pt idx="78">
                  <c:v>2.50992514126798E-2</c:v>
                </c:pt>
                <c:pt idx="79">
                  <c:v>2.4619227415656201E-2</c:v>
                </c:pt>
                <c:pt idx="80">
                  <c:v>2.7859074353421498E-2</c:v>
                </c:pt>
                <c:pt idx="81">
                  <c:v>2.7533175731517499E-2</c:v>
                </c:pt>
                <c:pt idx="82">
                  <c:v>2.76036172222376E-2</c:v>
                </c:pt>
                <c:pt idx="83">
                  <c:v>3.2841451989138598E-2</c:v>
                </c:pt>
                <c:pt idx="84">
                  <c:v>3.4721940835219095E-2</c:v>
                </c:pt>
                <c:pt idx="85">
                  <c:v>3.8018588872187703E-2</c:v>
                </c:pt>
                <c:pt idx="86">
                  <c:v>4.5971835925990502E-2</c:v>
                </c:pt>
                <c:pt idx="87">
                  <c:v>5.2518674261124297E-2</c:v>
                </c:pt>
                <c:pt idx="88">
                  <c:v>6.3493905718383897E-2</c:v>
                </c:pt>
                <c:pt idx="89">
                  <c:v>6.5126113141576902E-2</c:v>
                </c:pt>
                <c:pt idx="90">
                  <c:v>6.2788216864979499E-2</c:v>
                </c:pt>
                <c:pt idx="91">
                  <c:v>5.5131207494702197E-2</c:v>
                </c:pt>
                <c:pt idx="92">
                  <c:v>5.5546226920740398E-2</c:v>
                </c:pt>
                <c:pt idx="93">
                  <c:v>5.4013247452071998E-2</c:v>
                </c:pt>
                <c:pt idx="94">
                  <c:v>4.8601981133435099E-2</c:v>
                </c:pt>
                <c:pt idx="95">
                  <c:v>5.0304591297459095E-2</c:v>
                </c:pt>
                <c:pt idx="96">
                  <c:v>3.9670058133348E-2</c:v>
                </c:pt>
                <c:pt idx="97">
                  <c:v>3.7305833489211203E-2</c:v>
                </c:pt>
                <c:pt idx="98">
                  <c:v>3.6695824242215597E-2</c:v>
                </c:pt>
                <c:pt idx="99">
                  <c:v>3.5058744435203397E-2</c:v>
                </c:pt>
                <c:pt idx="100">
                  <c:v>3.2749348640232601E-2</c:v>
                </c:pt>
                <c:pt idx="101">
                  <c:v>3.2201564514722995E-2</c:v>
                </c:pt>
                <c:pt idx="102">
                  <c:v>3.3658779748237201E-2</c:v>
                </c:pt>
                <c:pt idx="103">
                  <c:v>3.4506032890039999E-2</c:v>
                </c:pt>
                <c:pt idx="104">
                  <c:v>3.2579235720645E-2</c:v>
                </c:pt>
                <c:pt idx="105">
                  <c:v>1.3993950963227999E-2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3D3-B285-EF4922588605}"/>
            </c:ext>
          </c:extLst>
        </c:ser>
        <c:ser>
          <c:idx val="3"/>
          <c:order val="3"/>
          <c:tx>
            <c:strRef>
              <c:f>Data!$BJ$1</c:f>
              <c:strCache>
                <c:ptCount val="1"/>
                <c:pt idx="0">
                  <c:v>inflation_core_15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Data!$BJ$2:$BJ$107</c:f>
              <c:numCache>
                <c:formatCode>0.0%</c:formatCode>
                <c:ptCount val="106"/>
                <c:pt idx="20">
                  <c:v>0.139201731219845</c:v>
                </c:pt>
                <c:pt idx="21">
                  <c:v>0.114570873342543</c:v>
                </c:pt>
                <c:pt idx="22">
                  <c:v>9.6381525018111508E-2</c:v>
                </c:pt>
                <c:pt idx="23">
                  <c:v>8.4452483750019097E-2</c:v>
                </c:pt>
                <c:pt idx="24">
                  <c:v>7.6673841987831906E-2</c:v>
                </c:pt>
                <c:pt idx="25">
                  <c:v>7.7643744600265102E-2</c:v>
                </c:pt>
                <c:pt idx="26">
                  <c:v>7.930273794519821E-2</c:v>
                </c:pt>
                <c:pt idx="27">
                  <c:v>7.93075573990734E-2</c:v>
                </c:pt>
                <c:pt idx="28">
                  <c:v>7.372384939079199E-2</c:v>
                </c:pt>
                <c:pt idx="29">
                  <c:v>7.9630185953997595E-2</c:v>
                </c:pt>
                <c:pt idx="30">
                  <c:v>7.7385536276593794E-2</c:v>
                </c:pt>
                <c:pt idx="31">
                  <c:v>7.2570112090560204E-2</c:v>
                </c:pt>
                <c:pt idx="32">
                  <c:v>6.3384737085311102E-2</c:v>
                </c:pt>
                <c:pt idx="33">
                  <c:v>5.4754943404754501E-2</c:v>
                </c:pt>
                <c:pt idx="34">
                  <c:v>5.0958657124235203E-2</c:v>
                </c:pt>
                <c:pt idx="35">
                  <c:v>5.6812705738193102E-2</c:v>
                </c:pt>
                <c:pt idx="36">
                  <c:v>6.2533679889614599E-2</c:v>
                </c:pt>
                <c:pt idx="37">
                  <c:v>6.4187457860462899E-2</c:v>
                </c:pt>
                <c:pt idx="38">
                  <c:v>6.8970380441832693E-2</c:v>
                </c:pt>
                <c:pt idx="39">
                  <c:v>6.5256427682477303E-2</c:v>
                </c:pt>
                <c:pt idx="40">
                  <c:v>5.8267798774343696E-2</c:v>
                </c:pt>
                <c:pt idx="41">
                  <c:v>5.6489988883156504E-2</c:v>
                </c:pt>
                <c:pt idx="42">
                  <c:v>5.5164843919695394E-2</c:v>
                </c:pt>
                <c:pt idx="43">
                  <c:v>5.4601045722474303E-2</c:v>
                </c:pt>
                <c:pt idx="44">
                  <c:v>5.1534664856583999E-2</c:v>
                </c:pt>
                <c:pt idx="45">
                  <c:v>4.5998123590843799E-2</c:v>
                </c:pt>
                <c:pt idx="46">
                  <c:v>4.2453528435737804E-2</c:v>
                </c:pt>
                <c:pt idx="47">
                  <c:v>3.8714607009360698E-2</c:v>
                </c:pt>
                <c:pt idx="48">
                  <c:v>3.3934341671786397E-2</c:v>
                </c:pt>
                <c:pt idx="49">
                  <c:v>3.4170272061644497E-2</c:v>
                </c:pt>
                <c:pt idx="50">
                  <c:v>3.9275607306217E-2</c:v>
                </c:pt>
                <c:pt idx="51">
                  <c:v>4.4590528600838501E-2</c:v>
                </c:pt>
                <c:pt idx="52">
                  <c:v>5.2999832277613505E-2</c:v>
                </c:pt>
                <c:pt idx="53">
                  <c:v>6.2046989713073097E-2</c:v>
                </c:pt>
                <c:pt idx="54">
                  <c:v>5.9246386134097599E-2</c:v>
                </c:pt>
                <c:pt idx="55">
                  <c:v>5.9460382825094804E-2</c:v>
                </c:pt>
                <c:pt idx="56">
                  <c:v>5.9519729825030197E-2</c:v>
                </c:pt>
                <c:pt idx="57">
                  <c:v>5.27058429312071E-2</c:v>
                </c:pt>
                <c:pt idx="58">
                  <c:v>5.4606123372959094E-2</c:v>
                </c:pt>
                <c:pt idx="59">
                  <c:v>5.6187512235205503E-2</c:v>
                </c:pt>
                <c:pt idx="60">
                  <c:v>5.1453445901258804E-2</c:v>
                </c:pt>
                <c:pt idx="61">
                  <c:v>4.9422933000035904E-2</c:v>
                </c:pt>
                <c:pt idx="62">
                  <c:v>4.4425981181847103E-2</c:v>
                </c:pt>
                <c:pt idx="63">
                  <c:v>3.5717302066192905E-2</c:v>
                </c:pt>
                <c:pt idx="64">
                  <c:v>3.0032812259210201E-2</c:v>
                </c:pt>
                <c:pt idx="65">
                  <c:v>2.7540096571586101E-2</c:v>
                </c:pt>
                <c:pt idx="66">
                  <c:v>2.5585759113116099E-2</c:v>
                </c:pt>
                <c:pt idx="67">
                  <c:v>2.6863125941959002E-2</c:v>
                </c:pt>
                <c:pt idx="68">
                  <c:v>2.6757813866395801E-2</c:v>
                </c:pt>
                <c:pt idx="69">
                  <c:v>2.5921241848908601E-2</c:v>
                </c:pt>
                <c:pt idx="70">
                  <c:v>3.1150689048658302E-2</c:v>
                </c:pt>
                <c:pt idx="71">
                  <c:v>3.53748529233412E-2</c:v>
                </c:pt>
                <c:pt idx="72">
                  <c:v>3.5103800203951499E-2</c:v>
                </c:pt>
                <c:pt idx="73">
                  <c:v>3.4907970720071305E-2</c:v>
                </c:pt>
                <c:pt idx="74">
                  <c:v>3.2576450587708999E-2</c:v>
                </c:pt>
                <c:pt idx="75">
                  <c:v>2.6704335496007897E-2</c:v>
                </c:pt>
                <c:pt idx="76">
                  <c:v>2.3326908794497402E-2</c:v>
                </c:pt>
                <c:pt idx="77">
                  <c:v>2.6937858969266499E-2</c:v>
                </c:pt>
                <c:pt idx="78">
                  <c:v>2.4954747831297301E-2</c:v>
                </c:pt>
                <c:pt idx="79">
                  <c:v>2.4674256516389298E-2</c:v>
                </c:pt>
                <c:pt idx="80">
                  <c:v>2.6091858392609201E-2</c:v>
                </c:pt>
                <c:pt idx="81">
                  <c:v>2.64501425774217E-2</c:v>
                </c:pt>
                <c:pt idx="82">
                  <c:v>2.7344185479092297E-2</c:v>
                </c:pt>
                <c:pt idx="83">
                  <c:v>3.1934470654136703E-2</c:v>
                </c:pt>
                <c:pt idx="84">
                  <c:v>3.6276096939932501E-2</c:v>
                </c:pt>
                <c:pt idx="85">
                  <c:v>3.8626319084096201E-2</c:v>
                </c:pt>
                <c:pt idx="86">
                  <c:v>4.5240487762947597E-2</c:v>
                </c:pt>
                <c:pt idx="87">
                  <c:v>5.5869848943233699E-2</c:v>
                </c:pt>
                <c:pt idx="88">
                  <c:v>6.63595035940409E-2</c:v>
                </c:pt>
                <c:pt idx="89">
                  <c:v>6.9715256522466809E-2</c:v>
                </c:pt>
                <c:pt idx="90">
                  <c:v>6.90295609572118E-2</c:v>
                </c:pt>
                <c:pt idx="91">
                  <c:v>5.9773092179354996E-2</c:v>
                </c:pt>
                <c:pt idx="92">
                  <c:v>5.6251362272674396E-2</c:v>
                </c:pt>
                <c:pt idx="93">
                  <c:v>5.16275224485385E-2</c:v>
                </c:pt>
                <c:pt idx="94">
                  <c:v>4.4883783480084601E-2</c:v>
                </c:pt>
                <c:pt idx="95">
                  <c:v>4.2055855312989998E-2</c:v>
                </c:pt>
                <c:pt idx="96">
                  <c:v>3.4476009354971499E-2</c:v>
                </c:pt>
                <c:pt idx="97">
                  <c:v>3.2415458054025501E-2</c:v>
                </c:pt>
                <c:pt idx="98">
                  <c:v>3.1941707160063004E-2</c:v>
                </c:pt>
                <c:pt idx="99">
                  <c:v>3.2219916392748398E-2</c:v>
                </c:pt>
                <c:pt idx="100">
                  <c:v>3.2392053622039098E-2</c:v>
                </c:pt>
                <c:pt idx="101">
                  <c:v>3.34272937953402E-2</c:v>
                </c:pt>
                <c:pt idx="102">
                  <c:v>3.6593483704673503E-2</c:v>
                </c:pt>
                <c:pt idx="103">
                  <c:v>3.7756386362910004E-2</c:v>
                </c:pt>
                <c:pt idx="104">
                  <c:v>3.6354662340907999E-2</c:v>
                </c:pt>
                <c:pt idx="105">
                  <c:v>2.16995607935246E-2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D-4985-8F82-4BCFB3D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75344"/>
        <c:axId val="1808943072"/>
      </c:lineChart>
      <c:dateAx>
        <c:axId val="1816718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937664"/>
        <c:crosses val="autoZero"/>
        <c:auto val="1"/>
        <c:lblOffset val="100"/>
        <c:baseTimeUnit val="months"/>
      </c:dateAx>
      <c:valAx>
        <c:axId val="180893766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718144"/>
        <c:crosses val="autoZero"/>
        <c:crossBetween val="between"/>
      </c:valAx>
      <c:valAx>
        <c:axId val="1808943072"/>
        <c:scaling>
          <c:orientation val="minMax"/>
          <c:max val="0.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675344"/>
        <c:crosses val="max"/>
        <c:crossBetween val="between"/>
      </c:valAx>
      <c:dateAx>
        <c:axId val="18166753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08943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outputgap_cd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Data!$M$2:$M$107</c:f>
              <c:numCache>
                <c:formatCode>0</c:formatCode>
                <c:ptCount val="106"/>
                <c:pt idx="17" formatCode="0.0%">
                  <c:v>5.5550217078982556E-2</c:v>
                </c:pt>
                <c:pt idx="18" formatCode="0.0%">
                  <c:v>3.6293416457061412E-2</c:v>
                </c:pt>
                <c:pt idx="19" formatCode="0.0%">
                  <c:v>2.3767574223025889E-3</c:v>
                </c:pt>
                <c:pt idx="20" formatCode="0.0%">
                  <c:v>-1.0899089332328082E-2</c:v>
                </c:pt>
                <c:pt idx="21" formatCode="0.0%">
                  <c:v>-2.9170516115401446E-2</c:v>
                </c:pt>
                <c:pt idx="22" formatCode="0.0%">
                  <c:v>-4.5492832199653055E-2</c:v>
                </c:pt>
                <c:pt idx="23" formatCode="0.0%">
                  <c:v>-5.2489894275909665E-2</c:v>
                </c:pt>
                <c:pt idx="24" formatCode="0.0%">
                  <c:v>-6.003358718031071E-2</c:v>
                </c:pt>
                <c:pt idx="25" formatCode="0.0%">
                  <c:v>-4.548814815114377E-2</c:v>
                </c:pt>
                <c:pt idx="26" formatCode="0.0%">
                  <c:v>-3.4683940579028127E-2</c:v>
                </c:pt>
                <c:pt idx="27" formatCode="0.0%">
                  <c:v>-3.068985534197799E-2</c:v>
                </c:pt>
                <c:pt idx="28" formatCode="0.0%">
                  <c:v>-2.7456171032128163E-2</c:v>
                </c:pt>
                <c:pt idx="29" formatCode="0.0%">
                  <c:v>-1.2942304852892383E-2</c:v>
                </c:pt>
                <c:pt idx="30" formatCode="0.0%">
                  <c:v>9.6644166169324031E-4</c:v>
                </c:pt>
                <c:pt idx="31" formatCode="0.0%">
                  <c:v>-7.5691292471624649E-4</c:v>
                </c:pt>
                <c:pt idx="32" formatCode="0.0%">
                  <c:v>-3.4124380501173723E-3</c:v>
                </c:pt>
                <c:pt idx="33" formatCode="0.0%">
                  <c:v>-9.002192015594046E-3</c:v>
                </c:pt>
                <c:pt idx="34" formatCode="0.0%">
                  <c:v>-1.4857915118856924E-2</c:v>
                </c:pt>
                <c:pt idx="35" formatCode="0.0%">
                  <c:v>-1.810170642097797E-2</c:v>
                </c:pt>
                <c:pt idx="36" formatCode="0.0%">
                  <c:v>-2.1479569710263324E-2</c:v>
                </c:pt>
                <c:pt idx="37" formatCode="0.0%">
                  <c:v>-2.4430152298558938E-2</c:v>
                </c:pt>
                <c:pt idx="38" formatCode="0.0%">
                  <c:v>-2.5875254149578253E-2</c:v>
                </c:pt>
                <c:pt idx="39" formatCode="0.0%">
                  <c:v>-2.643151316599468E-2</c:v>
                </c:pt>
                <c:pt idx="40" formatCode="0.0%">
                  <c:v>-2.7341615807325081E-2</c:v>
                </c:pt>
                <c:pt idx="41" formatCode="0.0%">
                  <c:v>-2.66917641915283E-2</c:v>
                </c:pt>
                <c:pt idx="42" formatCode="0.0%">
                  <c:v>-2.4080340683971135E-2</c:v>
                </c:pt>
                <c:pt idx="43" formatCode="0.0%">
                  <c:v>-2.1951134170950737E-2</c:v>
                </c:pt>
                <c:pt idx="44" formatCode="0.0%">
                  <c:v>-1.9958066867575397E-2</c:v>
                </c:pt>
                <c:pt idx="45" formatCode="0.0%">
                  <c:v>-1.6813052827436392E-2</c:v>
                </c:pt>
                <c:pt idx="46" formatCode="0.0%">
                  <c:v>-1.35441268528943E-2</c:v>
                </c:pt>
                <c:pt idx="47" formatCode="0.0%">
                  <c:v>-9.3146508468583411E-3</c:v>
                </c:pt>
                <c:pt idx="48" formatCode="0.0%">
                  <c:v>-2.9048369151540854E-3</c:v>
                </c:pt>
                <c:pt idx="49" formatCode="0.0%">
                  <c:v>5.1571306505437953E-3</c:v>
                </c:pt>
                <c:pt idx="50" formatCode="0.0%">
                  <c:v>1.2504032300711732E-2</c:v>
                </c:pt>
                <c:pt idx="51" formatCode="0.0%">
                  <c:v>1.9314097050553425E-2</c:v>
                </c:pt>
                <c:pt idx="52" formatCode="0.0%">
                  <c:v>2.6790996755051033E-2</c:v>
                </c:pt>
                <c:pt idx="53" formatCode="0.0%">
                  <c:v>3.0886495191863261E-2</c:v>
                </c:pt>
                <c:pt idx="54" formatCode="0.0%">
                  <c:v>3.2642553975583466E-2</c:v>
                </c:pt>
                <c:pt idx="55" formatCode="0.0%">
                  <c:v>3.2001075345407637E-2</c:v>
                </c:pt>
                <c:pt idx="56" formatCode="0.0%">
                  <c:v>3.1858814490213661E-2</c:v>
                </c:pt>
                <c:pt idx="57" formatCode="0.0%">
                  <c:v>1.8157052277023578E-2</c:v>
                </c:pt>
                <c:pt idx="58" formatCode="0.0%">
                  <c:v>5.7420262956495716E-3</c:v>
                </c:pt>
                <c:pt idx="59" formatCode="0.0%">
                  <c:v>-6.9809249219391356E-3</c:v>
                </c:pt>
                <c:pt idx="60" formatCode="0.0%">
                  <c:v>-1.4131050118525557E-2</c:v>
                </c:pt>
                <c:pt idx="61" formatCode="0.0%">
                  <c:v>-2.1146521060652845E-2</c:v>
                </c:pt>
                <c:pt idx="62" formatCode="0.0%">
                  <c:v>-2.9505131644771199E-2</c:v>
                </c:pt>
                <c:pt idx="63" formatCode="0.0%">
                  <c:v>-2.9695661746512503E-2</c:v>
                </c:pt>
                <c:pt idx="64" formatCode="0.0%">
                  <c:v>-2.9958440270041908E-2</c:v>
                </c:pt>
                <c:pt idx="65" formatCode="0.0%">
                  <c:v>-2.714395019972049E-2</c:v>
                </c:pt>
                <c:pt idx="66" formatCode="0.0%">
                  <c:v>-2.7719767412794583E-2</c:v>
                </c:pt>
                <c:pt idx="67" formatCode="0.0%">
                  <c:v>-2.3119128965036206E-2</c:v>
                </c:pt>
                <c:pt idx="68" formatCode="0.0%">
                  <c:v>-1.9133174971604272E-2</c:v>
                </c:pt>
                <c:pt idx="69" formatCode="0.0%">
                  <c:v>-1.5258183972684525E-2</c:v>
                </c:pt>
                <c:pt idx="70" formatCode="0.0%">
                  <c:v>-1.3372104347765923E-2</c:v>
                </c:pt>
                <c:pt idx="71" formatCode="0.0%">
                  <c:v>-1.0977995554232622E-2</c:v>
                </c:pt>
                <c:pt idx="72" formatCode="0.0%">
                  <c:v>-6.6961888356156241E-3</c:v>
                </c:pt>
                <c:pt idx="73" formatCode="0.0%">
                  <c:v>-1.0356310998949514E-2</c:v>
                </c:pt>
                <c:pt idx="74" formatCode="0.0%">
                  <c:v>-1.3991544655539867E-2</c:v>
                </c:pt>
                <c:pt idx="75" formatCode="0.0%">
                  <c:v>-1.601847908980103E-2</c:v>
                </c:pt>
                <c:pt idx="76" formatCode="0.0%">
                  <c:v>-9.241345021154368E-3</c:v>
                </c:pt>
                <c:pt idx="77" formatCode="0.0%">
                  <c:v>-2.371948635449983E-3</c:v>
                </c:pt>
                <c:pt idx="78" formatCode="0.0%">
                  <c:v>4.3615560079190985E-3</c:v>
                </c:pt>
                <c:pt idx="79" formatCode="0.0%">
                  <c:v>6.6464295403361184E-3</c:v>
                </c:pt>
                <c:pt idx="80" formatCode="0.0%">
                  <c:v>8.3666545371716694E-3</c:v>
                </c:pt>
                <c:pt idx="81" formatCode="0.0%">
                  <c:v>1.0893888805285634E-2</c:v>
                </c:pt>
                <c:pt idx="82" formatCode="0.0%">
                  <c:v>9.3219047637402852E-3</c:v>
                </c:pt>
                <c:pt idx="83" formatCode="0.0%">
                  <c:v>8.4722001277346415E-3</c:v>
                </c:pt>
                <c:pt idx="84" formatCode="0.0%">
                  <c:v>7.4090013995329329E-3</c:v>
                </c:pt>
                <c:pt idx="85" formatCode="0.0%">
                  <c:v>7.1096601904476753E-3</c:v>
                </c:pt>
                <c:pt idx="86" formatCode="0.0%">
                  <c:v>4.1082756365389272E-3</c:v>
                </c:pt>
                <c:pt idx="87" formatCode="0.0%">
                  <c:v>1.5489297044235517E-3</c:v>
                </c:pt>
                <c:pt idx="88" formatCode="0.0%">
                  <c:v>-2.1164816519869678E-4</c:v>
                </c:pt>
                <c:pt idx="89" formatCode="0.0%">
                  <c:v>-4.0690007039287934E-3</c:v>
                </c:pt>
                <c:pt idx="90" formatCode="0.0%">
                  <c:v>-7.6542878815101245E-3</c:v>
                </c:pt>
                <c:pt idx="91" formatCode="0.0%">
                  <c:v>-1.0871528999241931E-2</c:v>
                </c:pt>
                <c:pt idx="92" formatCode="0.0%">
                  <c:v>-1.3532285323431426E-2</c:v>
                </c:pt>
                <c:pt idx="93" formatCode="0.0%">
                  <c:v>-1.6675378857876288E-2</c:v>
                </c:pt>
                <c:pt idx="94" formatCode="0.0%">
                  <c:v>-1.7837492809932298E-2</c:v>
                </c:pt>
                <c:pt idx="95" formatCode="0.0%">
                  <c:v>-1.9058647646657656E-2</c:v>
                </c:pt>
                <c:pt idx="96" formatCode="0.0%">
                  <c:v>-1.7831291971597052E-2</c:v>
                </c:pt>
                <c:pt idx="97" formatCode="0.0%">
                  <c:v>-1.6270383137835354E-2</c:v>
                </c:pt>
                <c:pt idx="98" formatCode="0.0%">
                  <c:v>-1.4347984391734347E-2</c:v>
                </c:pt>
                <c:pt idx="99" formatCode="0.0%">
                  <c:v>-1.3197446868231988E-2</c:v>
                </c:pt>
                <c:pt idx="100" formatCode="0.0%">
                  <c:v>-1.1920246029230253E-2</c:v>
                </c:pt>
                <c:pt idx="101" formatCode="0.0%">
                  <c:v>-7.5916958180249905E-3</c:v>
                </c:pt>
                <c:pt idx="102" formatCode="0.0%">
                  <c:v>-2.9336433551753194E-3</c:v>
                </c:pt>
                <c:pt idx="103" formatCode="0.0%">
                  <c:v>2.4482905660916376E-3</c:v>
                </c:pt>
                <c:pt idx="104" formatCode="0.0%">
                  <c:v>7.6369239275315692E-3</c:v>
                </c:pt>
                <c:pt idx="105" formatCode="0.0%">
                  <c:v>1.1894751350013832E-2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D-42E0-BFBD-FEE228428562}"/>
            </c:ext>
          </c:extLst>
        </c:ser>
        <c:ser>
          <c:idx val="2"/>
          <c:order val="2"/>
          <c:tx>
            <c:strRef>
              <c:f>Data!$BU$1</c:f>
              <c:strCache>
                <c:ptCount val="1"/>
                <c:pt idx="0">
                  <c:v>import_inflation_ppi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Data!$BU$2:$BU$107</c:f>
              <c:numCache>
                <c:formatCode>0.0%</c:formatCode>
                <c:ptCount val="106"/>
                <c:pt idx="0">
                  <c:v>8.568814527168378E-2</c:v>
                </c:pt>
                <c:pt idx="1">
                  <c:v>8.4035114590469639E-2</c:v>
                </c:pt>
                <c:pt idx="2">
                  <c:v>7.8095048365444342E-2</c:v>
                </c:pt>
                <c:pt idx="3">
                  <c:v>0.10030312742813674</c:v>
                </c:pt>
                <c:pt idx="4">
                  <c:v>0.11552259660538478</c:v>
                </c:pt>
                <c:pt idx="5">
                  <c:v>0.14063419566160795</c:v>
                </c:pt>
                <c:pt idx="6">
                  <c:v>0.1704613679066409</c:v>
                </c:pt>
                <c:pt idx="7">
                  <c:v>0.19333885809558105</c:v>
                </c:pt>
                <c:pt idx="8">
                  <c:v>0.19824739369831801</c:v>
                </c:pt>
                <c:pt idx="9">
                  <c:v>0.19181474832652179</c:v>
                </c:pt>
                <c:pt idx="10">
                  <c:v>0.14009232956505935</c:v>
                </c:pt>
                <c:pt idx="11">
                  <c:v>7.2110963107682169E-2</c:v>
                </c:pt>
                <c:pt idx="12">
                  <c:v>5.6560270871301999E-2</c:v>
                </c:pt>
                <c:pt idx="13">
                  <c:v>3.2884825145956365E-2</c:v>
                </c:pt>
                <c:pt idx="14">
                  <c:v>5.8194466035528025E-2</c:v>
                </c:pt>
                <c:pt idx="15">
                  <c:v>0.14101643869576996</c:v>
                </c:pt>
                <c:pt idx="16">
                  <c:v>0.15977905074157905</c:v>
                </c:pt>
                <c:pt idx="17">
                  <c:v>0.16644871408166151</c:v>
                </c:pt>
                <c:pt idx="18">
                  <c:v>0.15214547367244302</c:v>
                </c:pt>
                <c:pt idx="19">
                  <c:v>0.14055787405632225</c:v>
                </c:pt>
                <c:pt idx="20">
                  <c:v>0.1023696124896285</c:v>
                </c:pt>
                <c:pt idx="21">
                  <c:v>0.10263149825793749</c:v>
                </c:pt>
                <c:pt idx="22">
                  <c:v>0.19379452123014773</c:v>
                </c:pt>
                <c:pt idx="23">
                  <c:v>0.17232577717144615</c:v>
                </c:pt>
                <c:pt idx="24">
                  <c:v>0.18061138779533259</c:v>
                </c:pt>
                <c:pt idx="25">
                  <c:v>0.20734046170176934</c:v>
                </c:pt>
                <c:pt idx="26">
                  <c:v>0.15395172740179808</c:v>
                </c:pt>
                <c:pt idx="27">
                  <c:v>0.11062896816333967</c:v>
                </c:pt>
                <c:pt idx="28">
                  <c:v>0.12525851991727377</c:v>
                </c:pt>
                <c:pt idx="29">
                  <c:v>0.10086814509197173</c:v>
                </c:pt>
                <c:pt idx="30">
                  <c:v>5.1306237952672085E-2</c:v>
                </c:pt>
                <c:pt idx="31">
                  <c:v>5.3300431832202344E-2</c:v>
                </c:pt>
                <c:pt idx="32">
                  <c:v>1.6581428799744113E-2</c:v>
                </c:pt>
                <c:pt idx="33">
                  <c:v>4.2943587741572919E-4</c:v>
                </c:pt>
                <c:pt idx="34">
                  <c:v>7.9035655769680746E-2</c:v>
                </c:pt>
                <c:pt idx="35">
                  <c:v>0.14825660848853994</c:v>
                </c:pt>
                <c:pt idx="36">
                  <c:v>0.20748339425382234</c:v>
                </c:pt>
                <c:pt idx="37">
                  <c:v>0.20268477327714041</c:v>
                </c:pt>
                <c:pt idx="38">
                  <c:v>0.11355748373101959</c:v>
                </c:pt>
                <c:pt idx="39">
                  <c:v>5.4883025027203436E-2</c:v>
                </c:pt>
                <c:pt idx="40">
                  <c:v>5.5334939131546079E-4</c:v>
                </c:pt>
                <c:pt idx="41">
                  <c:v>3.3419857235561512E-3</c:v>
                </c:pt>
                <c:pt idx="42">
                  <c:v>-1.3960585695268479E-3</c:v>
                </c:pt>
                <c:pt idx="43">
                  <c:v>-1.5053832763844754E-2</c:v>
                </c:pt>
                <c:pt idx="44">
                  <c:v>-2.5407462832232497E-2</c:v>
                </c:pt>
                <c:pt idx="45">
                  <c:v>-3.0495100734081348E-2</c:v>
                </c:pt>
                <c:pt idx="46">
                  <c:v>-3.2836985499707483E-2</c:v>
                </c:pt>
                <c:pt idx="47">
                  <c:v>-3.4102438226149667E-2</c:v>
                </c:pt>
                <c:pt idx="48">
                  <c:v>-1.4486948394418886E-2</c:v>
                </c:pt>
                <c:pt idx="49">
                  <c:v>2.1214142761841304E-2</c:v>
                </c:pt>
                <c:pt idx="50">
                  <c:v>4.1212854645690467E-2</c:v>
                </c:pt>
                <c:pt idx="51">
                  <c:v>3.3036289092942095E-2</c:v>
                </c:pt>
                <c:pt idx="52">
                  <c:v>1.256604796098082E-2</c:v>
                </c:pt>
                <c:pt idx="53">
                  <c:v>-0.11291481578259754</c:v>
                </c:pt>
                <c:pt idx="54">
                  <c:v>-0.14725253438367658</c:v>
                </c:pt>
                <c:pt idx="55">
                  <c:v>-0.12552479664130145</c:v>
                </c:pt>
                <c:pt idx="56">
                  <c:v>-0.10951664157885932</c:v>
                </c:pt>
                <c:pt idx="57">
                  <c:v>-3.3211826650465737E-2</c:v>
                </c:pt>
                <c:pt idx="58">
                  <c:v>3.5020633778821031E-2</c:v>
                </c:pt>
                <c:pt idx="59">
                  <c:v>0.10776039908480528</c:v>
                </c:pt>
                <c:pt idx="60">
                  <c:v>0.11472146050110821</c:v>
                </c:pt>
                <c:pt idx="61">
                  <c:v>8.7595688768709268E-2</c:v>
                </c:pt>
                <c:pt idx="62">
                  <c:v>5.7795010607946118E-3</c:v>
                </c:pt>
                <c:pt idx="63">
                  <c:v>-8.6781336764407135E-2</c:v>
                </c:pt>
                <c:pt idx="64">
                  <c:v>-7.9258635214827344E-2</c:v>
                </c:pt>
                <c:pt idx="65">
                  <c:v>-2.9169730714010522E-2</c:v>
                </c:pt>
                <c:pt idx="66">
                  <c:v>-1.6947919697410607E-2</c:v>
                </c:pt>
                <c:pt idx="67">
                  <c:v>9.6399836861815746E-3</c:v>
                </c:pt>
                <c:pt idx="68">
                  <c:v>1.7714013834498443E-2</c:v>
                </c:pt>
                <c:pt idx="69">
                  <c:v>6.0958014716490094E-3</c:v>
                </c:pt>
                <c:pt idx="70">
                  <c:v>3.2556418793932673E-2</c:v>
                </c:pt>
                <c:pt idx="71">
                  <c:v>5.1522162241562919E-2</c:v>
                </c:pt>
                <c:pt idx="72">
                  <c:v>-2.5173517459620154E-4</c:v>
                </c:pt>
                <c:pt idx="73">
                  <c:v>-1.0791237945004362E-2</c:v>
                </c:pt>
                <c:pt idx="74">
                  <c:v>-1.4367610175564427E-2</c:v>
                </c:pt>
                <c:pt idx="75">
                  <c:v>-4.365439687085293E-2</c:v>
                </c:pt>
                <c:pt idx="76">
                  <c:v>-1.9676258992806006E-2</c:v>
                </c:pt>
                <c:pt idx="77">
                  <c:v>-3.6242389098273264E-4</c:v>
                </c:pt>
                <c:pt idx="78">
                  <c:v>9.4151005125595599E-3</c:v>
                </c:pt>
                <c:pt idx="79">
                  <c:v>1.2744668419515159E-2</c:v>
                </c:pt>
                <c:pt idx="80">
                  <c:v>3.86379481158039E-2</c:v>
                </c:pt>
                <c:pt idx="81">
                  <c:v>1.4828511347980466E-2</c:v>
                </c:pt>
                <c:pt idx="82">
                  <c:v>3.2411408815891107E-4</c:v>
                </c:pt>
                <c:pt idx="83">
                  <c:v>4.8390004687556498E-2</c:v>
                </c:pt>
                <c:pt idx="84">
                  <c:v>8.2456016392284281E-2</c:v>
                </c:pt>
                <c:pt idx="85">
                  <c:v>0.10560537315565743</c:v>
                </c:pt>
                <c:pt idx="86">
                  <c:v>0.20686179213017986</c:v>
                </c:pt>
                <c:pt idx="87">
                  <c:v>0.18438521066208091</c:v>
                </c:pt>
                <c:pt idx="88">
                  <c:v>0.16001958224543089</c:v>
                </c:pt>
                <c:pt idx="89">
                  <c:v>0.105567583287556</c:v>
                </c:pt>
                <c:pt idx="90">
                  <c:v>1.4944963159621683E-2</c:v>
                </c:pt>
                <c:pt idx="91">
                  <c:v>-3.8912765710304997E-3</c:v>
                </c:pt>
                <c:pt idx="92">
                  <c:v>-4.3412204934867749E-2</c:v>
                </c:pt>
                <c:pt idx="93">
                  <c:v>-9.2652130706727398E-3</c:v>
                </c:pt>
                <c:pt idx="94">
                  <c:v>5.7018575123441995E-3</c:v>
                </c:pt>
                <c:pt idx="95">
                  <c:v>1.9532388781995369E-3</c:v>
                </c:pt>
                <c:pt idx="96">
                  <c:v>-1.2352941176471122E-3</c:v>
                </c:pt>
                <c:pt idx="97">
                  <c:v>-2.9501135793741362E-4</c:v>
                </c:pt>
                <c:pt idx="98">
                  <c:v>7.0138523584077905E-3</c:v>
                </c:pt>
                <c:pt idx="99">
                  <c:v>3.0259827169833331E-2</c:v>
                </c:pt>
                <c:pt idx="100">
                  <c:v>4.5114553271688784E-2</c:v>
                </c:pt>
                <c:pt idx="101">
                  <c:v>6.261988373122418E-2</c:v>
                </c:pt>
                <c:pt idx="102">
                  <c:v>5.8564048987172823E-2</c:v>
                </c:pt>
                <c:pt idx="103">
                  <c:v>4.0526419836764527E-2</c:v>
                </c:pt>
                <c:pt idx="104">
                  <c:v>5.3451676528599501E-2</c:v>
                </c:pt>
                <c:pt idx="105">
                  <c:v>8.3256963536893824E-2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D-42E0-BFBD-FEE22842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18144"/>
        <c:axId val="1808937664"/>
      </c:lineChart>
      <c:lineChart>
        <c:grouping val="standard"/>
        <c:varyColors val="0"/>
        <c:ser>
          <c:idx val="3"/>
          <c:order val="3"/>
          <c:tx>
            <c:strRef>
              <c:f>Data!$BJ$1</c:f>
              <c:strCache>
                <c:ptCount val="1"/>
                <c:pt idx="0">
                  <c:v>inflation_core_15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Data!$A$2:$A$107</c:f>
              <c:numCache>
                <c:formatCode>mmm\-yy</c:formatCode>
                <c:ptCount val="106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  <c:pt idx="104">
                  <c:v>43891</c:v>
                </c:pt>
                <c:pt idx="105">
                  <c:v>43983</c:v>
                </c:pt>
              </c:numCache>
            </c:numRef>
          </c:cat>
          <c:val>
            <c:numRef>
              <c:f>Data!$BJ$2:$BJ$107</c:f>
              <c:numCache>
                <c:formatCode>0.0%</c:formatCode>
                <c:ptCount val="106"/>
                <c:pt idx="20">
                  <c:v>0.139201731219845</c:v>
                </c:pt>
                <c:pt idx="21">
                  <c:v>0.114570873342543</c:v>
                </c:pt>
                <c:pt idx="22">
                  <c:v>9.6381525018111508E-2</c:v>
                </c:pt>
                <c:pt idx="23">
                  <c:v>8.4452483750019097E-2</c:v>
                </c:pt>
                <c:pt idx="24">
                  <c:v>7.6673841987831906E-2</c:v>
                </c:pt>
                <c:pt idx="25">
                  <c:v>7.7643744600265102E-2</c:v>
                </c:pt>
                <c:pt idx="26">
                  <c:v>7.930273794519821E-2</c:v>
                </c:pt>
                <c:pt idx="27">
                  <c:v>7.93075573990734E-2</c:v>
                </c:pt>
                <c:pt idx="28">
                  <c:v>7.372384939079199E-2</c:v>
                </c:pt>
                <c:pt idx="29">
                  <c:v>7.9630185953997595E-2</c:v>
                </c:pt>
                <c:pt idx="30">
                  <c:v>7.7385536276593794E-2</c:v>
                </c:pt>
                <c:pt idx="31">
                  <c:v>7.2570112090560204E-2</c:v>
                </c:pt>
                <c:pt idx="32">
                  <c:v>6.3384737085311102E-2</c:v>
                </c:pt>
                <c:pt idx="33">
                  <c:v>5.4754943404754501E-2</c:v>
                </c:pt>
                <c:pt idx="34">
                  <c:v>5.0958657124235203E-2</c:v>
                </c:pt>
                <c:pt idx="35">
                  <c:v>5.6812705738193102E-2</c:v>
                </c:pt>
                <c:pt idx="36">
                  <c:v>6.2533679889614599E-2</c:v>
                </c:pt>
                <c:pt idx="37">
                  <c:v>6.4187457860462899E-2</c:v>
                </c:pt>
                <c:pt idx="38">
                  <c:v>6.8970380441832693E-2</c:v>
                </c:pt>
                <c:pt idx="39">
                  <c:v>6.5256427682477303E-2</c:v>
                </c:pt>
                <c:pt idx="40">
                  <c:v>5.8267798774343696E-2</c:v>
                </c:pt>
                <c:pt idx="41">
                  <c:v>5.6489988883156504E-2</c:v>
                </c:pt>
                <c:pt idx="42">
                  <c:v>5.5164843919695394E-2</c:v>
                </c:pt>
                <c:pt idx="43">
                  <c:v>5.4601045722474303E-2</c:v>
                </c:pt>
                <c:pt idx="44">
                  <c:v>5.1534664856583999E-2</c:v>
                </c:pt>
                <c:pt idx="45">
                  <c:v>4.5998123590843799E-2</c:v>
                </c:pt>
                <c:pt idx="46">
                  <c:v>4.2453528435737804E-2</c:v>
                </c:pt>
                <c:pt idx="47">
                  <c:v>3.8714607009360698E-2</c:v>
                </c:pt>
                <c:pt idx="48">
                  <c:v>3.3934341671786397E-2</c:v>
                </c:pt>
                <c:pt idx="49">
                  <c:v>3.4170272061644497E-2</c:v>
                </c:pt>
                <c:pt idx="50">
                  <c:v>3.9275607306217E-2</c:v>
                </c:pt>
                <c:pt idx="51">
                  <c:v>4.4590528600838501E-2</c:v>
                </c:pt>
                <c:pt idx="52">
                  <c:v>5.2999832277613505E-2</c:v>
                </c:pt>
                <c:pt idx="53">
                  <c:v>6.2046989713073097E-2</c:v>
                </c:pt>
                <c:pt idx="54">
                  <c:v>5.9246386134097599E-2</c:v>
                </c:pt>
                <c:pt idx="55">
                  <c:v>5.9460382825094804E-2</c:v>
                </c:pt>
                <c:pt idx="56">
                  <c:v>5.9519729825030197E-2</c:v>
                </c:pt>
                <c:pt idx="57">
                  <c:v>5.27058429312071E-2</c:v>
                </c:pt>
                <c:pt idx="58">
                  <c:v>5.4606123372959094E-2</c:v>
                </c:pt>
                <c:pt idx="59">
                  <c:v>5.6187512235205503E-2</c:v>
                </c:pt>
                <c:pt idx="60">
                  <c:v>5.1453445901258804E-2</c:v>
                </c:pt>
                <c:pt idx="61">
                  <c:v>4.9422933000035904E-2</c:v>
                </c:pt>
                <c:pt idx="62">
                  <c:v>4.4425981181847103E-2</c:v>
                </c:pt>
                <c:pt idx="63">
                  <c:v>3.5717302066192905E-2</c:v>
                </c:pt>
                <c:pt idx="64">
                  <c:v>3.0032812259210201E-2</c:v>
                </c:pt>
                <c:pt idx="65">
                  <c:v>2.7540096571586101E-2</c:v>
                </c:pt>
                <c:pt idx="66">
                  <c:v>2.5585759113116099E-2</c:v>
                </c:pt>
                <c:pt idx="67">
                  <c:v>2.6863125941959002E-2</c:v>
                </c:pt>
                <c:pt idx="68">
                  <c:v>2.6757813866395801E-2</c:v>
                </c:pt>
                <c:pt idx="69">
                  <c:v>2.5921241848908601E-2</c:v>
                </c:pt>
                <c:pt idx="70">
                  <c:v>3.1150689048658302E-2</c:v>
                </c:pt>
                <c:pt idx="71">
                  <c:v>3.53748529233412E-2</c:v>
                </c:pt>
                <c:pt idx="72">
                  <c:v>3.5103800203951499E-2</c:v>
                </c:pt>
                <c:pt idx="73">
                  <c:v>3.4907970720071305E-2</c:v>
                </c:pt>
                <c:pt idx="74">
                  <c:v>3.2576450587708999E-2</c:v>
                </c:pt>
                <c:pt idx="75">
                  <c:v>2.6704335496007897E-2</c:v>
                </c:pt>
                <c:pt idx="76">
                  <c:v>2.3326908794497402E-2</c:v>
                </c:pt>
                <c:pt idx="77">
                  <c:v>2.6937858969266499E-2</c:v>
                </c:pt>
                <c:pt idx="78">
                  <c:v>2.4954747831297301E-2</c:v>
                </c:pt>
                <c:pt idx="79">
                  <c:v>2.4674256516389298E-2</c:v>
                </c:pt>
                <c:pt idx="80">
                  <c:v>2.6091858392609201E-2</c:v>
                </c:pt>
                <c:pt idx="81">
                  <c:v>2.64501425774217E-2</c:v>
                </c:pt>
                <c:pt idx="82">
                  <c:v>2.7344185479092297E-2</c:v>
                </c:pt>
                <c:pt idx="83">
                  <c:v>3.1934470654136703E-2</c:v>
                </c:pt>
                <c:pt idx="84">
                  <c:v>3.6276096939932501E-2</c:v>
                </c:pt>
                <c:pt idx="85">
                  <c:v>3.8626319084096201E-2</c:v>
                </c:pt>
                <c:pt idx="86">
                  <c:v>4.5240487762947597E-2</c:v>
                </c:pt>
                <c:pt idx="87">
                  <c:v>5.5869848943233699E-2</c:v>
                </c:pt>
                <c:pt idx="88">
                  <c:v>6.63595035940409E-2</c:v>
                </c:pt>
                <c:pt idx="89">
                  <c:v>6.9715256522466809E-2</c:v>
                </c:pt>
                <c:pt idx="90">
                  <c:v>6.90295609572118E-2</c:v>
                </c:pt>
                <c:pt idx="91">
                  <c:v>5.9773092179354996E-2</c:v>
                </c:pt>
                <c:pt idx="92">
                  <c:v>5.6251362272674396E-2</c:v>
                </c:pt>
                <c:pt idx="93">
                  <c:v>5.16275224485385E-2</c:v>
                </c:pt>
                <c:pt idx="94">
                  <c:v>4.4883783480084601E-2</c:v>
                </c:pt>
                <c:pt idx="95">
                  <c:v>4.2055855312989998E-2</c:v>
                </c:pt>
                <c:pt idx="96">
                  <c:v>3.4476009354971499E-2</c:v>
                </c:pt>
                <c:pt idx="97">
                  <c:v>3.2415458054025501E-2</c:v>
                </c:pt>
                <c:pt idx="98">
                  <c:v>3.1941707160063004E-2</c:v>
                </c:pt>
                <c:pt idx="99">
                  <c:v>3.2219916392748398E-2</c:v>
                </c:pt>
                <c:pt idx="100">
                  <c:v>3.2392053622039098E-2</c:v>
                </c:pt>
                <c:pt idx="101">
                  <c:v>3.34272937953402E-2</c:v>
                </c:pt>
                <c:pt idx="102">
                  <c:v>3.6593483704673503E-2</c:v>
                </c:pt>
                <c:pt idx="103">
                  <c:v>3.7756386362910004E-2</c:v>
                </c:pt>
                <c:pt idx="104">
                  <c:v>3.6354662340907999E-2</c:v>
                </c:pt>
                <c:pt idx="105">
                  <c:v>2.16995607935246E-2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D-42E0-BFBD-FEE22842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75344"/>
        <c:axId val="1808943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Data!$BG$1</c15:sqref>
                        </c15:formulaRef>
                      </c:ext>
                    </c:extLst>
                    <c:strCache>
                      <c:ptCount val="1"/>
                      <c:pt idx="0">
                        <c:v>inflation_cpi_core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Data!$A$2:$A$107</c15:sqref>
                        </c15:formulaRef>
                      </c:ext>
                    </c:extLst>
                    <c:numCache>
                      <c:formatCode>mmm\-yy</c:formatCode>
                      <c:ptCount val="106"/>
                      <c:pt idx="0">
                        <c:v>34394</c:v>
                      </c:pt>
                      <c:pt idx="1">
                        <c:v>34486</c:v>
                      </c:pt>
                      <c:pt idx="2">
                        <c:v>34578</c:v>
                      </c:pt>
                      <c:pt idx="3">
                        <c:v>34669</c:v>
                      </c:pt>
                      <c:pt idx="4">
                        <c:v>34759</c:v>
                      </c:pt>
                      <c:pt idx="5">
                        <c:v>34851</c:v>
                      </c:pt>
                      <c:pt idx="6">
                        <c:v>34943</c:v>
                      </c:pt>
                      <c:pt idx="7">
                        <c:v>35034</c:v>
                      </c:pt>
                      <c:pt idx="8">
                        <c:v>35125</c:v>
                      </c:pt>
                      <c:pt idx="9">
                        <c:v>35217</c:v>
                      </c:pt>
                      <c:pt idx="10">
                        <c:v>35309</c:v>
                      </c:pt>
                      <c:pt idx="11">
                        <c:v>35400</c:v>
                      </c:pt>
                      <c:pt idx="12">
                        <c:v>35490</c:v>
                      </c:pt>
                      <c:pt idx="13">
                        <c:v>35582</c:v>
                      </c:pt>
                      <c:pt idx="14">
                        <c:v>35674</c:v>
                      </c:pt>
                      <c:pt idx="15">
                        <c:v>35765</c:v>
                      </c:pt>
                      <c:pt idx="16">
                        <c:v>35855</c:v>
                      </c:pt>
                      <c:pt idx="17">
                        <c:v>35947</c:v>
                      </c:pt>
                      <c:pt idx="18">
                        <c:v>36039</c:v>
                      </c:pt>
                      <c:pt idx="19">
                        <c:v>36130</c:v>
                      </c:pt>
                      <c:pt idx="20">
                        <c:v>36220</c:v>
                      </c:pt>
                      <c:pt idx="21">
                        <c:v>36312</c:v>
                      </c:pt>
                      <c:pt idx="22">
                        <c:v>36404</c:v>
                      </c:pt>
                      <c:pt idx="23">
                        <c:v>36495</c:v>
                      </c:pt>
                      <c:pt idx="24">
                        <c:v>36586</c:v>
                      </c:pt>
                      <c:pt idx="25">
                        <c:v>36678</c:v>
                      </c:pt>
                      <c:pt idx="26">
                        <c:v>36770</c:v>
                      </c:pt>
                      <c:pt idx="27">
                        <c:v>36861</c:v>
                      </c:pt>
                      <c:pt idx="28">
                        <c:v>36951</c:v>
                      </c:pt>
                      <c:pt idx="29">
                        <c:v>37043</c:v>
                      </c:pt>
                      <c:pt idx="30">
                        <c:v>37135</c:v>
                      </c:pt>
                      <c:pt idx="31">
                        <c:v>37226</c:v>
                      </c:pt>
                      <c:pt idx="32">
                        <c:v>37316</c:v>
                      </c:pt>
                      <c:pt idx="33">
                        <c:v>37408</c:v>
                      </c:pt>
                      <c:pt idx="34">
                        <c:v>37500</c:v>
                      </c:pt>
                      <c:pt idx="35">
                        <c:v>37591</c:v>
                      </c:pt>
                      <c:pt idx="36">
                        <c:v>37681</c:v>
                      </c:pt>
                      <c:pt idx="37">
                        <c:v>37773</c:v>
                      </c:pt>
                      <c:pt idx="38">
                        <c:v>37865</c:v>
                      </c:pt>
                      <c:pt idx="39">
                        <c:v>37956</c:v>
                      </c:pt>
                      <c:pt idx="40">
                        <c:v>38047</c:v>
                      </c:pt>
                      <c:pt idx="41">
                        <c:v>38139</c:v>
                      </c:pt>
                      <c:pt idx="42">
                        <c:v>38231</c:v>
                      </c:pt>
                      <c:pt idx="43">
                        <c:v>38322</c:v>
                      </c:pt>
                      <c:pt idx="44">
                        <c:v>38412</c:v>
                      </c:pt>
                      <c:pt idx="45">
                        <c:v>38504</c:v>
                      </c:pt>
                      <c:pt idx="46">
                        <c:v>38596</c:v>
                      </c:pt>
                      <c:pt idx="47">
                        <c:v>38687</c:v>
                      </c:pt>
                      <c:pt idx="48">
                        <c:v>38777</c:v>
                      </c:pt>
                      <c:pt idx="49">
                        <c:v>38869</c:v>
                      </c:pt>
                      <c:pt idx="50">
                        <c:v>38961</c:v>
                      </c:pt>
                      <c:pt idx="51">
                        <c:v>39052</c:v>
                      </c:pt>
                      <c:pt idx="52">
                        <c:v>39142</c:v>
                      </c:pt>
                      <c:pt idx="53">
                        <c:v>39234</c:v>
                      </c:pt>
                      <c:pt idx="54">
                        <c:v>39326</c:v>
                      </c:pt>
                      <c:pt idx="55">
                        <c:v>39417</c:v>
                      </c:pt>
                      <c:pt idx="56">
                        <c:v>39508</c:v>
                      </c:pt>
                      <c:pt idx="57">
                        <c:v>39600</c:v>
                      </c:pt>
                      <c:pt idx="58">
                        <c:v>39692</c:v>
                      </c:pt>
                      <c:pt idx="59">
                        <c:v>39783</c:v>
                      </c:pt>
                      <c:pt idx="60">
                        <c:v>39873</c:v>
                      </c:pt>
                      <c:pt idx="61">
                        <c:v>39965</c:v>
                      </c:pt>
                      <c:pt idx="62">
                        <c:v>40057</c:v>
                      </c:pt>
                      <c:pt idx="63">
                        <c:v>40148</c:v>
                      </c:pt>
                      <c:pt idx="64">
                        <c:v>40238</c:v>
                      </c:pt>
                      <c:pt idx="65">
                        <c:v>40330</c:v>
                      </c:pt>
                      <c:pt idx="66">
                        <c:v>40422</c:v>
                      </c:pt>
                      <c:pt idx="67">
                        <c:v>40513</c:v>
                      </c:pt>
                      <c:pt idx="68">
                        <c:v>40603</c:v>
                      </c:pt>
                      <c:pt idx="69">
                        <c:v>40695</c:v>
                      </c:pt>
                      <c:pt idx="70">
                        <c:v>40787</c:v>
                      </c:pt>
                      <c:pt idx="71">
                        <c:v>40878</c:v>
                      </c:pt>
                      <c:pt idx="72">
                        <c:v>40969</c:v>
                      </c:pt>
                      <c:pt idx="73">
                        <c:v>41061</c:v>
                      </c:pt>
                      <c:pt idx="74">
                        <c:v>41153</c:v>
                      </c:pt>
                      <c:pt idx="75">
                        <c:v>41244</c:v>
                      </c:pt>
                      <c:pt idx="76">
                        <c:v>41334</c:v>
                      </c:pt>
                      <c:pt idx="77">
                        <c:v>41426</c:v>
                      </c:pt>
                      <c:pt idx="78">
                        <c:v>41518</c:v>
                      </c:pt>
                      <c:pt idx="79">
                        <c:v>41609</c:v>
                      </c:pt>
                      <c:pt idx="80">
                        <c:v>41699</c:v>
                      </c:pt>
                      <c:pt idx="81">
                        <c:v>41791</c:v>
                      </c:pt>
                      <c:pt idx="82">
                        <c:v>41883</c:v>
                      </c:pt>
                      <c:pt idx="83">
                        <c:v>41974</c:v>
                      </c:pt>
                      <c:pt idx="84">
                        <c:v>42064</c:v>
                      </c:pt>
                      <c:pt idx="85">
                        <c:v>42156</c:v>
                      </c:pt>
                      <c:pt idx="86">
                        <c:v>42248</c:v>
                      </c:pt>
                      <c:pt idx="87">
                        <c:v>42339</c:v>
                      </c:pt>
                      <c:pt idx="88">
                        <c:v>42430</c:v>
                      </c:pt>
                      <c:pt idx="89">
                        <c:v>42522</c:v>
                      </c:pt>
                      <c:pt idx="90">
                        <c:v>42614</c:v>
                      </c:pt>
                      <c:pt idx="91">
                        <c:v>42705</c:v>
                      </c:pt>
                      <c:pt idx="92">
                        <c:v>42795</c:v>
                      </c:pt>
                      <c:pt idx="93">
                        <c:v>42887</c:v>
                      </c:pt>
                      <c:pt idx="94">
                        <c:v>42979</c:v>
                      </c:pt>
                      <c:pt idx="95">
                        <c:v>43070</c:v>
                      </c:pt>
                      <c:pt idx="96">
                        <c:v>43160</c:v>
                      </c:pt>
                      <c:pt idx="97">
                        <c:v>43252</c:v>
                      </c:pt>
                      <c:pt idx="98">
                        <c:v>43344</c:v>
                      </c:pt>
                      <c:pt idx="99">
                        <c:v>43435</c:v>
                      </c:pt>
                      <c:pt idx="100">
                        <c:v>43525</c:v>
                      </c:pt>
                      <c:pt idx="101">
                        <c:v>43617</c:v>
                      </c:pt>
                      <c:pt idx="102">
                        <c:v>43709</c:v>
                      </c:pt>
                      <c:pt idx="103">
                        <c:v>43800</c:v>
                      </c:pt>
                      <c:pt idx="104">
                        <c:v>43891</c:v>
                      </c:pt>
                      <c:pt idx="105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Data!$BG$2:$BG$107</c15:sqref>
                        </c15:formulaRef>
                      </c:ext>
                    </c:extLst>
                    <c:numCache>
                      <c:formatCode>0.0%</c:formatCode>
                      <c:ptCount val="106"/>
                      <c:pt idx="0">
                        <c:v>0.23351023502653523</c:v>
                      </c:pt>
                      <c:pt idx="1">
                        <c:v>0.23071377072819033</c:v>
                      </c:pt>
                      <c:pt idx="2">
                        <c:v>0.22322670375521558</c:v>
                      </c:pt>
                      <c:pt idx="3">
                        <c:v>0.22565480188045672</c:v>
                      </c:pt>
                      <c:pt idx="4">
                        <c:v>0.21389059618930539</c:v>
                      </c:pt>
                      <c:pt idx="5">
                        <c:v>0.21675454012888107</c:v>
                      </c:pt>
                      <c:pt idx="6">
                        <c:v>0.20750426378624209</c:v>
                      </c:pt>
                      <c:pt idx="7">
                        <c:v>0.19452054794520546</c:v>
                      </c:pt>
                      <c:pt idx="8">
                        <c:v>0.20202531645569621</c:v>
                      </c:pt>
                      <c:pt idx="9">
                        <c:v>0.19740009629273003</c:v>
                      </c:pt>
                      <c:pt idx="10">
                        <c:v>0.21563088512241069</c:v>
                      </c:pt>
                      <c:pt idx="11">
                        <c:v>0.21651376146788981</c:v>
                      </c:pt>
                      <c:pt idx="12">
                        <c:v>0.18913226621735468</c:v>
                      </c:pt>
                      <c:pt idx="13">
                        <c:v>0.18657016485725775</c:v>
                      </c:pt>
                      <c:pt idx="14">
                        <c:v>0.18048024786986838</c:v>
                      </c:pt>
                      <c:pt idx="15">
                        <c:v>0.17684766214177983</c:v>
                      </c:pt>
                      <c:pt idx="16">
                        <c:v>0.1927027984413745</c:v>
                      </c:pt>
                      <c:pt idx="17">
                        <c:v>0.20704845814977957</c:v>
                      </c:pt>
                      <c:pt idx="18">
                        <c:v>0.17782152230971127</c:v>
                      </c:pt>
                      <c:pt idx="19">
                        <c:v>0.16693367510413326</c:v>
                      </c:pt>
                      <c:pt idx="20">
                        <c:v>0.144046197576783</c:v>
                      </c:pt>
                      <c:pt idx="21">
                        <c:v>0.129287692940599</c:v>
                      </c:pt>
                      <c:pt idx="22">
                        <c:v>0.113651418831009</c:v>
                      </c:pt>
                      <c:pt idx="23">
                        <c:v>9.7175529601489091E-2</c:v>
                      </c:pt>
                      <c:pt idx="24">
                        <c:v>9.6310345671103997E-2</c:v>
                      </c:pt>
                      <c:pt idx="25">
                        <c:v>9.1028192927091189E-2</c:v>
                      </c:pt>
                      <c:pt idx="26">
                        <c:v>9.1616530207185201E-2</c:v>
                      </c:pt>
                      <c:pt idx="27">
                        <c:v>8.9193178188234995E-2</c:v>
                      </c:pt>
                      <c:pt idx="28">
                        <c:v>7.9030637135365997E-2</c:v>
                      </c:pt>
                      <c:pt idx="29">
                        <c:v>7.5785476699052709E-2</c:v>
                      </c:pt>
                      <c:pt idx="30">
                        <c:v>6.8758677984419606E-2</c:v>
                      </c:pt>
                      <c:pt idx="31">
                        <c:v>6.4776128038694994E-2</c:v>
                      </c:pt>
                      <c:pt idx="32">
                        <c:v>5.4121886232510505E-2</c:v>
                      </c:pt>
                      <c:pt idx="33">
                        <c:v>5.0775066153221804E-2</c:v>
                      </c:pt>
                      <c:pt idx="34">
                        <c:v>4.9323261542161496E-2</c:v>
                      </c:pt>
                      <c:pt idx="35">
                        <c:v>5.4151975791602601E-2</c:v>
                      </c:pt>
                      <c:pt idx="36">
                        <c:v>6.6664216205905902E-2</c:v>
                      </c:pt>
                      <c:pt idx="37">
                        <c:v>6.9350622392753192E-2</c:v>
                      </c:pt>
                      <c:pt idx="38">
                        <c:v>7.35608001866698E-2</c:v>
                      </c:pt>
                      <c:pt idx="39">
                        <c:v>6.977791839160559E-2</c:v>
                      </c:pt>
                      <c:pt idx="40">
                        <c:v>6.0408358635928694E-2</c:v>
                      </c:pt>
                      <c:pt idx="41">
                        <c:v>5.8527008109010195E-2</c:v>
                      </c:pt>
                      <c:pt idx="42">
                        <c:v>5.4035250740097698E-2</c:v>
                      </c:pt>
                      <c:pt idx="43">
                        <c:v>5.4766342459183603E-2</c:v>
                      </c:pt>
                      <c:pt idx="44">
                        <c:v>4.8339726772844704E-2</c:v>
                      </c:pt>
                      <c:pt idx="45">
                        <c:v>4.3807504507751498E-2</c:v>
                      </c:pt>
                      <c:pt idx="46">
                        <c:v>4.5004848452200201E-2</c:v>
                      </c:pt>
                      <c:pt idx="47">
                        <c:v>4.2282559892281996E-2</c:v>
                      </c:pt>
                      <c:pt idx="48">
                        <c:v>3.7444714676419799E-2</c:v>
                      </c:pt>
                      <c:pt idx="49">
                        <c:v>3.7092706568577098E-2</c:v>
                      </c:pt>
                      <c:pt idx="50">
                        <c:v>4.07450141023575E-2</c:v>
                      </c:pt>
                      <c:pt idx="51">
                        <c:v>4.0965947101499499E-2</c:v>
                      </c:pt>
                      <c:pt idx="52">
                        <c:v>4.5908018171909697E-2</c:v>
                      </c:pt>
                      <c:pt idx="53">
                        <c:v>4.6512709079670804E-2</c:v>
                      </c:pt>
                      <c:pt idx="54">
                        <c:v>4.4015505706134599E-2</c:v>
                      </c:pt>
                      <c:pt idx="55">
                        <c:v>4.6574987585278199E-2</c:v>
                      </c:pt>
                      <c:pt idx="56">
                        <c:v>4.9113614708917196E-2</c:v>
                      </c:pt>
                      <c:pt idx="57">
                        <c:v>5.1403878311064098E-2</c:v>
                      </c:pt>
                      <c:pt idx="58">
                        <c:v>5.3750469591963598E-2</c:v>
                      </c:pt>
                      <c:pt idx="59">
                        <c:v>5.3543859777604501E-2</c:v>
                      </c:pt>
                      <c:pt idx="60">
                        <c:v>5.0798510628353805E-2</c:v>
                      </c:pt>
                      <c:pt idx="61">
                        <c:v>4.4304019569382395E-2</c:v>
                      </c:pt>
                      <c:pt idx="62">
                        <c:v>3.7062439678718299E-2</c:v>
                      </c:pt>
                      <c:pt idx="63">
                        <c:v>3.0916712699840299E-2</c:v>
                      </c:pt>
                      <c:pt idx="64">
                        <c:v>2.5704605855928001E-2</c:v>
                      </c:pt>
                      <c:pt idx="65">
                        <c:v>2.7066535496870801E-2</c:v>
                      </c:pt>
                      <c:pt idx="66">
                        <c:v>2.6829133106513102E-2</c:v>
                      </c:pt>
                      <c:pt idx="67">
                        <c:v>2.9965665762317299E-2</c:v>
                      </c:pt>
                      <c:pt idx="68">
                        <c:v>3.13466603320827E-2</c:v>
                      </c:pt>
                      <c:pt idx="69">
                        <c:v>3.11968663650069E-2</c:v>
                      </c:pt>
                      <c:pt idx="70">
                        <c:v>3.21419254226308E-2</c:v>
                      </c:pt>
                      <c:pt idx="71">
                        <c:v>3.3872121138010802E-2</c:v>
                      </c:pt>
                      <c:pt idx="72">
                        <c:v>3.2556334804539497E-2</c:v>
                      </c:pt>
                      <c:pt idx="73">
                        <c:v>3.0879381966097699E-2</c:v>
                      </c:pt>
                      <c:pt idx="74">
                        <c:v>3.11651413369021E-2</c:v>
                      </c:pt>
                      <c:pt idx="75">
                        <c:v>2.66958648413337E-2</c:v>
                      </c:pt>
                      <c:pt idx="76">
                        <c:v>2.22730550298092E-2</c:v>
                      </c:pt>
                      <c:pt idx="77">
                        <c:v>2.5903861771320102E-2</c:v>
                      </c:pt>
                      <c:pt idx="78">
                        <c:v>2.50992514126798E-2</c:v>
                      </c:pt>
                      <c:pt idx="79">
                        <c:v>2.4619227415656201E-2</c:v>
                      </c:pt>
                      <c:pt idx="80">
                        <c:v>2.7859074353421498E-2</c:v>
                      </c:pt>
                      <c:pt idx="81">
                        <c:v>2.7533175731517499E-2</c:v>
                      </c:pt>
                      <c:pt idx="82">
                        <c:v>2.76036172222376E-2</c:v>
                      </c:pt>
                      <c:pt idx="83">
                        <c:v>3.2841451989138598E-2</c:v>
                      </c:pt>
                      <c:pt idx="84">
                        <c:v>3.4721940835219095E-2</c:v>
                      </c:pt>
                      <c:pt idx="85">
                        <c:v>3.8018588872187703E-2</c:v>
                      </c:pt>
                      <c:pt idx="86">
                        <c:v>4.5971835925990502E-2</c:v>
                      </c:pt>
                      <c:pt idx="87">
                        <c:v>5.2518674261124297E-2</c:v>
                      </c:pt>
                      <c:pt idx="88">
                        <c:v>6.3493905718383897E-2</c:v>
                      </c:pt>
                      <c:pt idx="89">
                        <c:v>6.5126113141576902E-2</c:v>
                      </c:pt>
                      <c:pt idx="90">
                        <c:v>6.2788216864979499E-2</c:v>
                      </c:pt>
                      <c:pt idx="91">
                        <c:v>5.5131207494702197E-2</c:v>
                      </c:pt>
                      <c:pt idx="92">
                        <c:v>5.5546226920740398E-2</c:v>
                      </c:pt>
                      <c:pt idx="93">
                        <c:v>5.4013247452071998E-2</c:v>
                      </c:pt>
                      <c:pt idx="94">
                        <c:v>4.8601981133435099E-2</c:v>
                      </c:pt>
                      <c:pt idx="95">
                        <c:v>5.0304591297459095E-2</c:v>
                      </c:pt>
                      <c:pt idx="96">
                        <c:v>3.9670058133348E-2</c:v>
                      </c:pt>
                      <c:pt idx="97">
                        <c:v>3.7305833489211203E-2</c:v>
                      </c:pt>
                      <c:pt idx="98">
                        <c:v>3.6695824242215597E-2</c:v>
                      </c:pt>
                      <c:pt idx="99">
                        <c:v>3.5058744435203397E-2</c:v>
                      </c:pt>
                      <c:pt idx="100">
                        <c:v>3.2749348640232601E-2</c:v>
                      </c:pt>
                      <c:pt idx="101">
                        <c:v>3.2201564514722995E-2</c:v>
                      </c:pt>
                      <c:pt idx="102">
                        <c:v>3.3658779748237201E-2</c:v>
                      </c:pt>
                      <c:pt idx="103">
                        <c:v>3.4506032890039999E-2</c:v>
                      </c:pt>
                      <c:pt idx="104">
                        <c:v>3.2579235720645E-2</c:v>
                      </c:pt>
                      <c:pt idx="105">
                        <c:v>1.3993950963227999E-2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ED-42E0-BFBD-FEE228428562}"/>
                  </c:ext>
                </c:extLst>
              </c15:ser>
            </c15:filteredLineSeries>
          </c:ext>
        </c:extLst>
      </c:lineChart>
      <c:dateAx>
        <c:axId val="1816718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937664"/>
        <c:crosses val="autoZero"/>
        <c:auto val="1"/>
        <c:lblOffset val="100"/>
        <c:baseTimeUnit val="months"/>
      </c:dateAx>
      <c:valAx>
        <c:axId val="180893766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718144"/>
        <c:crosses val="autoZero"/>
        <c:crossBetween val="between"/>
      </c:valAx>
      <c:valAx>
        <c:axId val="1808943072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6675344"/>
        <c:crosses val="max"/>
        <c:crossBetween val="between"/>
      </c:valAx>
      <c:dateAx>
        <c:axId val="18166753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08943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489374</xdr:colOff>
      <xdr:row>123</xdr:row>
      <xdr:rowOff>17357</xdr:rowOff>
    </xdr:from>
    <xdr:to>
      <xdr:col>26</xdr:col>
      <xdr:colOff>636668</xdr:colOff>
      <xdr:row>138</xdr:row>
      <xdr:rowOff>17357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A6C07B-BA1E-4E6B-A9AA-A65F255CB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1129875</xdr:colOff>
      <xdr:row>127</xdr:row>
      <xdr:rowOff>133350</xdr:rowOff>
    </xdr:from>
    <xdr:to>
      <xdr:col>46</xdr:col>
      <xdr:colOff>417405</xdr:colOff>
      <xdr:row>140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85A971-2E59-4C91-8364-834D86C3D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775552</xdr:colOff>
      <xdr:row>111</xdr:row>
      <xdr:rowOff>17787</xdr:rowOff>
    </xdr:from>
    <xdr:to>
      <xdr:col>34</xdr:col>
      <xdr:colOff>555418</xdr:colOff>
      <xdr:row>126</xdr:row>
      <xdr:rowOff>17787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7F2134D-B634-42C8-86D2-8F922625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806872</xdr:colOff>
      <xdr:row>107</xdr:row>
      <xdr:rowOff>0</xdr:rowOff>
    </xdr:from>
    <xdr:to>
      <xdr:col>21</xdr:col>
      <xdr:colOff>313267</xdr:colOff>
      <xdr:row>107</xdr:row>
      <xdr:rowOff>67733</xdr:rowOff>
    </xdr:to>
    <xdr:graphicFrame macro="">
      <xdr:nvGraphicFramePr>
        <xdr:cNvPr id="7" name="Gráfico 10">
          <a:extLst>
            <a:ext uri="{FF2B5EF4-FFF2-40B4-BE49-F238E27FC236}">
              <a16:creationId xmlns:a16="http://schemas.microsoft.com/office/drawing/2014/main" id="{9C1CAFAE-AEBC-4E7D-A7ED-523FB49F0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452543</xdr:colOff>
      <xdr:row>140</xdr:row>
      <xdr:rowOff>57150</xdr:rowOff>
    </xdr:from>
    <xdr:to>
      <xdr:col>41</xdr:col>
      <xdr:colOff>590551</xdr:colOff>
      <xdr:row>161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75BBED5-0AEA-40BE-87EF-102459EB0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241301</xdr:colOff>
      <xdr:row>120</xdr:row>
      <xdr:rowOff>152400</xdr:rowOff>
    </xdr:from>
    <xdr:to>
      <xdr:col>41</xdr:col>
      <xdr:colOff>732367</xdr:colOff>
      <xdr:row>135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DC3D4B5-E25C-4BC5-8828-F8AEBA5C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91440</xdr:colOff>
      <xdr:row>107</xdr:row>
      <xdr:rowOff>0</xdr:rowOff>
    </xdr:from>
    <xdr:to>
      <xdr:col>60</xdr:col>
      <xdr:colOff>914400</xdr:colOff>
      <xdr:row>107</xdr:row>
      <xdr:rowOff>93134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00420AC-244A-4978-A662-5EE78E5D6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897467</xdr:colOff>
      <xdr:row>107</xdr:row>
      <xdr:rowOff>135466</xdr:rowOff>
    </xdr:from>
    <xdr:to>
      <xdr:col>63</xdr:col>
      <xdr:colOff>284480</xdr:colOff>
      <xdr:row>119</xdr:row>
      <xdr:rowOff>35560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9998A4-0ABA-4B7F-BC24-97F1DFC6F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335281</xdr:colOff>
      <xdr:row>107</xdr:row>
      <xdr:rowOff>91440</xdr:rowOff>
    </xdr:from>
    <xdr:to>
      <xdr:col>68</xdr:col>
      <xdr:colOff>601135</xdr:colOff>
      <xdr:row>121</xdr:row>
      <xdr:rowOff>143933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8432B19-E05D-4BC3-8515-269805482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651934</xdr:colOff>
      <xdr:row>110</xdr:row>
      <xdr:rowOff>847</xdr:rowOff>
    </xdr:from>
    <xdr:to>
      <xdr:col>81</xdr:col>
      <xdr:colOff>469054</xdr:colOff>
      <xdr:row>125</xdr:row>
      <xdr:rowOff>847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BECF6F7-B87B-431A-8F76-D10D25D01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592666</xdr:colOff>
      <xdr:row>120</xdr:row>
      <xdr:rowOff>59267</xdr:rowOff>
    </xdr:from>
    <xdr:to>
      <xdr:col>76</xdr:col>
      <xdr:colOff>731519</xdr:colOff>
      <xdr:row>134</xdr:row>
      <xdr:rowOff>111759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A64A226-C167-4E41-BE4D-F0F2A356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152400</xdr:colOff>
      <xdr:row>135</xdr:row>
      <xdr:rowOff>10583</xdr:rowOff>
    </xdr:from>
    <xdr:to>
      <xdr:col>31</xdr:col>
      <xdr:colOff>287444</xdr:colOff>
      <xdr:row>146</xdr:row>
      <xdr:rowOff>162290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3FC539A-14BE-4323-8632-4B5090306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121</xdr:row>
      <xdr:rowOff>0</xdr:rowOff>
    </xdr:from>
    <xdr:to>
      <xdr:col>85</xdr:col>
      <xdr:colOff>231987</xdr:colOff>
      <xdr:row>135</xdr:row>
      <xdr:rowOff>52493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A51BB1-31DE-4CAF-9814-486A748D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380999</xdr:colOff>
      <xdr:row>107</xdr:row>
      <xdr:rowOff>0</xdr:rowOff>
    </xdr:from>
    <xdr:to>
      <xdr:col>85</xdr:col>
      <xdr:colOff>612986</xdr:colOff>
      <xdr:row>118</xdr:row>
      <xdr:rowOff>52494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370C796-C41A-4797-A092-556A8BDF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845399</xdr:colOff>
      <xdr:row>109</xdr:row>
      <xdr:rowOff>80645</xdr:rowOff>
    </xdr:from>
    <xdr:to>
      <xdr:col>30</xdr:col>
      <xdr:colOff>264373</xdr:colOff>
      <xdr:row>123</xdr:row>
      <xdr:rowOff>44880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08E75-2349-443A-BF2F-30F855E1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433916</xdr:colOff>
      <xdr:row>118</xdr:row>
      <xdr:rowOff>10584</xdr:rowOff>
    </xdr:from>
    <xdr:to>
      <xdr:col>28</xdr:col>
      <xdr:colOff>684106</xdr:colOff>
      <xdr:row>132</xdr:row>
      <xdr:rowOff>142239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759370E-16DE-4D5C-9252-34D255230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558800</xdr:colOff>
      <xdr:row>107</xdr:row>
      <xdr:rowOff>0</xdr:rowOff>
    </xdr:from>
    <xdr:to>
      <xdr:col>53</xdr:col>
      <xdr:colOff>321734</xdr:colOff>
      <xdr:row>107</xdr:row>
      <xdr:rowOff>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47DA97D-6AD0-4177-A8CD-589231798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546101</xdr:colOff>
      <xdr:row>109</xdr:row>
      <xdr:rowOff>25400</xdr:rowOff>
    </xdr:from>
    <xdr:to>
      <xdr:col>18</xdr:col>
      <xdr:colOff>476250</xdr:colOff>
      <xdr:row>127</xdr:row>
      <xdr:rowOff>76200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6294164-90BA-4B8D-BFB5-1BECE8D7A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182457</xdr:colOff>
      <xdr:row>109</xdr:row>
      <xdr:rowOff>77047</xdr:rowOff>
    </xdr:from>
    <xdr:to>
      <xdr:col>23</xdr:col>
      <xdr:colOff>641562</xdr:colOff>
      <xdr:row>124</xdr:row>
      <xdr:rowOff>154307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437E732-08B0-4A4B-8320-F380463E4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440697</xdr:colOff>
      <xdr:row>124</xdr:row>
      <xdr:rowOff>98220</xdr:rowOff>
    </xdr:from>
    <xdr:to>
      <xdr:col>20</xdr:col>
      <xdr:colOff>603250</xdr:colOff>
      <xdr:row>141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42FA7D-33C1-4690-9F2A-41819627A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713317</xdr:colOff>
      <xdr:row>142</xdr:row>
      <xdr:rowOff>167216</xdr:rowOff>
    </xdr:from>
    <xdr:to>
      <xdr:col>19</xdr:col>
      <xdr:colOff>729185</xdr:colOff>
      <xdr:row>160</xdr:row>
      <xdr:rowOff>17349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3AECFD0-35B4-41A3-8ACD-F95BB5AFC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143</xdr:row>
      <xdr:rowOff>0</xdr:rowOff>
    </xdr:from>
    <xdr:to>
      <xdr:col>26</xdr:col>
      <xdr:colOff>21165</xdr:colOff>
      <xdr:row>159</xdr:row>
      <xdr:rowOff>12488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F241C45-0018-4132-AAFF-780BDBE07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143</xdr:row>
      <xdr:rowOff>0</xdr:rowOff>
    </xdr:from>
    <xdr:to>
      <xdr:col>30</xdr:col>
      <xdr:colOff>874605</xdr:colOff>
      <xdr:row>159</xdr:row>
      <xdr:rowOff>16298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638E8638-C99F-4EC4-9B6C-E28F6B5C7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487680</xdr:colOff>
      <xdr:row>108</xdr:row>
      <xdr:rowOff>171450</xdr:rowOff>
    </xdr:from>
    <xdr:to>
      <xdr:col>8</xdr:col>
      <xdr:colOff>477307</xdr:colOff>
      <xdr:row>118</xdr:row>
      <xdr:rowOff>124466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8009C4-049C-4237-90B2-5C2279118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251</xdr:col>
      <xdr:colOff>360438</xdr:colOff>
      <xdr:row>112</xdr:row>
      <xdr:rowOff>87086</xdr:rowOff>
    </xdr:from>
    <xdr:to>
      <xdr:col>256</xdr:col>
      <xdr:colOff>335038</xdr:colOff>
      <xdr:row>123</xdr:row>
      <xdr:rowOff>32657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C7C02AE-6118-45F6-9AF3-110834770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251</xdr:col>
      <xdr:colOff>447978</xdr:colOff>
      <xdr:row>125</xdr:row>
      <xdr:rowOff>25854</xdr:rowOff>
    </xdr:from>
    <xdr:to>
      <xdr:col>259</xdr:col>
      <xdr:colOff>19050</xdr:colOff>
      <xdr:row>139</xdr:row>
      <xdr:rowOff>25854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0CE38B7-4CF0-46C3-A765-D2CB020D1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272</xdr:col>
      <xdr:colOff>709705</xdr:colOff>
      <xdr:row>116</xdr:row>
      <xdr:rowOff>101600</xdr:rowOff>
    </xdr:from>
    <xdr:to>
      <xdr:col>280</xdr:col>
      <xdr:colOff>112059</xdr:colOff>
      <xdr:row>135</xdr:row>
      <xdr:rowOff>104588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3EC6137-B896-4E3B-BDD1-2447FEEE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77</xdr:col>
      <xdr:colOff>645583</xdr:colOff>
      <xdr:row>136</xdr:row>
      <xdr:rowOff>30481</xdr:rowOff>
    </xdr:from>
    <xdr:to>
      <xdr:col>82</xdr:col>
      <xdr:colOff>415108</xdr:colOff>
      <xdr:row>149</xdr:row>
      <xdr:rowOff>17806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C24B647D-202E-4888-8A98-7FECB471EA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618066</xdr:colOff>
      <xdr:row>125</xdr:row>
      <xdr:rowOff>110067</xdr:rowOff>
    </xdr:from>
    <xdr:to>
      <xdr:col>11</xdr:col>
      <xdr:colOff>587616</xdr:colOff>
      <xdr:row>138</xdr:row>
      <xdr:rowOff>97392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B1434C6B-B7B8-4F00-8929-7ED1F6A3DC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123</xdr:row>
      <xdr:rowOff>0</xdr:rowOff>
    </xdr:from>
    <xdr:to>
      <xdr:col>68</xdr:col>
      <xdr:colOff>141000</xdr:colOff>
      <xdr:row>135</xdr:row>
      <xdr:rowOff>168300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7A4A470-AB29-4AC9-BDE3-A081792FA5C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71</xdr:col>
      <xdr:colOff>537633</xdr:colOff>
      <xdr:row>135</xdr:row>
      <xdr:rowOff>132293</xdr:rowOff>
    </xdr:from>
    <xdr:to>
      <xdr:col>76</xdr:col>
      <xdr:colOff>199208</xdr:colOff>
      <xdr:row>148</xdr:row>
      <xdr:rowOff>50826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9FAD6E7E-BBC7-4294-B7D6-530019F6A4E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71</xdr:col>
      <xdr:colOff>174202</xdr:colOff>
      <xdr:row>147</xdr:row>
      <xdr:rowOff>144357</xdr:rowOff>
    </xdr:from>
    <xdr:to>
      <xdr:col>75</xdr:col>
      <xdr:colOff>615768</xdr:colOff>
      <xdr:row>160</xdr:row>
      <xdr:rowOff>145440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01B93CF0-F305-4EC6-8EF1-C80FA1FD20F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77</xdr:col>
      <xdr:colOff>732670</xdr:colOff>
      <xdr:row>149</xdr:row>
      <xdr:rowOff>130023</xdr:rowOff>
    </xdr:from>
    <xdr:to>
      <xdr:col>82</xdr:col>
      <xdr:colOff>486320</xdr:colOff>
      <xdr:row>162</xdr:row>
      <xdr:rowOff>131106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FA61791C-DBAC-49ED-9593-FA015D6A4F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272</xdr:col>
      <xdr:colOff>246972</xdr:colOff>
      <xdr:row>120</xdr:row>
      <xdr:rowOff>33058</xdr:rowOff>
    </xdr:from>
    <xdr:to>
      <xdr:col>277</xdr:col>
      <xdr:colOff>611164</xdr:colOff>
      <xdr:row>134</xdr:row>
      <xdr:rowOff>131856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6901550D-945A-4481-95FA-DBDF6014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287866</xdr:colOff>
      <xdr:row>141</xdr:row>
      <xdr:rowOff>50800</xdr:rowOff>
    </xdr:from>
    <xdr:to>
      <xdr:col>9</xdr:col>
      <xdr:colOff>601133</xdr:colOff>
      <xdr:row>156</xdr:row>
      <xdr:rowOff>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DBA58369-DC35-4999-B711-4E46F39B7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296333</xdr:colOff>
      <xdr:row>156</xdr:row>
      <xdr:rowOff>50808</xdr:rowOff>
    </xdr:from>
    <xdr:to>
      <xdr:col>9</xdr:col>
      <xdr:colOff>609600</xdr:colOff>
      <xdr:row>171</xdr:row>
      <xdr:rowOff>8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CBDD8F2-9E5B-447D-B71F-E1B8A72E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660399</xdr:colOff>
      <xdr:row>110</xdr:row>
      <xdr:rowOff>42333</xdr:rowOff>
    </xdr:from>
    <xdr:to>
      <xdr:col>13</xdr:col>
      <xdr:colOff>454266</xdr:colOff>
      <xdr:row>122</xdr:row>
      <xdr:rowOff>147133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DC43B14A-2582-4752-9968-19E6DEA96A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541867</xdr:colOff>
      <xdr:row>160</xdr:row>
      <xdr:rowOff>169333</xdr:rowOff>
    </xdr:from>
    <xdr:to>
      <xdr:col>14</xdr:col>
      <xdr:colOff>1117600</xdr:colOff>
      <xdr:row>175</xdr:row>
      <xdr:rowOff>118533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219677CC-E710-44E2-8BF1-3301F5621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44</xdr:col>
      <xdr:colOff>118533</xdr:colOff>
      <xdr:row>112</xdr:row>
      <xdr:rowOff>8467</xdr:rowOff>
    </xdr:from>
    <xdr:to>
      <xdr:col>47</xdr:col>
      <xdr:colOff>234133</xdr:colOff>
      <xdr:row>124</xdr:row>
      <xdr:rowOff>113267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094F34E7-892C-40A9-9BFA-BCEC294F96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30</xdr:col>
      <xdr:colOff>516467</xdr:colOff>
      <xdr:row>127</xdr:row>
      <xdr:rowOff>135467</xdr:rowOff>
    </xdr:from>
    <xdr:to>
      <xdr:col>34</xdr:col>
      <xdr:colOff>139533</xdr:colOff>
      <xdr:row>140</xdr:row>
      <xdr:rowOff>54000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5331D13F-59BF-440C-BB11-632001B093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47625</xdr:colOff>
      <xdr:row>162</xdr:row>
      <xdr:rowOff>152400</xdr:rowOff>
    </xdr:from>
    <xdr:to>
      <xdr:col>19</xdr:col>
      <xdr:colOff>7650</xdr:colOff>
      <xdr:row>175</xdr:row>
      <xdr:rowOff>139725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6A8D8241-9F9F-4F3A-B846-197A98126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203200</xdr:colOff>
      <xdr:row>160</xdr:row>
      <xdr:rowOff>177800</xdr:rowOff>
    </xdr:from>
    <xdr:to>
      <xdr:col>24</xdr:col>
      <xdr:colOff>471200</xdr:colOff>
      <xdr:row>173</xdr:row>
      <xdr:rowOff>96333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4BCE08B0-6FD0-4F1F-9533-894B6AB16B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48</xdr:col>
      <xdr:colOff>609599</xdr:colOff>
      <xdr:row>107</xdr:row>
      <xdr:rowOff>59267</xdr:rowOff>
    </xdr:from>
    <xdr:to>
      <xdr:col>53</xdr:col>
      <xdr:colOff>160867</xdr:colOff>
      <xdr:row>122</xdr:row>
      <xdr:rowOff>8467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2CA3625-EAEA-4CC0-B9D7-4F1987E9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68</xdr:col>
      <xdr:colOff>370114</xdr:colOff>
      <xdr:row>107</xdr:row>
      <xdr:rowOff>0</xdr:rowOff>
    </xdr:from>
    <xdr:to>
      <xdr:col>74</xdr:col>
      <xdr:colOff>452361</xdr:colOff>
      <xdr:row>116</xdr:row>
      <xdr:rowOff>73782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1EB07136-1773-432B-9EFF-8894CE6C5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0</xdr:colOff>
      <xdr:row>119</xdr:row>
      <xdr:rowOff>0</xdr:rowOff>
    </xdr:from>
    <xdr:to>
      <xdr:col>92</xdr:col>
      <xdr:colOff>755650</xdr:colOff>
      <xdr:row>137</xdr:row>
      <xdr:rowOff>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86CD2115-8D6B-4410-BDFA-BD3E2BE20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25</xdr:row>
      <xdr:rowOff>34290</xdr:rowOff>
    </xdr:from>
    <xdr:to>
      <xdr:col>18</xdr:col>
      <xdr:colOff>167640</xdr:colOff>
      <xdr:row>40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90F5FC-B1FA-4E3F-9138-5F406BFEB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40</xdr:row>
      <xdr:rowOff>30480</xdr:rowOff>
    </xdr:from>
    <xdr:to>
      <xdr:col>11</xdr:col>
      <xdr:colOff>388620</xdr:colOff>
      <xdr:row>55</xdr:row>
      <xdr:rowOff>72390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699B25-C580-4B4D-83F3-44C58B427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34290</xdr:rowOff>
    </xdr:from>
    <xdr:to>
      <xdr:col>5</xdr:col>
      <xdr:colOff>320040</xdr:colOff>
      <xdr:row>39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420CEF-ADF2-44FC-B11D-DD4B7647D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</xdr:colOff>
      <xdr:row>39</xdr:row>
      <xdr:rowOff>175260</xdr:rowOff>
    </xdr:from>
    <xdr:to>
      <xdr:col>5</xdr:col>
      <xdr:colOff>320040</xdr:colOff>
      <xdr:row>54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CDCAB2-F329-4A98-AF0B-4A1D880B3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784860</xdr:colOff>
      <xdr:row>24</xdr:row>
      <xdr:rowOff>171450</xdr:rowOff>
    </xdr:from>
    <xdr:to>
      <xdr:col>11</xdr:col>
      <xdr:colOff>601980</xdr:colOff>
      <xdr:row>39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1FAED3-4B83-41CD-BB5E-B1810EE9C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160020</xdr:colOff>
      <xdr:row>71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19B743-59A6-419C-9D3B-EB180A2DD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388620</xdr:colOff>
      <xdr:row>56</xdr:row>
      <xdr:rowOff>0</xdr:rowOff>
    </xdr:from>
    <xdr:to>
      <xdr:col>11</xdr:col>
      <xdr:colOff>205740</xdr:colOff>
      <xdr:row>71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60CEB5F-BEA7-4146-9C35-D21EEF8A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609600</xdr:colOff>
      <xdr:row>74</xdr:row>
      <xdr:rowOff>72390</xdr:rowOff>
    </xdr:from>
    <xdr:to>
      <xdr:col>35</xdr:col>
      <xdr:colOff>426720</xdr:colOff>
      <xdr:row>89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A55076-D8BE-4E26-AB36-2764C3A6B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624840</xdr:colOff>
      <xdr:row>74</xdr:row>
      <xdr:rowOff>137160</xdr:rowOff>
    </xdr:from>
    <xdr:to>
      <xdr:col>41</xdr:col>
      <xdr:colOff>441960</xdr:colOff>
      <xdr:row>89</xdr:row>
      <xdr:rowOff>129540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BB46677-3147-4D53-B5A4-4AEEA8E37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281940</xdr:colOff>
      <xdr:row>24</xdr:row>
      <xdr:rowOff>57150</xdr:rowOff>
    </xdr:from>
    <xdr:to>
      <xdr:col>25</xdr:col>
      <xdr:colOff>99060</xdr:colOff>
      <xdr:row>39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8B5B7F-9F9C-47C9-94B3-8C26F3746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617220</xdr:colOff>
      <xdr:row>5</xdr:row>
      <xdr:rowOff>175260</xdr:rowOff>
    </xdr:from>
    <xdr:to>
      <xdr:col>66</xdr:col>
      <xdr:colOff>434340</xdr:colOff>
      <xdr:row>20</xdr:row>
      <xdr:rowOff>175260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EA77AF1-BA6F-4E30-944B-36CF1086C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739140</xdr:colOff>
      <xdr:row>75</xdr:row>
      <xdr:rowOff>95250</xdr:rowOff>
    </xdr:from>
    <xdr:to>
      <xdr:col>51</xdr:col>
      <xdr:colOff>556260</xdr:colOff>
      <xdr:row>90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486BB3-ECCB-4473-9C27-3FDA3AE4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739140</xdr:colOff>
      <xdr:row>75</xdr:row>
      <xdr:rowOff>110490</xdr:rowOff>
    </xdr:from>
    <xdr:to>
      <xdr:col>57</xdr:col>
      <xdr:colOff>556260</xdr:colOff>
      <xdr:row>90</xdr:row>
      <xdr:rowOff>110490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2BF8C04-D8F3-474D-BD93-A1E7B1E6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624846</xdr:colOff>
      <xdr:row>75</xdr:row>
      <xdr:rowOff>83826</xdr:rowOff>
    </xdr:from>
    <xdr:to>
      <xdr:col>63</xdr:col>
      <xdr:colOff>441966</xdr:colOff>
      <xdr:row>90</xdr:row>
      <xdr:rowOff>83826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420ED2B-93DF-4FE6-B3AE-38D921D6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716280</xdr:colOff>
      <xdr:row>7</xdr:row>
      <xdr:rowOff>80010</xdr:rowOff>
    </xdr:from>
    <xdr:to>
      <xdr:col>16</xdr:col>
      <xdr:colOff>533400</xdr:colOff>
      <xdr:row>22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74F980-CCCA-4640-A212-DE213A169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624840</xdr:colOff>
      <xdr:row>22</xdr:row>
      <xdr:rowOff>148590</xdr:rowOff>
    </xdr:from>
    <xdr:to>
      <xdr:col>16</xdr:col>
      <xdr:colOff>441960</xdr:colOff>
      <xdr:row>37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CD0690-90AC-486E-8DFC-7519528E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266700</xdr:colOff>
      <xdr:row>71</xdr:row>
      <xdr:rowOff>102870</xdr:rowOff>
    </xdr:from>
    <xdr:to>
      <xdr:col>33</xdr:col>
      <xdr:colOff>83820</xdr:colOff>
      <xdr:row>86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A7AC77-3D9F-4729-ADBB-A49E3718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205740</xdr:colOff>
      <xdr:row>87</xdr:row>
      <xdr:rowOff>53340</xdr:rowOff>
    </xdr:from>
    <xdr:to>
      <xdr:col>33</xdr:col>
      <xdr:colOff>22860</xdr:colOff>
      <xdr:row>102</xdr:row>
      <xdr:rowOff>53340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CEDCB6E-4B9B-4614-AC8E-439E3FF3F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274320</xdr:colOff>
      <xdr:row>33</xdr:row>
      <xdr:rowOff>163830</xdr:rowOff>
    </xdr:from>
    <xdr:to>
      <xdr:col>33</xdr:col>
      <xdr:colOff>91440</xdr:colOff>
      <xdr:row>48</xdr:row>
      <xdr:rowOff>163830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57FE523-292E-4604-BFB1-E27D4A2CB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85</xdr:row>
      <xdr:rowOff>11430</xdr:rowOff>
    </xdr:from>
    <xdr:to>
      <xdr:col>5</xdr:col>
      <xdr:colOff>586740</xdr:colOff>
      <xdr:row>100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840414-E51D-4A52-9351-3C0D607A3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501831</xdr:colOff>
      <xdr:row>1</xdr:row>
      <xdr:rowOff>59871</xdr:rowOff>
    </xdr:from>
    <xdr:to>
      <xdr:col>19</xdr:col>
      <xdr:colOff>486591</xdr:colOff>
      <xdr:row>14</xdr:row>
      <xdr:rowOff>105591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3BD8F1-A7F8-4E1F-918F-8E4973365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587829</xdr:colOff>
      <xdr:row>17</xdr:row>
      <xdr:rowOff>9797</xdr:rowOff>
    </xdr:from>
    <xdr:to>
      <xdr:col>20</xdr:col>
      <xdr:colOff>572589</xdr:colOff>
      <xdr:row>30</xdr:row>
      <xdr:rowOff>55517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9F5A76-0527-4128-BE03-63C6DA670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525780</xdr:colOff>
      <xdr:row>3</xdr:row>
      <xdr:rowOff>18506</xdr:rowOff>
    </xdr:from>
    <xdr:to>
      <xdr:col>24</xdr:col>
      <xdr:colOff>510540</xdr:colOff>
      <xdr:row>16</xdr:row>
      <xdr:rowOff>64226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BEED36-26E4-405D-9747-C846DD46E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20</xdr:col>
      <xdr:colOff>543771</xdr:colOff>
      <xdr:row>44</xdr:row>
      <xdr:rowOff>119315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AF05C9A-85B9-45CD-A6AD-88DE0C9496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777240</xdr:colOff>
      <xdr:row>86</xdr:row>
      <xdr:rowOff>118110</xdr:rowOff>
    </xdr:from>
    <xdr:to>
      <xdr:col>11</xdr:col>
      <xdr:colOff>510540</xdr:colOff>
      <xdr:row>101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6C39B2-1354-494B-AA4B-F0764E2B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502920</xdr:colOff>
      <xdr:row>6</xdr:row>
      <xdr:rowOff>179070</xdr:rowOff>
    </xdr:from>
    <xdr:to>
      <xdr:col>38</xdr:col>
      <xdr:colOff>320040</xdr:colOff>
      <xdr:row>21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ADD920-A6BD-4408-BA0D-BB97105B2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480060</xdr:colOff>
      <xdr:row>6</xdr:row>
      <xdr:rowOff>133350</xdr:rowOff>
    </xdr:from>
    <xdr:to>
      <xdr:col>43</xdr:col>
      <xdr:colOff>160020</xdr:colOff>
      <xdr:row>21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4C0824-6D6C-4460-89A4-20D129EB6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101</xdr:row>
      <xdr:rowOff>156210</xdr:rowOff>
    </xdr:from>
    <xdr:to>
      <xdr:col>11</xdr:col>
      <xdr:colOff>541020</xdr:colOff>
      <xdr:row>116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3A427EF-05E1-4E42-ABB4-ACC180271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685800</xdr:colOff>
      <xdr:row>32</xdr:row>
      <xdr:rowOff>72390</xdr:rowOff>
    </xdr:from>
    <xdr:to>
      <xdr:col>64</xdr:col>
      <xdr:colOff>1280160</xdr:colOff>
      <xdr:row>47</xdr:row>
      <xdr:rowOff>72390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1DF9F0E-DADE-49B1-BF10-DC52D820A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87</xdr:row>
      <xdr:rowOff>179070</xdr:rowOff>
    </xdr:from>
    <xdr:to>
      <xdr:col>10</xdr:col>
      <xdr:colOff>91440</xdr:colOff>
      <xdr:row>102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EA054-B0E3-4BBD-B035-5F488225B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ie-historica-1984-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Pib_Demanda_corrientes_1994-I_2007-III_(desestacionalizada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rent%20-%20Reu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tapas"/>
      <sheetName val="Total Ciudades"/>
      <sheetName val="Hoja1"/>
    </sheetNames>
    <sheetDataSet>
      <sheetData sheetId="0"/>
      <sheetData sheetId="1"/>
      <sheetData sheetId="2">
        <row r="38">
          <cell r="H38">
            <v>-3.3713678693162441E-3</v>
          </cell>
          <cell r="J38">
            <v>-1.024518847018252E-2</v>
          </cell>
        </row>
        <row r="39">
          <cell r="H39">
            <v>1.7881152482505769E-2</v>
          </cell>
          <cell r="J39">
            <v>2.791754514316791E-3</v>
          </cell>
        </row>
        <row r="40">
          <cell r="H40">
            <v>1.4418544020876833E-2</v>
          </cell>
          <cell r="J40">
            <v>3.1826276415274579E-2</v>
          </cell>
        </row>
        <row r="41">
          <cell r="H41">
            <v>3.8580753811521262E-3</v>
          </cell>
          <cell r="J41">
            <v>-1.4787904449959921E-2</v>
          </cell>
        </row>
        <row r="42">
          <cell r="H42">
            <v>-2.0617795333280897E-3</v>
          </cell>
          <cell r="J42">
            <v>7.5909582179902735E-3</v>
          </cell>
        </row>
        <row r="43">
          <cell r="H43">
            <v>1.0538572159524806E-2</v>
          </cell>
          <cell r="J43">
            <v>2.416895709036404E-2</v>
          </cell>
        </row>
        <row r="44">
          <cell r="H44">
            <v>9.4966864707803911E-3</v>
          </cell>
          <cell r="J44">
            <v>1.6429159843803554E-2</v>
          </cell>
        </row>
        <row r="45">
          <cell r="H45">
            <v>7.3648473777809809E-3</v>
          </cell>
          <cell r="J45">
            <v>1.53796284032226E-3</v>
          </cell>
        </row>
        <row r="46">
          <cell r="H46">
            <v>-3.269242154595231E-2</v>
          </cell>
          <cell r="J46">
            <v>-1.1639692993518747E-2</v>
          </cell>
        </row>
        <row r="47">
          <cell r="H47">
            <v>-1.3384352898829777E-3</v>
          </cell>
          <cell r="J47">
            <v>1.2699949055271942E-2</v>
          </cell>
        </row>
        <row r="48">
          <cell r="H48">
            <v>7.701837223973218E-3</v>
          </cell>
          <cell r="J48">
            <v>-5.4508495890055464E-3</v>
          </cell>
        </row>
        <row r="49">
          <cell r="H49">
            <v>-1.168714353926581E-2</v>
          </cell>
          <cell r="J49">
            <v>-1.0345711709219052E-2</v>
          </cell>
        </row>
        <row r="50">
          <cell r="H50">
            <v>1.8881969692487566E-2</v>
          </cell>
          <cell r="J50">
            <v>2.7018890149634434E-2</v>
          </cell>
        </row>
        <row r="51">
          <cell r="H51">
            <v>2.2247981065145916E-2</v>
          </cell>
          <cell r="J51">
            <v>1.9056192416710971E-2</v>
          </cell>
        </row>
        <row r="52">
          <cell r="H52">
            <v>1.5448083738045737E-2</v>
          </cell>
          <cell r="J52">
            <v>2.7279205989601651E-2</v>
          </cell>
        </row>
        <row r="53">
          <cell r="H53">
            <v>1.2635344238151713E-2</v>
          </cell>
          <cell r="J53">
            <v>1.9999198285191921E-2</v>
          </cell>
        </row>
        <row r="54">
          <cell r="H54">
            <v>-2.6615501115436757E-3</v>
          </cell>
          <cell r="J54">
            <v>1.0140208027710429E-2</v>
          </cell>
        </row>
        <row r="55">
          <cell r="H55">
            <v>-1.3803670009927438E-2</v>
          </cell>
          <cell r="J55">
            <v>-9.9633473809189743E-3</v>
          </cell>
        </row>
        <row r="56">
          <cell r="H56">
            <v>5.037547663934383E-3</v>
          </cell>
          <cell r="J56">
            <v>2.4844830249042493E-2</v>
          </cell>
        </row>
        <row r="57">
          <cell r="H57">
            <v>-2.3013127709860304E-2</v>
          </cell>
          <cell r="J57">
            <v>1.9922477273699446E-3</v>
          </cell>
        </row>
        <row r="58">
          <cell r="H58">
            <v>1.294285584294852E-2</v>
          </cell>
          <cell r="J58">
            <v>1.4400302985453362E-2</v>
          </cell>
        </row>
        <row r="59">
          <cell r="H59">
            <v>5.4949453338390963E-3</v>
          </cell>
          <cell r="J59">
            <v>2.0111004768753382E-2</v>
          </cell>
        </row>
        <row r="60">
          <cell r="H60">
            <v>2.5006317440059878E-2</v>
          </cell>
          <cell r="J60">
            <v>1.0599206402604144E-2</v>
          </cell>
        </row>
        <row r="61">
          <cell r="H61">
            <v>5.6477806786880969E-4</v>
          </cell>
          <cell r="J61">
            <v>8.382036152926986E-3</v>
          </cell>
        </row>
        <row r="62">
          <cell r="H62">
            <v>7.1499587673757858E-3</v>
          </cell>
          <cell r="J62">
            <v>4.657356794598444E-3</v>
          </cell>
        </row>
        <row r="63">
          <cell r="H63">
            <v>1.916672384651652E-2</v>
          </cell>
          <cell r="J63">
            <v>3.2918794251540318E-2</v>
          </cell>
        </row>
        <row r="64">
          <cell r="H64">
            <v>-6.8007646338809069E-3</v>
          </cell>
          <cell r="J64">
            <v>-1.9979753050727633E-2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 Ctes."/>
      <sheetName val="Variaciones anuales Ctes."/>
      <sheetName val="Variaciones Trimestrales Ctes."/>
      <sheetName val="Hoja1"/>
    </sheetNames>
    <sheetDataSet>
      <sheetData sheetId="0" refreshError="1"/>
      <sheetData sheetId="1" refreshError="1"/>
      <sheetData sheetId="2" refreshError="1"/>
      <sheetData sheetId="3">
        <row r="3">
          <cell r="D3">
            <v>6.5816011697146876E-2</v>
          </cell>
        </row>
        <row r="4">
          <cell r="D4">
            <v>5.2257893758193459E-2</v>
          </cell>
        </row>
        <row r="5">
          <cell r="D5">
            <v>4.7677893268690069E-2</v>
          </cell>
        </row>
        <row r="6">
          <cell r="D6">
            <v>4.7595353269170033E-2</v>
          </cell>
        </row>
        <row r="7">
          <cell r="D7">
            <v>5.7785514318455855E-2</v>
          </cell>
        </row>
        <row r="8">
          <cell r="D8">
            <v>3.5855401479984297E-2</v>
          </cell>
        </row>
        <row r="9">
          <cell r="D9">
            <v>3.6076156870849162E-2</v>
          </cell>
        </row>
        <row r="10">
          <cell r="D10">
            <v>1.9668099394664296E-2</v>
          </cell>
        </row>
        <row r="11">
          <cell r="D11">
            <v>3.0681789203365072E-2</v>
          </cell>
        </row>
        <row r="12">
          <cell r="D12">
            <v>9.5071656008046693E-2</v>
          </cell>
        </row>
        <row r="13">
          <cell r="D13">
            <v>6.592202137783261E-2</v>
          </cell>
        </row>
        <row r="14">
          <cell r="D14">
            <v>6.0617138238872027E-2</v>
          </cell>
        </row>
        <row r="15">
          <cell r="D15">
            <v>3.7849285025088907E-2</v>
          </cell>
        </row>
        <row r="16">
          <cell r="D16">
            <v>2.7000424686739848E-2</v>
          </cell>
        </row>
        <row r="17">
          <cell r="D17">
            <v>-1.2071114463837488E-2</v>
          </cell>
        </row>
        <row r="18">
          <cell r="D18">
            <v>-8.2983850155343934E-3</v>
          </cell>
        </row>
        <row r="19">
          <cell r="D19">
            <v>5.7301530099078948E-3</v>
          </cell>
        </row>
        <row r="20">
          <cell r="D20">
            <v>5.318034415969777E-3</v>
          </cell>
        </row>
        <row r="21">
          <cell r="D21">
            <v>7.3707174695462785E-2</v>
          </cell>
        </row>
        <row r="22">
          <cell r="D22">
            <v>3.7756044195465389E-2</v>
          </cell>
        </row>
        <row r="23">
          <cell r="D23">
            <v>5.8737639742260372E-2</v>
          </cell>
        </row>
        <row r="24">
          <cell r="D24">
            <v>2.4196227256761772E-2</v>
          </cell>
        </row>
        <row r="25">
          <cell r="D25">
            <v>2.5338377312069157E-2</v>
          </cell>
        </row>
        <row r="26">
          <cell r="D26">
            <v>2.1183498896586456E-2</v>
          </cell>
        </row>
        <row r="27">
          <cell r="D27">
            <v>3.6383722464360203E-2</v>
          </cell>
        </row>
        <row r="28">
          <cell r="D28">
            <v>2.4881283277841389E-2</v>
          </cell>
        </row>
        <row r="29">
          <cell r="D29">
            <v>-4.9870024762857668E-3</v>
          </cell>
        </row>
        <row r="30">
          <cell r="D30">
            <v>6.768397860718949E-3</v>
          </cell>
        </row>
        <row r="31">
          <cell r="D31">
            <v>-9.0376421746169913E-3</v>
          </cell>
        </row>
        <row r="32">
          <cell r="D32">
            <v>6.2399985276308453E-2</v>
          </cell>
        </row>
        <row r="33">
          <cell r="D33">
            <v>4.3178067185101414E-2</v>
          </cell>
        </row>
        <row r="34">
          <cell r="D34">
            <v>3.028663212075287E-2</v>
          </cell>
        </row>
        <row r="35">
          <cell r="D35">
            <v>4.4615155001414449E-2</v>
          </cell>
        </row>
        <row r="36">
          <cell r="D36">
            <v>-3.3631503789676742E-3</v>
          </cell>
        </row>
        <row r="37">
          <cell r="D37">
            <v>3.7925003191329409E-2</v>
          </cell>
        </row>
        <row r="38">
          <cell r="D38">
            <v>2.7694148019304237E-2</v>
          </cell>
        </row>
        <row r="39">
          <cell r="D39">
            <v>4.8808500850449549E-2</v>
          </cell>
        </row>
        <row r="40">
          <cell r="D40">
            <v>2.3240929046630044E-2</v>
          </cell>
        </row>
        <row r="41">
          <cell r="D41">
            <v>1.9724710058951017E-2</v>
          </cell>
        </row>
        <row r="42">
          <cell r="D42">
            <v>4.4816585967133733E-2</v>
          </cell>
        </row>
        <row r="43">
          <cell r="D43">
            <v>-7.6636998445849262E-5</v>
          </cell>
        </row>
        <row r="44">
          <cell r="D44">
            <v>5.1508516334998262E-2</v>
          </cell>
        </row>
        <row r="45">
          <cell r="D45">
            <v>3.2436174701243631E-2</v>
          </cell>
        </row>
        <row r="46">
          <cell r="D46">
            <v>4.7518836544870168E-3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G2">
            <v>32933</v>
          </cell>
          <cell r="H2">
            <v>19.48777777777779</v>
          </cell>
          <cell r="I2">
            <v>19.48777777777779</v>
          </cell>
        </row>
        <row r="3">
          <cell r="G3">
            <v>33025</v>
          </cell>
          <cell r="H3">
            <v>16.765934065934065</v>
          </cell>
          <cell r="I3">
            <v>16.598145657268056</v>
          </cell>
        </row>
        <row r="4">
          <cell r="G4">
            <v>33117</v>
          </cell>
          <cell r="H4">
            <v>25.476956521739126</v>
          </cell>
          <cell r="I4">
            <v>24.727068744872842</v>
          </cell>
        </row>
        <row r="5">
          <cell r="G5">
            <v>33208</v>
          </cell>
          <cell r="H5">
            <v>31.158260869565201</v>
          </cell>
          <cell r="I5">
            <v>29.858065184993183</v>
          </cell>
        </row>
        <row r="6">
          <cell r="G6">
            <v>33298</v>
          </cell>
          <cell r="H6">
            <v>20.125222222222224</v>
          </cell>
          <cell r="I6">
            <v>19.19958143752061</v>
          </cell>
        </row>
        <row r="7">
          <cell r="G7">
            <v>33390</v>
          </cell>
          <cell r="H7">
            <v>19.053956043956042</v>
          </cell>
          <cell r="I7">
            <v>18.017196670976087</v>
          </cell>
        </row>
        <row r="8">
          <cell r="G8">
            <v>33482</v>
          </cell>
          <cell r="H8">
            <v>19.908369565217395</v>
          </cell>
          <cell r="I8">
            <v>18.687710409393855</v>
          </cell>
        </row>
        <row r="9">
          <cell r="G9">
            <v>33573</v>
          </cell>
          <cell r="H9">
            <v>20.482173913043489</v>
          </cell>
          <cell r="I9">
            <v>19.059389039199665</v>
          </cell>
        </row>
        <row r="10">
          <cell r="G10">
            <v>33664</v>
          </cell>
          <cell r="H10">
            <v>17.906483516483522</v>
          </cell>
          <cell r="I10">
            <v>16.554807909559894</v>
          </cell>
        </row>
        <row r="11">
          <cell r="G11">
            <v>33756</v>
          </cell>
          <cell r="H11">
            <v>19.967032967032964</v>
          </cell>
          <cell r="I11">
            <v>18.32805452933933</v>
          </cell>
        </row>
        <row r="12">
          <cell r="G12">
            <v>33848</v>
          </cell>
          <cell r="H12">
            <v>20.210869565217394</v>
          </cell>
          <cell r="I12">
            <v>18.420395649092548</v>
          </cell>
        </row>
        <row r="13">
          <cell r="G13">
            <v>33939</v>
          </cell>
          <cell r="H13">
            <v>19.300978260869556</v>
          </cell>
          <cell r="I13">
            <v>17.442767423385984</v>
          </cell>
        </row>
        <row r="14">
          <cell r="G14">
            <v>34029</v>
          </cell>
          <cell r="H14">
            <v>18.322555555555553</v>
          </cell>
          <cell r="I14">
            <v>16.442991238272466</v>
          </cell>
        </row>
        <row r="15">
          <cell r="G15">
            <v>34121</v>
          </cell>
          <cell r="H15">
            <v>18.477032967032965</v>
          </cell>
          <cell r="I15">
            <v>16.466711292865142</v>
          </cell>
        </row>
        <row r="16">
          <cell r="G16">
            <v>34213</v>
          </cell>
          <cell r="H16">
            <v>16.669456521739129</v>
          </cell>
          <cell r="I16">
            <v>14.78408350824588</v>
          </cell>
        </row>
        <row r="17">
          <cell r="G17">
            <v>34304</v>
          </cell>
          <cell r="H17">
            <v>15.329239130434784</v>
          </cell>
          <cell r="I17">
            <v>13.474642188475144</v>
          </cell>
        </row>
        <row r="18">
          <cell r="G18">
            <v>34394</v>
          </cell>
          <cell r="H18">
            <v>13.739444444444448</v>
          </cell>
          <cell r="I18">
            <v>12.011506156054089</v>
          </cell>
        </row>
        <row r="19">
          <cell r="G19">
            <v>34486</v>
          </cell>
          <cell r="H19">
            <v>15.954615384615396</v>
          </cell>
          <cell r="I19">
            <v>13.872640557549296</v>
          </cell>
        </row>
        <row r="20">
          <cell r="G20">
            <v>34578</v>
          </cell>
          <cell r="H20">
            <v>17.013369565217385</v>
          </cell>
          <cell r="I20">
            <v>14.654516584641369</v>
          </cell>
        </row>
        <row r="21">
          <cell r="G21">
            <v>34669</v>
          </cell>
          <cell r="H21">
            <v>16.621304347826101</v>
          </cell>
          <cell r="I21">
            <v>14.240504591142155</v>
          </cell>
        </row>
        <row r="22">
          <cell r="G22">
            <v>34759</v>
          </cell>
          <cell r="H22">
            <v>16.82266666666667</v>
          </cell>
          <cell r="I22">
            <v>14.308167548500894</v>
          </cell>
        </row>
        <row r="23">
          <cell r="G23">
            <v>34851</v>
          </cell>
          <cell r="H23">
            <v>17.970659340659346</v>
          </cell>
          <cell r="I23">
            <v>15.164217790083946</v>
          </cell>
        </row>
        <row r="24">
          <cell r="G24">
            <v>34943</v>
          </cell>
          <cell r="H24">
            <v>16.21043478260869</v>
          </cell>
          <cell r="I24">
            <v>13.61634169198876</v>
          </cell>
        </row>
        <row r="25">
          <cell r="G25">
            <v>35034</v>
          </cell>
          <cell r="H25">
            <v>16.862391304347813</v>
          </cell>
          <cell r="I25">
            <v>14.090341271859193</v>
          </cell>
        </row>
        <row r="26">
          <cell r="G26">
            <v>35125</v>
          </cell>
          <cell r="H26">
            <v>17.863406593406598</v>
          </cell>
          <cell r="I26">
            <v>14.773209568566495</v>
          </cell>
        </row>
        <row r="27">
          <cell r="G27">
            <v>35217</v>
          </cell>
          <cell r="H27">
            <v>19.044615384615366</v>
          </cell>
          <cell r="I27">
            <v>15.629467380099157</v>
          </cell>
        </row>
        <row r="28">
          <cell r="G28">
            <v>35309</v>
          </cell>
          <cell r="H28">
            <v>20.765108695652174</v>
          </cell>
          <cell r="I28">
            <v>16.933373356124736</v>
          </cell>
        </row>
        <row r="29">
          <cell r="G29">
            <v>35400</v>
          </cell>
          <cell r="H29">
            <v>23.526630434782611</v>
          </cell>
          <cell r="I29">
            <v>19.01649700762442</v>
          </cell>
        </row>
        <row r="30">
          <cell r="G30">
            <v>35490</v>
          </cell>
          <cell r="H30">
            <v>21.232444444444443</v>
          </cell>
          <cell r="I30">
            <v>17.086935892087336</v>
          </cell>
        </row>
        <row r="31">
          <cell r="G31">
            <v>35582</v>
          </cell>
          <cell r="H31">
            <v>18.473076923076931</v>
          </cell>
          <cell r="I31">
            <v>14.829199078075497</v>
          </cell>
        </row>
        <row r="32">
          <cell r="G32">
            <v>35674</v>
          </cell>
          <cell r="H32">
            <v>18.588804347826098</v>
          </cell>
          <cell r="I32">
            <v>14.829530019419584</v>
          </cell>
        </row>
        <row r="33">
          <cell r="G33">
            <v>35765</v>
          </cell>
          <cell r="H33">
            <v>19.044130434782609</v>
          </cell>
          <cell r="I33">
            <v>15.136434943838342</v>
          </cell>
        </row>
        <row r="34">
          <cell r="G34">
            <v>35855</v>
          </cell>
          <cell r="H34">
            <v>14.725111111111108</v>
          </cell>
          <cell r="I34">
            <v>11.689193141289438</v>
          </cell>
        </row>
        <row r="35">
          <cell r="G35">
            <v>35947</v>
          </cell>
          <cell r="H35">
            <v>13.99989010989011</v>
          </cell>
          <cell r="I35">
            <v>11.058881253881253</v>
          </cell>
        </row>
        <row r="36">
          <cell r="G36">
            <v>36039</v>
          </cell>
          <cell r="H36">
            <v>13.005978260869558</v>
          </cell>
          <cell r="I36">
            <v>10.229778619864373</v>
          </cell>
        </row>
        <row r="37">
          <cell r="G37">
            <v>36130</v>
          </cell>
          <cell r="H37">
            <v>11.754239130434781</v>
          </cell>
          <cell r="I37">
            <v>9.1946177139532423</v>
          </cell>
        </row>
        <row r="38">
          <cell r="G38">
            <v>36220</v>
          </cell>
          <cell r="H38">
            <v>11.535666666666664</v>
          </cell>
          <cell r="I38">
            <v>9.0017398867313894</v>
          </cell>
        </row>
        <row r="39">
          <cell r="G39">
            <v>36312</v>
          </cell>
          <cell r="H39">
            <v>15.83560439560439</v>
          </cell>
          <cell r="I39">
            <v>12.267823646233285</v>
          </cell>
        </row>
        <row r="40">
          <cell r="G40">
            <v>36404</v>
          </cell>
          <cell r="H40">
            <v>20.671521739130434</v>
          </cell>
          <cell r="I40">
            <v>15.842417733326434</v>
          </cell>
        </row>
        <row r="41">
          <cell r="G41">
            <v>36495</v>
          </cell>
          <cell r="H41">
            <v>23.890869565217386</v>
          </cell>
          <cell r="I41">
            <v>18.201219348856384</v>
          </cell>
        </row>
        <row r="42">
          <cell r="G42">
            <v>36586</v>
          </cell>
          <cell r="H42">
            <v>26.524065934065931</v>
          </cell>
          <cell r="I42">
            <v>19.947338474391117</v>
          </cell>
        </row>
        <row r="43">
          <cell r="G43">
            <v>36678</v>
          </cell>
          <cell r="H43">
            <v>26.824505494505487</v>
          </cell>
          <cell r="I43">
            <v>20.032702709601672</v>
          </cell>
        </row>
        <row r="44">
          <cell r="G44">
            <v>36770</v>
          </cell>
          <cell r="H44">
            <v>30.40695652173914</v>
          </cell>
          <cell r="I44">
            <v>22.524968944099403</v>
          </cell>
        </row>
        <row r="45">
          <cell r="G45">
            <v>36861</v>
          </cell>
          <cell r="H45">
            <v>29.807717391304323</v>
          </cell>
          <cell r="I45">
            <v>21.954595970914887</v>
          </cell>
        </row>
        <row r="46">
          <cell r="G46">
            <v>36951</v>
          </cell>
          <cell r="H46">
            <v>26.319444444444443</v>
          </cell>
          <cell r="I46">
            <v>19.220218941258143</v>
          </cell>
        </row>
        <row r="47">
          <cell r="G47">
            <v>37043</v>
          </cell>
          <cell r="H47">
            <v>27.665054945054958</v>
          </cell>
          <cell r="I47">
            <v>20.020968294507995</v>
          </cell>
        </row>
        <row r="48">
          <cell r="G48">
            <v>37135</v>
          </cell>
          <cell r="H48">
            <v>25.744456521739153</v>
          </cell>
          <cell r="I48">
            <v>18.589203305421997</v>
          </cell>
        </row>
        <row r="49">
          <cell r="G49">
            <v>37226</v>
          </cell>
          <cell r="H49">
            <v>19.973369565217396</v>
          </cell>
          <cell r="I49">
            <v>14.479004092936638</v>
          </cell>
        </row>
        <row r="50">
          <cell r="G50">
            <v>37316</v>
          </cell>
          <cell r="H50">
            <v>21.551666666666666</v>
          </cell>
          <cell r="I50">
            <v>15.52685901027079</v>
          </cell>
        </row>
        <row r="51">
          <cell r="G51">
            <v>37408</v>
          </cell>
          <cell r="H51">
            <v>25.426483516483515</v>
          </cell>
          <cell r="I51">
            <v>18.206268264029973</v>
          </cell>
        </row>
        <row r="52">
          <cell r="G52">
            <v>37500</v>
          </cell>
          <cell r="H52">
            <v>26.785434782608689</v>
          </cell>
          <cell r="I52">
            <v>19.052029386302443</v>
          </cell>
        </row>
        <row r="53">
          <cell r="G53">
            <v>37591</v>
          </cell>
          <cell r="H53">
            <v>26.458369565217382</v>
          </cell>
          <cell r="I53">
            <v>18.715876381116388</v>
          </cell>
        </row>
        <row r="54">
          <cell r="G54">
            <v>37681</v>
          </cell>
          <cell r="H54">
            <v>30.641555555555541</v>
          </cell>
          <cell r="I54">
            <v>21.427428191650069</v>
          </cell>
        </row>
        <row r="55">
          <cell r="G55">
            <v>37773</v>
          </cell>
          <cell r="H55">
            <v>25.837692307692308</v>
          </cell>
          <cell r="I55">
            <v>18.147062975255249</v>
          </cell>
        </row>
        <row r="56">
          <cell r="G56">
            <v>37865</v>
          </cell>
          <cell r="H56">
            <v>28.221739130434784</v>
          </cell>
          <cell r="I56">
            <v>19.6073238907289</v>
          </cell>
        </row>
        <row r="57">
          <cell r="G57">
            <v>37956</v>
          </cell>
          <cell r="H57">
            <v>29.145434782608703</v>
          </cell>
          <cell r="I57">
            <v>20.205406539317973</v>
          </cell>
        </row>
        <row r="58">
          <cell r="G58">
            <v>38047</v>
          </cell>
          <cell r="H58">
            <v>31.238571428571415</v>
          </cell>
          <cell r="I58">
            <v>21.471300297778136</v>
          </cell>
        </row>
        <row r="59">
          <cell r="G59">
            <v>38139</v>
          </cell>
          <cell r="H59">
            <v>35.132637362637368</v>
          </cell>
          <cell r="I59">
            <v>23.917719242113129</v>
          </cell>
        </row>
        <row r="60">
          <cell r="G60">
            <v>38231</v>
          </cell>
          <cell r="H60">
            <v>40.688043478260845</v>
          </cell>
          <cell r="I60">
            <v>27.568400375681506</v>
          </cell>
        </row>
        <row r="61">
          <cell r="G61">
            <v>38322</v>
          </cell>
          <cell r="H61">
            <v>44.706956521739137</v>
          </cell>
          <cell r="I61">
            <v>29.991208183075948</v>
          </cell>
        </row>
        <row r="62">
          <cell r="G62">
            <v>38412</v>
          </cell>
          <cell r="H62">
            <v>47.900333333333364</v>
          </cell>
          <cell r="I62">
            <v>31.900480925254669</v>
          </cell>
        </row>
        <row r="63">
          <cell r="G63">
            <v>38504</v>
          </cell>
          <cell r="H63">
            <v>52.86</v>
          </cell>
          <cell r="I63">
            <v>35.094455343314443</v>
          </cell>
        </row>
        <row r="64">
          <cell r="G64">
            <v>38596</v>
          </cell>
          <cell r="H64">
            <v>61.840652173913035</v>
          </cell>
          <cell r="I64">
            <v>40.003560712098711</v>
          </cell>
        </row>
        <row r="65">
          <cell r="G65">
            <v>38687</v>
          </cell>
          <cell r="H65">
            <v>57.792065217391325</v>
          </cell>
          <cell r="I65">
            <v>37.516706647938079</v>
          </cell>
        </row>
        <row r="66">
          <cell r="G66">
            <v>38777</v>
          </cell>
          <cell r="H66">
            <v>62.681888888888885</v>
          </cell>
          <cell r="I66">
            <v>40.365002058643576</v>
          </cell>
        </row>
        <row r="67">
          <cell r="G67">
            <v>38869</v>
          </cell>
          <cell r="H67">
            <v>70.315054945054925</v>
          </cell>
          <cell r="I67">
            <v>44.809296659732766</v>
          </cell>
        </row>
        <row r="68">
          <cell r="G68">
            <v>38961</v>
          </cell>
          <cell r="H68">
            <v>70.771956521739099</v>
          </cell>
          <cell r="I68">
            <v>44.878074993568326</v>
          </cell>
        </row>
        <row r="69">
          <cell r="G69">
            <v>39052</v>
          </cell>
          <cell r="H69">
            <v>60.730326086956516</v>
          </cell>
          <cell r="I69">
            <v>38.453569349003523</v>
          </cell>
        </row>
        <row r="70">
          <cell r="G70">
            <v>39142</v>
          </cell>
          <cell r="H70">
            <v>58.703333333333369</v>
          </cell>
          <cell r="I70">
            <v>36.773940350467036</v>
          </cell>
        </row>
        <row r="71">
          <cell r="G71">
            <v>39234</v>
          </cell>
          <cell r="H71">
            <v>68.694285714285741</v>
          </cell>
          <cell r="I71">
            <v>42.628551023756486</v>
          </cell>
        </row>
        <row r="72">
          <cell r="G72">
            <v>39326</v>
          </cell>
          <cell r="H72">
            <v>74.660217391304343</v>
          </cell>
          <cell r="I72">
            <v>46.039041350495324</v>
          </cell>
        </row>
        <row r="73">
          <cell r="G73">
            <v>39417</v>
          </cell>
          <cell r="H73">
            <v>88.781956521739147</v>
          </cell>
          <cell r="I73">
            <v>53.996829476675565</v>
          </cell>
        </row>
        <row r="74">
          <cell r="G74">
            <v>39508</v>
          </cell>
          <cell r="H74">
            <v>96.395824175824259</v>
          </cell>
          <cell r="I74">
            <v>58.077391163238865</v>
          </cell>
        </row>
        <row r="75">
          <cell r="G75">
            <v>39600</v>
          </cell>
          <cell r="H75">
            <v>123.20549450549447</v>
          </cell>
          <cell r="I75">
            <v>72.859413295165638</v>
          </cell>
        </row>
        <row r="76">
          <cell r="G76">
            <v>39692</v>
          </cell>
          <cell r="H76">
            <v>117.23000000000008</v>
          </cell>
          <cell r="I76">
            <v>68.877853771753166</v>
          </cell>
        </row>
        <row r="77">
          <cell r="G77">
            <v>39783</v>
          </cell>
          <cell r="H77">
            <v>57.191521739130387</v>
          </cell>
          <cell r="I77">
            <v>34.791387315169366</v>
          </cell>
        </row>
        <row r="78">
          <cell r="G78">
            <v>39873</v>
          </cell>
          <cell r="H78">
            <v>45.943111111111094</v>
          </cell>
          <cell r="I78">
            <v>27.804344049925373</v>
          </cell>
        </row>
        <row r="79">
          <cell r="G79">
            <v>39965</v>
          </cell>
          <cell r="H79">
            <v>59.933186813186815</v>
          </cell>
          <cell r="I79">
            <v>35.883457442971419</v>
          </cell>
        </row>
        <row r="80">
          <cell r="G80">
            <v>40057</v>
          </cell>
          <cell r="H80">
            <v>68.919565217391238</v>
          </cell>
          <cell r="I80">
            <v>41.059089353595695</v>
          </cell>
        </row>
        <row r="81">
          <cell r="G81">
            <v>40148</v>
          </cell>
          <cell r="H81">
            <v>75.386630434782631</v>
          </cell>
          <cell r="I81">
            <v>44.604805559373041</v>
          </cell>
        </row>
        <row r="82">
          <cell r="G82">
            <v>40238</v>
          </cell>
          <cell r="H82">
            <v>77.191666666666691</v>
          </cell>
          <cell r="I82">
            <v>45.671549660383519</v>
          </cell>
        </row>
        <row r="83">
          <cell r="G83">
            <v>40330</v>
          </cell>
          <cell r="H83">
            <v>79.485494505494543</v>
          </cell>
          <cell r="I83">
            <v>47.062070237002025</v>
          </cell>
        </row>
        <row r="84">
          <cell r="G84">
            <v>40422</v>
          </cell>
          <cell r="H84">
            <v>76.868152173913018</v>
          </cell>
          <cell r="I84">
            <v>45.288028265102369</v>
          </cell>
        </row>
        <row r="85">
          <cell r="G85">
            <v>40513</v>
          </cell>
          <cell r="H85">
            <v>87.257934782608714</v>
          </cell>
          <cell r="I85">
            <v>50.897031881796714</v>
          </cell>
        </row>
        <row r="86">
          <cell r="G86">
            <v>40603</v>
          </cell>
          <cell r="H86">
            <v>105.23555555555558</v>
          </cell>
          <cell r="I86">
            <v>60.674894167321803</v>
          </cell>
        </row>
        <row r="87">
          <cell r="G87">
            <v>40695</v>
          </cell>
          <cell r="H87">
            <v>117.08945054945056</v>
          </cell>
          <cell r="I87">
            <v>66.9808783602722</v>
          </cell>
        </row>
        <row r="88">
          <cell r="G88">
            <v>40787</v>
          </cell>
          <cell r="H88">
            <v>112.18413043478257</v>
          </cell>
          <cell r="I88">
            <v>63.66756476878799</v>
          </cell>
        </row>
        <row r="89">
          <cell r="G89">
            <v>40878</v>
          </cell>
          <cell r="H89">
            <v>108.8951086956521</v>
          </cell>
          <cell r="I89">
            <v>61.630693099998133</v>
          </cell>
        </row>
        <row r="90">
          <cell r="G90">
            <v>40969</v>
          </cell>
          <cell r="H90">
            <v>118.27516483516474</v>
          </cell>
          <cell r="I90">
            <v>66.476052733536164</v>
          </cell>
        </row>
        <row r="91">
          <cell r="G91">
            <v>41061</v>
          </cell>
          <cell r="H91">
            <v>109.05989010989013</v>
          </cell>
          <cell r="I91">
            <v>61.372555478338789</v>
          </cell>
        </row>
        <row r="92">
          <cell r="G92">
            <v>41153</v>
          </cell>
          <cell r="H92">
            <v>109.50804347826089</v>
          </cell>
          <cell r="I92">
            <v>60.960259685753613</v>
          </cell>
        </row>
        <row r="93">
          <cell r="G93">
            <v>41244</v>
          </cell>
          <cell r="H93">
            <v>110.05163043478257</v>
          </cell>
          <cell r="I93">
            <v>61.208279844447766</v>
          </cell>
        </row>
        <row r="94">
          <cell r="G94">
            <v>41334</v>
          </cell>
          <cell r="H94">
            <v>112.56788888888892</v>
          </cell>
          <cell r="I94">
            <v>62.321792093709938</v>
          </cell>
        </row>
        <row r="95">
          <cell r="G95">
            <v>41426</v>
          </cell>
          <cell r="H95">
            <v>103.2557142857143</v>
          </cell>
          <cell r="I95">
            <v>57.126136751243862</v>
          </cell>
        </row>
        <row r="96">
          <cell r="G96">
            <v>41518</v>
          </cell>
          <cell r="H96">
            <v>109.77532608695647</v>
          </cell>
          <cell r="I96">
            <v>60.447311576330897</v>
          </cell>
        </row>
        <row r="97">
          <cell r="G97">
            <v>41609</v>
          </cell>
          <cell r="H97">
            <v>109.39445652173909</v>
          </cell>
          <cell r="I97">
            <v>59.936038874976759</v>
          </cell>
        </row>
        <row r="98">
          <cell r="G98">
            <v>41699</v>
          </cell>
          <cell r="H98">
            <v>107.96400000000004</v>
          </cell>
          <cell r="I98">
            <v>58.82425136000824</v>
          </cell>
        </row>
        <row r="99">
          <cell r="G99">
            <v>41791</v>
          </cell>
          <cell r="H99">
            <v>109.81241758241752</v>
          </cell>
          <cell r="I99">
            <v>59.527957564984824</v>
          </cell>
        </row>
        <row r="100">
          <cell r="G100">
            <v>41883</v>
          </cell>
          <cell r="H100">
            <v>103.4603260869565</v>
          </cell>
          <cell r="I100">
            <v>56.026469657198895</v>
          </cell>
        </row>
        <row r="101">
          <cell r="G101">
            <v>41974</v>
          </cell>
          <cell r="H101">
            <v>76.970434782608677</v>
          </cell>
          <cell r="I101">
            <v>41.897625895414592</v>
          </cell>
        </row>
        <row r="102">
          <cell r="G102">
            <v>42064</v>
          </cell>
          <cell r="H102">
            <v>55.380666666666642</v>
          </cell>
          <cell r="I102">
            <v>30.180839294391543</v>
          </cell>
        </row>
        <row r="103">
          <cell r="G103">
            <v>42156</v>
          </cell>
          <cell r="H103">
            <v>63.388351648351652</v>
          </cell>
          <cell r="I103">
            <v>34.300449900394383</v>
          </cell>
        </row>
        <row r="104">
          <cell r="G104">
            <v>42248</v>
          </cell>
          <cell r="H104">
            <v>51.365978260869589</v>
          </cell>
          <cell r="I104">
            <v>27.813559711441087</v>
          </cell>
        </row>
        <row r="105">
          <cell r="G105">
            <v>42339</v>
          </cell>
          <cell r="H105">
            <v>44.705217391304352</v>
          </cell>
          <cell r="I105">
            <v>24.180126078380155</v>
          </cell>
        </row>
        <row r="106">
          <cell r="G106">
            <v>42430</v>
          </cell>
          <cell r="H106">
            <v>35.402417582417563</v>
          </cell>
          <cell r="I106">
            <v>19.130009248703317</v>
          </cell>
        </row>
        <row r="107">
          <cell r="G107">
            <v>42522</v>
          </cell>
          <cell r="H107">
            <v>46.908351648351633</v>
          </cell>
          <cell r="I107">
            <v>25.119986433048613</v>
          </cell>
        </row>
        <row r="108">
          <cell r="G108">
            <v>42614</v>
          </cell>
          <cell r="H108">
            <v>47.000000000000007</v>
          </cell>
          <cell r="I108">
            <v>25.072593625035289</v>
          </cell>
        </row>
        <row r="109">
          <cell r="G109">
            <v>42705</v>
          </cell>
          <cell r="H109">
            <v>51.044891304347807</v>
          </cell>
          <cell r="I109">
            <v>27.045935189603874</v>
          </cell>
        </row>
        <row r="110">
          <cell r="G110">
            <v>42795</v>
          </cell>
          <cell r="H110">
            <v>54.70844444444446</v>
          </cell>
          <cell r="I110">
            <v>28.867048615242709</v>
          </cell>
        </row>
        <row r="111">
          <cell r="G111">
            <v>42887</v>
          </cell>
          <cell r="H111">
            <v>50.937692307692316</v>
          </cell>
          <cell r="I111">
            <v>26.826988523866667</v>
          </cell>
        </row>
        <row r="112">
          <cell r="G112">
            <v>42979</v>
          </cell>
          <cell r="H112">
            <v>52.109130434782585</v>
          </cell>
          <cell r="I112">
            <v>27.19160126564973</v>
          </cell>
        </row>
        <row r="113">
          <cell r="G113">
            <v>43070</v>
          </cell>
          <cell r="H113">
            <v>61.600217391304319</v>
          </cell>
          <cell r="I113">
            <v>31.962412119258023</v>
          </cell>
        </row>
        <row r="114">
          <cell r="G114">
            <v>43160</v>
          </cell>
          <cell r="H114">
            <v>67.290888888888887</v>
          </cell>
          <cell r="I114">
            <v>34.69589921580318</v>
          </cell>
        </row>
        <row r="115">
          <cell r="G115">
            <v>43252</v>
          </cell>
          <cell r="H115">
            <v>74.920659340659313</v>
          </cell>
          <cell r="I115">
            <v>38.358747616049293</v>
          </cell>
        </row>
        <row r="116">
          <cell r="G116">
            <v>43344</v>
          </cell>
          <cell r="H116">
            <v>75.908586956521759</v>
          </cell>
          <cell r="I116">
            <v>38.697397864151448</v>
          </cell>
        </row>
        <row r="117">
          <cell r="G117">
            <v>43435</v>
          </cell>
          <cell r="H117">
            <v>68.084782608695633</v>
          </cell>
          <cell r="I117">
            <v>34.655052754086704</v>
          </cell>
        </row>
        <row r="118">
          <cell r="G118">
            <v>43525</v>
          </cell>
          <cell r="H118">
            <v>63.803222222222225</v>
          </cell>
          <cell r="I118">
            <v>32.291443663896523</v>
          </cell>
        </row>
        <row r="119">
          <cell r="G119">
            <v>43617</v>
          </cell>
          <cell r="H119">
            <v>68.502637362637344</v>
          </cell>
          <cell r="I119">
            <v>34.492443930882203</v>
          </cell>
        </row>
        <row r="120">
          <cell r="G120">
            <v>43709</v>
          </cell>
          <cell r="H120">
            <v>61.970978260869593</v>
          </cell>
          <cell r="I120">
            <v>31.058788838151628</v>
          </cell>
        </row>
        <row r="121">
          <cell r="G121">
            <v>43800</v>
          </cell>
          <cell r="H121">
            <v>62.602065217391328</v>
          </cell>
          <cell r="I121">
            <v>31.150367533997823</v>
          </cell>
        </row>
        <row r="122">
          <cell r="G122">
            <v>43891</v>
          </cell>
          <cell r="H122">
            <v>51.171758241758241</v>
          </cell>
          <cell r="I122">
            <v>25.511190448996985</v>
          </cell>
        </row>
        <row r="123">
          <cell r="G123">
            <v>43983</v>
          </cell>
          <cell r="H123">
            <v>33.492637362637389</v>
          </cell>
          <cell r="I123">
            <v>16.745407189481032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E382-E033-4B55-956A-4554A2ECD105}">
  <dimension ref="B2:I42"/>
  <sheetViews>
    <sheetView showGridLines="0" topLeftCell="A13" workbookViewId="0">
      <selection activeCell="A23" sqref="A23"/>
    </sheetView>
  </sheetViews>
  <sheetFormatPr baseColWidth="10" defaultRowHeight="15" x14ac:dyDescent="0.25"/>
  <cols>
    <col min="1" max="1" width="11.5546875" style="4"/>
    <col min="2" max="2" width="33.6640625" style="4" bestFit="1" customWidth="1"/>
    <col min="3" max="3" width="33.6640625" style="4" customWidth="1"/>
    <col min="4" max="4" width="33.6640625" style="4" bestFit="1" customWidth="1"/>
    <col min="5" max="5" width="33.6640625" style="4" customWidth="1"/>
    <col min="6" max="6" width="24.5546875" style="4" bestFit="1" customWidth="1"/>
    <col min="7" max="16384" width="11.5546875" style="4"/>
  </cols>
  <sheetData>
    <row r="2" spans="2:9" ht="16.2" thickBot="1" x14ac:dyDescent="0.35">
      <c r="B2" s="2" t="s">
        <v>39</v>
      </c>
      <c r="C2" s="2" t="s">
        <v>40</v>
      </c>
      <c r="D2" s="2" t="s">
        <v>37</v>
      </c>
      <c r="E2" s="2" t="s">
        <v>54</v>
      </c>
      <c r="F2" s="2" t="s">
        <v>38</v>
      </c>
      <c r="G2" s="3"/>
      <c r="H2" s="3"/>
      <c r="I2" s="3"/>
    </row>
    <row r="3" spans="2:9" ht="30.6" thickTop="1" x14ac:dyDescent="0.25">
      <c r="B3" s="6" t="s">
        <v>35</v>
      </c>
      <c r="C3" s="6" t="s">
        <v>35</v>
      </c>
      <c r="D3" s="6" t="s">
        <v>1</v>
      </c>
      <c r="E3" s="6" t="s">
        <v>59</v>
      </c>
      <c r="F3" s="5" t="s">
        <v>58</v>
      </c>
      <c r="G3" s="3"/>
      <c r="H3" s="3"/>
      <c r="I3" s="3"/>
    </row>
    <row r="4" spans="2:9" ht="75" x14ac:dyDescent="0.25">
      <c r="B4" s="6" t="s">
        <v>41</v>
      </c>
      <c r="C4" s="6" t="s">
        <v>42</v>
      </c>
      <c r="D4" s="6" t="s">
        <v>0</v>
      </c>
      <c r="E4" s="6" t="s">
        <v>57</v>
      </c>
      <c r="F4" s="5" t="s">
        <v>56</v>
      </c>
      <c r="G4" s="3"/>
      <c r="H4" s="3"/>
      <c r="I4" s="3"/>
    </row>
    <row r="5" spans="2:9" ht="30" x14ac:dyDescent="0.25">
      <c r="B5" s="6" t="s">
        <v>48</v>
      </c>
      <c r="C5" s="6" t="s">
        <v>49</v>
      </c>
      <c r="D5" s="6" t="s">
        <v>1</v>
      </c>
      <c r="E5" s="5" t="s">
        <v>52</v>
      </c>
      <c r="F5" s="5" t="s">
        <v>55</v>
      </c>
      <c r="G5" s="3"/>
      <c r="H5" s="3"/>
      <c r="I5" s="3"/>
    </row>
    <row r="6" spans="2:9" ht="30" x14ac:dyDescent="0.25">
      <c r="B6" s="6" t="s">
        <v>50</v>
      </c>
      <c r="C6" s="6" t="s">
        <v>51</v>
      </c>
      <c r="D6" s="6" t="s">
        <v>1</v>
      </c>
      <c r="E6" s="5" t="s">
        <v>53</v>
      </c>
      <c r="F6" s="5" t="s">
        <v>55</v>
      </c>
      <c r="G6" s="3"/>
      <c r="H6" s="3"/>
      <c r="I6" s="3"/>
    </row>
    <row r="7" spans="2:9" x14ac:dyDescent="0.25">
      <c r="B7" s="6"/>
      <c r="C7" s="6"/>
      <c r="D7" s="6"/>
      <c r="E7" s="6"/>
      <c r="F7" s="5"/>
      <c r="G7" s="3"/>
      <c r="H7" s="3"/>
      <c r="I7" s="3"/>
    </row>
    <row r="8" spans="2:9" x14ac:dyDescent="0.25">
      <c r="B8" s="6"/>
      <c r="C8" s="6"/>
      <c r="D8" s="6"/>
      <c r="E8" s="6"/>
      <c r="F8" s="5"/>
      <c r="G8" s="3"/>
      <c r="H8" s="3"/>
      <c r="I8" s="3"/>
    </row>
    <row r="9" spans="2:9" x14ac:dyDescent="0.25">
      <c r="B9" s="6"/>
      <c r="C9" s="6"/>
      <c r="D9" s="6"/>
      <c r="E9" s="6"/>
      <c r="F9" s="5"/>
      <c r="G9" s="3"/>
      <c r="H9" s="3"/>
      <c r="I9" s="3"/>
    </row>
    <row r="10" spans="2:9" x14ac:dyDescent="0.25">
      <c r="B10" s="6"/>
      <c r="C10" s="6"/>
      <c r="D10" s="6"/>
      <c r="E10" s="6"/>
      <c r="F10" s="5"/>
      <c r="G10" s="3"/>
      <c r="H10" s="3"/>
      <c r="I10" s="3"/>
    </row>
    <row r="11" spans="2:9" x14ac:dyDescent="0.25">
      <c r="B11" s="6"/>
      <c r="C11" s="6"/>
      <c r="D11" s="6"/>
      <c r="E11" s="6"/>
      <c r="F11" s="5"/>
      <c r="G11" s="3"/>
      <c r="H11" s="3"/>
      <c r="I11" s="3"/>
    </row>
    <row r="12" spans="2:9" ht="30" x14ac:dyDescent="0.25">
      <c r="B12" s="6" t="s">
        <v>45</v>
      </c>
      <c r="C12" s="6" t="s">
        <v>43</v>
      </c>
      <c r="D12" s="6" t="s">
        <v>1</v>
      </c>
      <c r="E12" s="6"/>
      <c r="F12" s="5" t="s">
        <v>44</v>
      </c>
      <c r="G12" s="3"/>
      <c r="H12" s="3"/>
      <c r="I12" s="3"/>
    </row>
    <row r="13" spans="2:9" ht="30" x14ac:dyDescent="0.25">
      <c r="B13" s="6" t="s">
        <v>46</v>
      </c>
      <c r="C13" s="6" t="s">
        <v>47</v>
      </c>
      <c r="D13" s="6" t="s">
        <v>0</v>
      </c>
      <c r="E13" s="6"/>
      <c r="F13" s="5" t="s">
        <v>44</v>
      </c>
      <c r="G13" s="3"/>
      <c r="H13" s="3"/>
      <c r="I13" s="3"/>
    </row>
    <row r="14" spans="2:9" x14ac:dyDescent="0.25">
      <c r="B14" s="6"/>
      <c r="C14" s="6"/>
      <c r="D14" s="6"/>
      <c r="E14" s="6"/>
      <c r="F14" s="5"/>
      <c r="G14" s="3"/>
      <c r="H14" s="3"/>
      <c r="I14" s="3"/>
    </row>
    <row r="15" spans="2:9" x14ac:dyDescent="0.25">
      <c r="B15" s="6"/>
      <c r="C15" s="6"/>
      <c r="D15" s="6"/>
      <c r="E15" s="6"/>
      <c r="F15" s="5"/>
      <c r="G15" s="3"/>
      <c r="H15" s="3"/>
      <c r="I15" s="3"/>
    </row>
    <row r="16" spans="2:9" x14ac:dyDescent="0.25">
      <c r="B16" s="6" t="s">
        <v>2</v>
      </c>
      <c r="C16" s="6"/>
      <c r="D16" s="6" t="s">
        <v>3</v>
      </c>
      <c r="E16" s="6"/>
      <c r="F16" s="6"/>
      <c r="G16" s="3"/>
      <c r="H16" s="3"/>
      <c r="I16" s="3"/>
    </row>
    <row r="17" spans="2:9" x14ac:dyDescent="0.25">
      <c r="B17" s="6"/>
      <c r="C17" s="6"/>
      <c r="D17" s="6"/>
      <c r="E17" s="6"/>
      <c r="F17" s="6"/>
      <c r="G17" s="3"/>
      <c r="H17" s="3"/>
      <c r="I17" s="3"/>
    </row>
    <row r="18" spans="2:9" x14ac:dyDescent="0.25">
      <c r="B18" s="6" t="s">
        <v>4</v>
      </c>
      <c r="C18" s="6"/>
      <c r="D18" s="6" t="s">
        <v>5</v>
      </c>
      <c r="E18" s="6"/>
      <c r="F18" s="6"/>
      <c r="G18" s="3"/>
      <c r="H18" s="3"/>
      <c r="I18" s="3"/>
    </row>
    <row r="19" spans="2:9" x14ac:dyDescent="0.25">
      <c r="B19" s="6" t="s">
        <v>18</v>
      </c>
      <c r="C19" s="6"/>
      <c r="D19" s="6" t="s">
        <v>5</v>
      </c>
      <c r="E19" s="6"/>
      <c r="F19" s="6"/>
      <c r="G19" s="3"/>
      <c r="H19" s="3"/>
      <c r="I19" s="3"/>
    </row>
    <row r="20" spans="2:9" x14ac:dyDescent="0.25">
      <c r="B20" s="6" t="s">
        <v>19</v>
      </c>
      <c r="C20" s="6"/>
      <c r="D20" s="6" t="s">
        <v>5</v>
      </c>
      <c r="E20" s="6"/>
      <c r="F20" s="6"/>
      <c r="G20" s="3"/>
      <c r="H20" s="3"/>
      <c r="I20" s="3"/>
    </row>
    <row r="21" spans="2:9" x14ac:dyDescent="0.25">
      <c r="B21" s="6" t="s">
        <v>6</v>
      </c>
      <c r="C21" s="6"/>
      <c r="D21" s="6" t="s">
        <v>5</v>
      </c>
      <c r="E21" s="6"/>
      <c r="F21" s="6"/>
      <c r="G21" s="3"/>
      <c r="H21" s="3"/>
      <c r="I21" s="3"/>
    </row>
    <row r="22" spans="2:9" x14ac:dyDescent="0.25">
      <c r="B22" s="6" t="s">
        <v>7</v>
      </c>
      <c r="C22" s="6"/>
      <c r="D22" s="6" t="s">
        <v>5</v>
      </c>
      <c r="E22" s="6"/>
      <c r="F22" s="6"/>
      <c r="G22" s="3"/>
      <c r="H22" s="3"/>
      <c r="I22" s="3"/>
    </row>
    <row r="23" spans="2:9" x14ac:dyDescent="0.25">
      <c r="B23" s="6" t="s">
        <v>32</v>
      </c>
      <c r="C23" s="6"/>
      <c r="D23" s="6" t="s">
        <v>33</v>
      </c>
      <c r="E23" s="6"/>
      <c r="F23" s="6"/>
      <c r="G23" s="3"/>
      <c r="H23" s="3"/>
      <c r="I23" s="3"/>
    </row>
    <row r="24" spans="2:9" x14ac:dyDescent="0.25">
      <c r="B24" s="6" t="s">
        <v>8</v>
      </c>
      <c r="C24" s="6"/>
      <c r="D24" s="6"/>
      <c r="E24" s="6"/>
      <c r="F24" s="6" t="s">
        <v>9</v>
      </c>
      <c r="G24" s="3"/>
      <c r="H24" s="3"/>
      <c r="I24" s="3"/>
    </row>
    <row r="25" spans="2:9" x14ac:dyDescent="0.25">
      <c r="B25" s="6" t="s">
        <v>10</v>
      </c>
      <c r="C25" s="6"/>
      <c r="D25" s="6"/>
      <c r="E25" s="6"/>
      <c r="F25" s="6" t="s">
        <v>9</v>
      </c>
      <c r="G25" s="3"/>
      <c r="H25" s="3" t="s">
        <v>11</v>
      </c>
      <c r="I25" s="3"/>
    </row>
    <row r="26" spans="2:9" x14ac:dyDescent="0.25">
      <c r="B26" s="6"/>
      <c r="C26" s="6"/>
      <c r="D26" s="6"/>
      <c r="E26" s="6"/>
      <c r="F26" s="6"/>
      <c r="G26" s="3"/>
      <c r="H26" s="3" t="s">
        <v>12</v>
      </c>
      <c r="I26" s="3"/>
    </row>
    <row r="27" spans="2:9" x14ac:dyDescent="0.25">
      <c r="B27" s="6" t="s">
        <v>13</v>
      </c>
      <c r="C27" s="6"/>
      <c r="D27" s="6" t="s">
        <v>1</v>
      </c>
      <c r="E27" s="6"/>
      <c r="F27" s="6"/>
      <c r="G27" s="3"/>
      <c r="H27" s="3"/>
      <c r="I27" s="3"/>
    </row>
    <row r="28" spans="2:9" x14ac:dyDescent="0.25">
      <c r="B28" s="6" t="s">
        <v>20</v>
      </c>
      <c r="C28" s="6"/>
      <c r="D28" s="6" t="s">
        <v>1</v>
      </c>
      <c r="E28" s="6"/>
      <c r="F28" s="6"/>
      <c r="G28" s="3"/>
      <c r="H28" s="3"/>
      <c r="I28" s="3"/>
    </row>
    <row r="29" spans="2:9" x14ac:dyDescent="0.25">
      <c r="B29" s="6"/>
      <c r="C29" s="6"/>
      <c r="D29" s="6"/>
      <c r="E29" s="6"/>
      <c r="F29" s="6"/>
      <c r="G29" s="3"/>
      <c r="H29" s="3"/>
      <c r="I29" s="3"/>
    </row>
    <row r="30" spans="2:9" x14ac:dyDescent="0.25">
      <c r="B30" s="6" t="s">
        <v>15</v>
      </c>
      <c r="C30" s="6"/>
      <c r="D30" s="6"/>
      <c r="E30" s="6"/>
      <c r="F30" s="6"/>
      <c r="G30" s="3"/>
      <c r="H30" s="3" t="s">
        <v>14</v>
      </c>
      <c r="I30" s="3"/>
    </row>
    <row r="31" spans="2:9" x14ac:dyDescent="0.25">
      <c r="B31" s="6" t="s">
        <v>16</v>
      </c>
      <c r="C31" s="6"/>
      <c r="D31" s="6"/>
      <c r="E31" s="6"/>
      <c r="F31" s="6"/>
      <c r="G31" s="3"/>
      <c r="H31" s="3" t="s">
        <v>17</v>
      </c>
      <c r="I31" s="3"/>
    </row>
    <row r="32" spans="2:9" x14ac:dyDescent="0.25">
      <c r="B32" s="6"/>
      <c r="C32" s="6"/>
      <c r="D32" s="6"/>
      <c r="E32" s="6"/>
      <c r="F32" s="6"/>
      <c r="G32" s="3"/>
      <c r="H32" s="3" t="s">
        <v>21</v>
      </c>
      <c r="I32" s="3"/>
    </row>
    <row r="33" spans="2:9" x14ac:dyDescent="0.25">
      <c r="B33" s="6"/>
      <c r="C33" s="6"/>
      <c r="D33" s="6"/>
      <c r="E33" s="6"/>
      <c r="F33" s="6"/>
      <c r="G33" s="3"/>
      <c r="H33" s="3" t="s">
        <v>22</v>
      </c>
      <c r="I33" s="3"/>
    </row>
    <row r="34" spans="2:9" x14ac:dyDescent="0.25">
      <c r="B34" s="3"/>
      <c r="C34" s="3"/>
      <c r="D34" s="3"/>
      <c r="E34" s="3"/>
      <c r="F34" s="3"/>
      <c r="G34" s="3"/>
      <c r="H34" s="3" t="s">
        <v>23</v>
      </c>
      <c r="I34" s="3"/>
    </row>
    <row r="35" spans="2:9" x14ac:dyDescent="0.25">
      <c r="B35" s="3"/>
      <c r="C35" s="3"/>
      <c r="D35" s="3"/>
      <c r="E35" s="3"/>
      <c r="F35" s="3"/>
      <c r="G35" s="3"/>
      <c r="H35" s="3" t="s">
        <v>24</v>
      </c>
      <c r="I35" s="3"/>
    </row>
    <row r="36" spans="2:9" x14ac:dyDescent="0.25">
      <c r="B36" s="3"/>
      <c r="C36" s="3"/>
      <c r="D36" s="3"/>
      <c r="E36" s="3"/>
      <c r="F36" s="3"/>
      <c r="G36" s="3"/>
      <c r="H36" s="3" t="s">
        <v>25</v>
      </c>
      <c r="I36" s="3"/>
    </row>
    <row r="37" spans="2:9" x14ac:dyDescent="0.25">
      <c r="B37" s="3"/>
      <c r="C37" s="3"/>
      <c r="D37" s="3"/>
      <c r="E37" s="3"/>
      <c r="F37" s="3"/>
      <c r="G37" s="3"/>
      <c r="H37" s="3" t="s">
        <v>26</v>
      </c>
      <c r="I37" s="3"/>
    </row>
    <row r="38" spans="2:9" x14ac:dyDescent="0.25">
      <c r="B38" s="3"/>
      <c r="C38" s="3"/>
      <c r="D38" s="3"/>
      <c r="E38" s="3"/>
      <c r="F38" s="3"/>
      <c r="G38" s="3"/>
      <c r="H38" s="3" t="s">
        <v>27</v>
      </c>
      <c r="I38" s="3"/>
    </row>
    <row r="39" spans="2:9" x14ac:dyDescent="0.25">
      <c r="B39" s="3"/>
      <c r="C39" s="3"/>
      <c r="D39" s="3"/>
      <c r="E39" s="3"/>
      <c r="F39" s="3"/>
      <c r="G39" s="3"/>
      <c r="H39" s="3" t="s">
        <v>28</v>
      </c>
      <c r="I39" s="3"/>
    </row>
    <row r="40" spans="2:9" x14ac:dyDescent="0.25">
      <c r="B40" s="3"/>
      <c r="C40" s="3"/>
      <c r="D40" s="3"/>
      <c r="E40" s="3"/>
      <c r="F40" s="3"/>
      <c r="G40" s="3"/>
      <c r="H40" s="3" t="s">
        <v>29</v>
      </c>
      <c r="I40" s="3"/>
    </row>
    <row r="41" spans="2:9" x14ac:dyDescent="0.25">
      <c r="B41" s="3"/>
      <c r="C41" s="3"/>
      <c r="D41" s="3"/>
      <c r="E41" s="3"/>
      <c r="F41" s="3"/>
      <c r="G41" s="3"/>
      <c r="H41" s="3" t="s">
        <v>30</v>
      </c>
      <c r="I41" s="3"/>
    </row>
    <row r="42" spans="2:9" x14ac:dyDescent="0.25">
      <c r="B42" s="3"/>
      <c r="C42" s="3"/>
      <c r="D42" s="3"/>
      <c r="E42" s="3"/>
      <c r="F42" s="3"/>
      <c r="G42" s="3"/>
      <c r="H42" s="3" t="s">
        <v>31</v>
      </c>
      <c r="I4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F88B-A913-4027-8389-21B0A2579590}">
  <dimension ref="A1:P177"/>
  <sheetViews>
    <sheetView workbookViewId="0">
      <pane xSplit="2" ySplit="1" topLeftCell="D151" activePane="bottomRight" state="frozen"/>
      <selection pane="topRight" activeCell="C1" sqref="C1"/>
      <selection pane="bottomLeft" activeCell="A2" sqref="A2"/>
      <selection pane="bottomRight" activeCell="D161" sqref="D161"/>
    </sheetView>
  </sheetViews>
  <sheetFormatPr baseColWidth="10" defaultRowHeight="14.4" x14ac:dyDescent="0.3"/>
  <cols>
    <col min="2" max="2" width="22" bestFit="1" customWidth="1"/>
    <col min="3" max="3" width="31.44140625" bestFit="1" customWidth="1"/>
    <col min="4" max="4" width="31.44140625" customWidth="1"/>
    <col min="5" max="5" width="22.77734375" bestFit="1" customWidth="1"/>
    <col min="6" max="6" width="41" bestFit="1" customWidth="1"/>
    <col min="7" max="8" width="41" customWidth="1"/>
    <col min="9" max="9" width="21.33203125" bestFit="1" customWidth="1"/>
  </cols>
  <sheetData>
    <row r="1" spans="2:12" x14ac:dyDescent="0.3">
      <c r="B1" t="s">
        <v>371</v>
      </c>
      <c r="C1" t="s">
        <v>306</v>
      </c>
      <c r="D1" t="s">
        <v>526</v>
      </c>
      <c r="E1" t="s">
        <v>492</v>
      </c>
      <c r="F1" t="s">
        <v>363</v>
      </c>
      <c r="G1" t="s">
        <v>368</v>
      </c>
      <c r="H1" t="s">
        <v>355</v>
      </c>
      <c r="I1" t="s">
        <v>393</v>
      </c>
      <c r="J1" t="s">
        <v>493</v>
      </c>
      <c r="K1" t="s">
        <v>545</v>
      </c>
      <c r="L1" t="s">
        <v>514</v>
      </c>
    </row>
    <row r="2" spans="2:12" x14ac:dyDescent="0.3">
      <c r="B2" t="s">
        <v>175</v>
      </c>
      <c r="C2" t="s">
        <v>357</v>
      </c>
      <c r="D2" t="s">
        <v>5</v>
      </c>
      <c r="E2" s="43" t="s">
        <v>354</v>
      </c>
    </row>
    <row r="3" spans="2:12" x14ac:dyDescent="0.3">
      <c r="B3" t="s">
        <v>179</v>
      </c>
      <c r="C3" t="s">
        <v>357</v>
      </c>
      <c r="D3" t="s">
        <v>5</v>
      </c>
      <c r="E3" s="43" t="s">
        <v>354</v>
      </c>
    </row>
    <row r="4" spans="2:12" x14ac:dyDescent="0.3">
      <c r="B4" t="s">
        <v>178</v>
      </c>
      <c r="C4" t="s">
        <v>357</v>
      </c>
      <c r="D4" t="s">
        <v>5</v>
      </c>
      <c r="E4" s="43" t="s">
        <v>354</v>
      </c>
    </row>
    <row r="5" spans="2:12" x14ac:dyDescent="0.3">
      <c r="B5" t="s">
        <v>180</v>
      </c>
      <c r="C5" t="s">
        <v>357</v>
      </c>
      <c r="D5" t="s">
        <v>5</v>
      </c>
      <c r="E5" s="43" t="s">
        <v>354</v>
      </c>
    </row>
    <row r="6" spans="2:12" x14ac:dyDescent="0.3">
      <c r="B6" t="s">
        <v>181</v>
      </c>
      <c r="C6" t="s">
        <v>357</v>
      </c>
      <c r="D6" t="s">
        <v>5</v>
      </c>
      <c r="E6" s="43" t="s">
        <v>354</v>
      </c>
    </row>
    <row r="7" spans="2:12" x14ac:dyDescent="0.3">
      <c r="B7" t="s">
        <v>182</v>
      </c>
      <c r="C7" t="s">
        <v>357</v>
      </c>
      <c r="D7" t="s">
        <v>5</v>
      </c>
      <c r="E7" s="43" t="s">
        <v>354</v>
      </c>
    </row>
    <row r="8" spans="2:12" x14ac:dyDescent="0.3">
      <c r="B8" t="s">
        <v>176</v>
      </c>
      <c r="C8" t="s">
        <v>357</v>
      </c>
      <c r="D8" t="s">
        <v>5</v>
      </c>
      <c r="E8" s="43" t="s">
        <v>354</v>
      </c>
    </row>
    <row r="9" spans="2:12" x14ac:dyDescent="0.3">
      <c r="B9" t="s">
        <v>177</v>
      </c>
      <c r="C9" t="s">
        <v>357</v>
      </c>
      <c r="D9" t="s">
        <v>5</v>
      </c>
      <c r="E9" s="43" t="s">
        <v>354</v>
      </c>
    </row>
    <row r="10" spans="2:12" x14ac:dyDescent="0.3">
      <c r="B10" t="s">
        <v>196</v>
      </c>
      <c r="C10" t="s">
        <v>358</v>
      </c>
      <c r="D10" t="s">
        <v>33</v>
      </c>
      <c r="E10" s="43" t="s">
        <v>354</v>
      </c>
    </row>
    <row r="11" spans="2:12" x14ac:dyDescent="0.3">
      <c r="B11" t="s">
        <v>197</v>
      </c>
      <c r="C11" t="s">
        <v>358</v>
      </c>
      <c r="D11" t="s">
        <v>33</v>
      </c>
      <c r="E11" s="43" t="s">
        <v>354</v>
      </c>
    </row>
    <row r="12" spans="2:12" x14ac:dyDescent="0.3">
      <c r="B12" t="s">
        <v>356</v>
      </c>
      <c r="C12" t="s">
        <v>357</v>
      </c>
      <c r="D12" t="s">
        <v>527</v>
      </c>
      <c r="E12" s="43" t="s">
        <v>354</v>
      </c>
    </row>
    <row r="13" spans="2:12" x14ac:dyDescent="0.3">
      <c r="B13" t="s">
        <v>150</v>
      </c>
      <c r="C13" t="s">
        <v>359</v>
      </c>
      <c r="D13" t="s">
        <v>1</v>
      </c>
      <c r="E13" s="43" t="s">
        <v>354</v>
      </c>
    </row>
    <row r="14" spans="2:12" x14ac:dyDescent="0.3">
      <c r="B14" t="s">
        <v>360</v>
      </c>
      <c r="C14" t="s">
        <v>361</v>
      </c>
      <c r="D14" t="s">
        <v>1</v>
      </c>
      <c r="E14" s="43" t="s">
        <v>354</v>
      </c>
    </row>
    <row r="15" spans="2:12" x14ac:dyDescent="0.3">
      <c r="B15" t="s">
        <v>372</v>
      </c>
      <c r="C15" t="s">
        <v>520</v>
      </c>
      <c r="D15" t="s">
        <v>1</v>
      </c>
      <c r="E15" s="43" t="s">
        <v>354</v>
      </c>
    </row>
    <row r="16" spans="2:12" x14ac:dyDescent="0.3">
      <c r="B16" t="s">
        <v>364</v>
      </c>
      <c r="C16" t="s">
        <v>365</v>
      </c>
      <c r="D16" t="s">
        <v>1</v>
      </c>
      <c r="F16" s="43" t="s">
        <v>354</v>
      </c>
    </row>
    <row r="17" spans="2:6" x14ac:dyDescent="0.3">
      <c r="B17" t="s">
        <v>261</v>
      </c>
      <c r="C17" t="s">
        <v>366</v>
      </c>
      <c r="D17" t="s">
        <v>1</v>
      </c>
      <c r="F17" s="43" t="s">
        <v>354</v>
      </c>
    </row>
    <row r="18" spans="2:6" x14ac:dyDescent="0.3">
      <c r="B18" t="s">
        <v>252</v>
      </c>
      <c r="C18" t="s">
        <v>367</v>
      </c>
      <c r="D18" t="s">
        <v>1</v>
      </c>
      <c r="F18" s="43" t="s">
        <v>354</v>
      </c>
    </row>
    <row r="19" spans="2:6" x14ac:dyDescent="0.3">
      <c r="B19" t="s">
        <v>253</v>
      </c>
      <c r="C19" t="s">
        <v>367</v>
      </c>
      <c r="D19" t="s">
        <v>1</v>
      </c>
      <c r="F19" s="43" t="s">
        <v>354</v>
      </c>
    </row>
    <row r="20" spans="2:6" x14ac:dyDescent="0.3">
      <c r="B20" t="s">
        <v>254</v>
      </c>
      <c r="C20" t="s">
        <v>366</v>
      </c>
      <c r="D20" t="s">
        <v>1</v>
      </c>
      <c r="F20" s="43" t="s">
        <v>354</v>
      </c>
    </row>
    <row r="21" spans="2:6" x14ac:dyDescent="0.3">
      <c r="B21" t="s">
        <v>255</v>
      </c>
      <c r="C21" t="s">
        <v>366</v>
      </c>
      <c r="D21" t="s">
        <v>1</v>
      </c>
      <c r="F21" s="43" t="s">
        <v>354</v>
      </c>
    </row>
    <row r="22" spans="2:6" x14ac:dyDescent="0.3">
      <c r="B22" t="s">
        <v>256</v>
      </c>
      <c r="C22" t="s">
        <v>366</v>
      </c>
      <c r="D22" t="s">
        <v>1</v>
      </c>
      <c r="F22" s="43" t="s">
        <v>354</v>
      </c>
    </row>
    <row r="23" spans="2:6" x14ac:dyDescent="0.3">
      <c r="B23" t="s">
        <v>257</v>
      </c>
      <c r="C23" t="s">
        <v>366</v>
      </c>
      <c r="D23" t="s">
        <v>1</v>
      </c>
      <c r="F23" s="43" t="s">
        <v>354</v>
      </c>
    </row>
    <row r="24" spans="2:6" x14ac:dyDescent="0.3">
      <c r="B24" t="s">
        <v>258</v>
      </c>
      <c r="C24" t="s">
        <v>366</v>
      </c>
      <c r="D24" t="s">
        <v>1</v>
      </c>
      <c r="F24" s="43" t="s">
        <v>354</v>
      </c>
    </row>
    <row r="25" spans="2:6" x14ac:dyDescent="0.3">
      <c r="B25" t="s">
        <v>259</v>
      </c>
      <c r="C25" t="s">
        <v>366</v>
      </c>
      <c r="D25" t="s">
        <v>1</v>
      </c>
      <c r="F25" s="43" t="s">
        <v>354</v>
      </c>
    </row>
    <row r="26" spans="2:6" x14ac:dyDescent="0.3">
      <c r="B26" t="s">
        <v>375</v>
      </c>
      <c r="C26" t="s">
        <v>366</v>
      </c>
      <c r="D26" t="s">
        <v>1</v>
      </c>
      <c r="F26" s="43" t="s">
        <v>354</v>
      </c>
    </row>
    <row r="27" spans="2:6" x14ac:dyDescent="0.3">
      <c r="B27" t="s">
        <v>374</v>
      </c>
      <c r="C27" t="s">
        <v>366</v>
      </c>
      <c r="D27" t="s">
        <v>1</v>
      </c>
      <c r="F27" s="43" t="s">
        <v>354</v>
      </c>
    </row>
    <row r="28" spans="2:6" x14ac:dyDescent="0.3">
      <c r="B28" t="s">
        <v>373</v>
      </c>
      <c r="C28" t="s">
        <v>366</v>
      </c>
      <c r="D28" t="s">
        <v>1</v>
      </c>
      <c r="F28" s="43" t="s">
        <v>354</v>
      </c>
    </row>
    <row r="29" spans="2:6" x14ac:dyDescent="0.3">
      <c r="B29" t="s">
        <v>235</v>
      </c>
      <c r="C29" t="s">
        <v>482</v>
      </c>
      <c r="D29" t="s">
        <v>3</v>
      </c>
    </row>
    <row r="30" spans="2:6" x14ac:dyDescent="0.3">
      <c r="B30" t="s">
        <v>232</v>
      </c>
      <c r="C30" t="s">
        <v>478</v>
      </c>
      <c r="D30" t="s">
        <v>528</v>
      </c>
    </row>
    <row r="31" spans="2:6" x14ac:dyDescent="0.3">
      <c r="B31" t="s">
        <v>244</v>
      </c>
      <c r="C31" t="s">
        <v>483</v>
      </c>
      <c r="D31" t="s">
        <v>528</v>
      </c>
    </row>
    <row r="32" spans="2:6" x14ac:dyDescent="0.3">
      <c r="B32" t="s">
        <v>245</v>
      </c>
      <c r="C32" t="s">
        <v>484</v>
      </c>
      <c r="D32" t="s">
        <v>528</v>
      </c>
      <c r="F32" s="43" t="s">
        <v>354</v>
      </c>
    </row>
    <row r="33" spans="2:15" x14ac:dyDescent="0.3">
      <c r="B33" t="s">
        <v>369</v>
      </c>
      <c r="C33" t="s">
        <v>370</v>
      </c>
      <c r="D33" t="s">
        <v>529</v>
      </c>
      <c r="G33" s="43" t="s">
        <v>354</v>
      </c>
    </row>
    <row r="34" spans="2:15" x14ac:dyDescent="0.3">
      <c r="B34" t="s">
        <v>345</v>
      </c>
      <c r="C34" t="s">
        <v>384</v>
      </c>
      <c r="D34" t="s">
        <v>122</v>
      </c>
      <c r="G34" s="43" t="s">
        <v>354</v>
      </c>
    </row>
    <row r="35" spans="2:15" x14ac:dyDescent="0.3">
      <c r="B35" t="s">
        <v>346</v>
      </c>
      <c r="C35" t="s">
        <v>383</v>
      </c>
      <c r="D35" t="s">
        <v>122</v>
      </c>
      <c r="G35" s="43" t="s">
        <v>354</v>
      </c>
    </row>
    <row r="36" spans="2:15" x14ac:dyDescent="0.3">
      <c r="B36" t="s">
        <v>376</v>
      </c>
      <c r="C36" t="s">
        <v>382</v>
      </c>
      <c r="D36" t="s">
        <v>122</v>
      </c>
    </row>
    <row r="37" spans="2:15" x14ac:dyDescent="0.3">
      <c r="B37" t="s">
        <v>517</v>
      </c>
      <c r="C37" t="s">
        <v>518</v>
      </c>
      <c r="D37" t="s">
        <v>122</v>
      </c>
      <c r="G37" s="43" t="s">
        <v>354</v>
      </c>
    </row>
    <row r="38" spans="2:15" x14ac:dyDescent="0.3">
      <c r="B38" t="s">
        <v>347</v>
      </c>
      <c r="C38" t="s">
        <v>519</v>
      </c>
      <c r="D38" t="s">
        <v>122</v>
      </c>
      <c r="G38" s="43" t="s">
        <v>354</v>
      </c>
    </row>
    <row r="39" spans="2:15" x14ac:dyDescent="0.3">
      <c r="B39" t="s">
        <v>388</v>
      </c>
      <c r="C39" t="s">
        <v>362</v>
      </c>
      <c r="D39" t="s">
        <v>1</v>
      </c>
      <c r="H39" s="43" t="s">
        <v>354</v>
      </c>
    </row>
    <row r="40" spans="2:15" x14ac:dyDescent="0.3">
      <c r="B40" t="s">
        <v>227</v>
      </c>
      <c r="C40" t="s">
        <v>362</v>
      </c>
      <c r="D40" t="s">
        <v>1</v>
      </c>
      <c r="H40" s="43" t="s">
        <v>354</v>
      </c>
    </row>
    <row r="41" spans="2:15" x14ac:dyDescent="0.3">
      <c r="B41" t="s">
        <v>386</v>
      </c>
      <c r="C41" t="s">
        <v>389</v>
      </c>
      <c r="D41" t="s">
        <v>3</v>
      </c>
      <c r="H41" s="43" t="s">
        <v>354</v>
      </c>
    </row>
    <row r="42" spans="2:15" x14ac:dyDescent="0.3">
      <c r="B42" t="s">
        <v>385</v>
      </c>
      <c r="C42" t="s">
        <v>390</v>
      </c>
      <c r="D42" t="s">
        <v>3</v>
      </c>
      <c r="H42" s="43" t="s">
        <v>354</v>
      </c>
    </row>
    <row r="43" spans="2:15" x14ac:dyDescent="0.3">
      <c r="B43" t="s">
        <v>391</v>
      </c>
      <c r="C43" t="s">
        <v>392</v>
      </c>
      <c r="D43" t="s">
        <v>1</v>
      </c>
      <c r="H43" s="43" t="s">
        <v>354</v>
      </c>
    </row>
    <row r="44" spans="2:15" x14ac:dyDescent="0.3">
      <c r="B44" t="s">
        <v>263</v>
      </c>
      <c r="C44" t="s">
        <v>396</v>
      </c>
      <c r="D44" t="s">
        <v>3</v>
      </c>
      <c r="I44" s="43" t="s">
        <v>354</v>
      </c>
      <c r="O44" t="s">
        <v>263</v>
      </c>
    </row>
    <row r="45" spans="2:15" x14ac:dyDescent="0.3">
      <c r="B45" t="s">
        <v>395</v>
      </c>
      <c r="C45" t="s">
        <v>396</v>
      </c>
      <c r="D45" t="s">
        <v>3</v>
      </c>
      <c r="I45" s="43" t="s">
        <v>354</v>
      </c>
      <c r="O45" t="s">
        <v>395</v>
      </c>
    </row>
    <row r="46" spans="2:15" x14ac:dyDescent="0.3">
      <c r="B46" t="s">
        <v>394</v>
      </c>
      <c r="C46" t="s">
        <v>396</v>
      </c>
      <c r="D46" t="s">
        <v>3</v>
      </c>
      <c r="I46" s="43" t="s">
        <v>354</v>
      </c>
      <c r="O46" t="s">
        <v>394</v>
      </c>
    </row>
    <row r="47" spans="2:15" x14ac:dyDescent="0.3">
      <c r="B47" t="s">
        <v>262</v>
      </c>
      <c r="C47" t="s">
        <v>396</v>
      </c>
      <c r="D47" t="s">
        <v>3</v>
      </c>
      <c r="I47" s="43" t="s">
        <v>354</v>
      </c>
      <c r="O47" t="s">
        <v>262</v>
      </c>
    </row>
    <row r="48" spans="2:15" x14ac:dyDescent="0.3">
      <c r="B48" t="s">
        <v>467</v>
      </c>
      <c r="C48" t="s">
        <v>471</v>
      </c>
      <c r="D48" t="s">
        <v>3</v>
      </c>
      <c r="I48" s="43" t="s">
        <v>354</v>
      </c>
      <c r="O48" t="s">
        <v>467</v>
      </c>
    </row>
    <row r="49" spans="2:15" x14ac:dyDescent="0.3">
      <c r="B49" t="s">
        <v>468</v>
      </c>
      <c r="C49" t="s">
        <v>471</v>
      </c>
      <c r="D49" t="s">
        <v>3</v>
      </c>
      <c r="I49" s="43" t="s">
        <v>354</v>
      </c>
      <c r="O49" t="s">
        <v>468</v>
      </c>
    </row>
    <row r="50" spans="2:15" x14ac:dyDescent="0.3">
      <c r="B50" t="s">
        <v>469</v>
      </c>
      <c r="C50" t="s">
        <v>471</v>
      </c>
      <c r="D50" t="s">
        <v>3</v>
      </c>
      <c r="I50" s="43" t="s">
        <v>354</v>
      </c>
      <c r="O50" t="s">
        <v>469</v>
      </c>
    </row>
    <row r="51" spans="2:15" x14ac:dyDescent="0.3">
      <c r="B51" t="s">
        <v>472</v>
      </c>
      <c r="C51" t="s">
        <v>473</v>
      </c>
      <c r="D51" t="s">
        <v>3</v>
      </c>
      <c r="I51" s="43" t="s">
        <v>354</v>
      </c>
      <c r="O51" t="s">
        <v>472</v>
      </c>
    </row>
    <row r="52" spans="2:15" x14ac:dyDescent="0.3">
      <c r="B52" t="s">
        <v>470</v>
      </c>
      <c r="C52" t="s">
        <v>471</v>
      </c>
      <c r="D52" t="s">
        <v>3</v>
      </c>
      <c r="I52" s="43" t="s">
        <v>354</v>
      </c>
      <c r="O52" t="s">
        <v>470</v>
      </c>
    </row>
    <row r="53" spans="2:15" x14ac:dyDescent="0.3">
      <c r="B53" t="s">
        <v>229</v>
      </c>
      <c r="C53" t="s">
        <v>396</v>
      </c>
      <c r="D53" t="s">
        <v>530</v>
      </c>
      <c r="I53" s="43" t="s">
        <v>354</v>
      </c>
      <c r="O53" t="s">
        <v>229</v>
      </c>
    </row>
    <row r="54" spans="2:15" x14ac:dyDescent="0.3">
      <c r="B54" t="s">
        <v>200</v>
      </c>
      <c r="C54" t="s">
        <v>397</v>
      </c>
      <c r="D54" t="s">
        <v>530</v>
      </c>
      <c r="I54" s="43" t="s">
        <v>354</v>
      </c>
      <c r="O54" t="s">
        <v>200</v>
      </c>
    </row>
    <row r="55" spans="2:15" x14ac:dyDescent="0.3">
      <c r="B55" t="s">
        <v>202</v>
      </c>
      <c r="C55" t="s">
        <v>398</v>
      </c>
      <c r="D55" t="s">
        <v>530</v>
      </c>
      <c r="I55" s="43" t="s">
        <v>354</v>
      </c>
      <c r="O55" t="s">
        <v>202</v>
      </c>
    </row>
    <row r="56" spans="2:15" x14ac:dyDescent="0.3">
      <c r="B56" t="s">
        <v>203</v>
      </c>
      <c r="C56" t="s">
        <v>399</v>
      </c>
      <c r="D56" t="s">
        <v>530</v>
      </c>
      <c r="I56" s="43" t="s">
        <v>354</v>
      </c>
      <c r="O56" t="s">
        <v>546</v>
      </c>
    </row>
    <row r="57" spans="2:15" x14ac:dyDescent="0.3">
      <c r="B57" t="s">
        <v>228</v>
      </c>
      <c r="C57" t="s">
        <v>396</v>
      </c>
      <c r="D57" t="s">
        <v>530</v>
      </c>
      <c r="I57" s="43" t="s">
        <v>354</v>
      </c>
      <c r="O57" t="s">
        <v>228</v>
      </c>
    </row>
    <row r="58" spans="2:15" x14ac:dyDescent="0.3">
      <c r="B58" t="s">
        <v>206</v>
      </c>
      <c r="C58" t="s">
        <v>397</v>
      </c>
      <c r="D58" t="s">
        <v>530</v>
      </c>
      <c r="I58" s="43" t="s">
        <v>354</v>
      </c>
      <c r="O58" t="s">
        <v>206</v>
      </c>
    </row>
    <row r="59" spans="2:15" x14ac:dyDescent="0.3">
      <c r="B59" t="s">
        <v>208</v>
      </c>
      <c r="C59" t="s">
        <v>398</v>
      </c>
      <c r="D59" t="s">
        <v>530</v>
      </c>
      <c r="I59" s="43" t="s">
        <v>354</v>
      </c>
      <c r="O59" t="s">
        <v>208</v>
      </c>
    </row>
    <row r="60" spans="2:15" x14ac:dyDescent="0.3">
      <c r="B60" t="s">
        <v>209</v>
      </c>
      <c r="C60" t="s">
        <v>399</v>
      </c>
      <c r="D60" t="s">
        <v>530</v>
      </c>
      <c r="I60" s="43" t="s">
        <v>354</v>
      </c>
      <c r="O60" t="s">
        <v>209</v>
      </c>
    </row>
    <row r="61" spans="2:15" x14ac:dyDescent="0.3">
      <c r="B61" t="s">
        <v>230</v>
      </c>
      <c r="C61" t="s">
        <v>396</v>
      </c>
      <c r="D61" t="s">
        <v>530</v>
      </c>
      <c r="I61" s="43" t="s">
        <v>354</v>
      </c>
      <c r="O61" t="s">
        <v>230</v>
      </c>
    </row>
    <row r="62" spans="2:15" x14ac:dyDescent="0.3">
      <c r="B62" t="s">
        <v>212</v>
      </c>
      <c r="C62" t="s">
        <v>397</v>
      </c>
      <c r="D62" t="s">
        <v>530</v>
      </c>
      <c r="I62" s="43" t="s">
        <v>354</v>
      </c>
      <c r="O62" t="s">
        <v>214</v>
      </c>
    </row>
    <row r="63" spans="2:15" x14ac:dyDescent="0.3">
      <c r="B63" t="s">
        <v>214</v>
      </c>
      <c r="C63" t="s">
        <v>398</v>
      </c>
      <c r="D63" t="s">
        <v>530</v>
      </c>
      <c r="I63" s="43" t="s">
        <v>354</v>
      </c>
      <c r="O63" t="s">
        <v>212</v>
      </c>
    </row>
    <row r="64" spans="2:15" x14ac:dyDescent="0.3">
      <c r="B64" t="s">
        <v>225</v>
      </c>
      <c r="C64" t="s">
        <v>403</v>
      </c>
      <c r="D64" t="s">
        <v>530</v>
      </c>
      <c r="I64" s="43" t="s">
        <v>354</v>
      </c>
      <c r="O64" t="s">
        <v>215</v>
      </c>
    </row>
    <row r="65" spans="2:15" x14ac:dyDescent="0.3">
      <c r="B65" t="s">
        <v>226</v>
      </c>
      <c r="C65" t="s">
        <v>403</v>
      </c>
      <c r="D65" t="s">
        <v>530</v>
      </c>
      <c r="I65" s="43" t="s">
        <v>354</v>
      </c>
      <c r="O65" t="s">
        <v>225</v>
      </c>
    </row>
    <row r="66" spans="2:15" x14ac:dyDescent="0.3">
      <c r="B66" t="s">
        <v>220</v>
      </c>
      <c r="C66" t="s">
        <v>404</v>
      </c>
      <c r="D66" t="s">
        <v>530</v>
      </c>
      <c r="I66" s="43" t="s">
        <v>354</v>
      </c>
      <c r="O66" t="s">
        <v>226</v>
      </c>
    </row>
    <row r="67" spans="2:15" x14ac:dyDescent="0.3">
      <c r="B67" t="s">
        <v>221</v>
      </c>
      <c r="C67" t="s">
        <v>404</v>
      </c>
      <c r="D67" t="s">
        <v>530</v>
      </c>
      <c r="I67" s="43" t="s">
        <v>354</v>
      </c>
      <c r="O67" t="s">
        <v>220</v>
      </c>
    </row>
    <row r="68" spans="2:15" x14ac:dyDescent="0.3">
      <c r="B68" t="s">
        <v>222</v>
      </c>
      <c r="C68" t="s">
        <v>404</v>
      </c>
      <c r="D68" t="s">
        <v>530</v>
      </c>
      <c r="I68" s="43" t="s">
        <v>354</v>
      </c>
      <c r="O68" t="s">
        <v>221</v>
      </c>
    </row>
    <row r="69" spans="2:15" x14ac:dyDescent="0.3">
      <c r="B69" t="s">
        <v>264</v>
      </c>
      <c r="C69" t="s">
        <v>405</v>
      </c>
      <c r="D69" t="s">
        <v>530</v>
      </c>
      <c r="I69" s="43" t="s">
        <v>354</v>
      </c>
      <c r="O69" t="s">
        <v>222</v>
      </c>
    </row>
    <row r="70" spans="2:15" x14ac:dyDescent="0.3">
      <c r="B70" t="s">
        <v>219</v>
      </c>
      <c r="C70" t="s">
        <v>397</v>
      </c>
      <c r="D70" t="s">
        <v>530</v>
      </c>
      <c r="I70" s="43" t="s">
        <v>354</v>
      </c>
      <c r="O70" t="s">
        <v>264</v>
      </c>
    </row>
    <row r="71" spans="2:15" x14ac:dyDescent="0.3">
      <c r="B71" t="s">
        <v>402</v>
      </c>
      <c r="C71" t="s">
        <v>406</v>
      </c>
      <c r="D71" t="s">
        <v>530</v>
      </c>
      <c r="I71" s="43" t="s">
        <v>354</v>
      </c>
      <c r="O71" t="s">
        <v>219</v>
      </c>
    </row>
    <row r="72" spans="2:15" x14ac:dyDescent="0.3">
      <c r="B72" t="s">
        <v>461</v>
      </c>
      <c r="C72" t="s">
        <v>465</v>
      </c>
      <c r="D72" t="s">
        <v>530</v>
      </c>
      <c r="I72" s="43" t="s">
        <v>354</v>
      </c>
      <c r="O72" t="s">
        <v>402</v>
      </c>
    </row>
    <row r="73" spans="2:15" x14ac:dyDescent="0.3">
      <c r="B73" t="s">
        <v>462</v>
      </c>
      <c r="C73" t="s">
        <v>466</v>
      </c>
      <c r="D73" t="s">
        <v>530</v>
      </c>
      <c r="I73" s="43" t="s">
        <v>354</v>
      </c>
      <c r="O73" t="s">
        <v>547</v>
      </c>
    </row>
    <row r="74" spans="2:15" x14ac:dyDescent="0.3">
      <c r="B74" t="s">
        <v>463</v>
      </c>
      <c r="C74" t="s">
        <v>464</v>
      </c>
      <c r="D74" t="s">
        <v>530</v>
      </c>
      <c r="I74" s="43" t="s">
        <v>354</v>
      </c>
      <c r="O74" t="s">
        <v>548</v>
      </c>
    </row>
    <row r="75" spans="2:15" x14ac:dyDescent="0.3">
      <c r="B75" t="s">
        <v>408</v>
      </c>
      <c r="C75" t="s">
        <v>407</v>
      </c>
      <c r="D75" t="s">
        <v>530</v>
      </c>
      <c r="I75" s="43" t="s">
        <v>354</v>
      </c>
      <c r="O75" t="s">
        <v>549</v>
      </c>
    </row>
    <row r="76" spans="2:15" x14ac:dyDescent="0.3">
      <c r="B76" t="s">
        <v>409</v>
      </c>
      <c r="C76" t="s">
        <v>407</v>
      </c>
      <c r="D76" t="s">
        <v>530</v>
      </c>
      <c r="I76" s="43" t="s">
        <v>354</v>
      </c>
      <c r="O76" t="s">
        <v>411</v>
      </c>
    </row>
    <row r="77" spans="2:15" x14ac:dyDescent="0.3">
      <c r="B77" t="s">
        <v>410</v>
      </c>
      <c r="C77" t="s">
        <v>407</v>
      </c>
      <c r="D77" t="s">
        <v>530</v>
      </c>
      <c r="I77" s="43" t="s">
        <v>354</v>
      </c>
      <c r="O77" t="s">
        <v>412</v>
      </c>
    </row>
    <row r="78" spans="2:15" x14ac:dyDescent="0.3">
      <c r="B78" t="s">
        <v>411</v>
      </c>
      <c r="C78" t="s">
        <v>367</v>
      </c>
      <c r="D78" t="s">
        <v>530</v>
      </c>
      <c r="I78" s="43" t="s">
        <v>354</v>
      </c>
      <c r="O78" t="s">
        <v>413</v>
      </c>
    </row>
    <row r="79" spans="2:15" x14ac:dyDescent="0.3">
      <c r="B79" t="s">
        <v>412</v>
      </c>
      <c r="C79" t="s">
        <v>367</v>
      </c>
      <c r="D79" t="s">
        <v>530</v>
      </c>
      <c r="I79" s="43" t="s">
        <v>354</v>
      </c>
      <c r="O79" t="s">
        <v>408</v>
      </c>
    </row>
    <row r="80" spans="2:15" x14ac:dyDescent="0.3">
      <c r="B80" t="s">
        <v>413</v>
      </c>
      <c r="C80" t="s">
        <v>367</v>
      </c>
      <c r="D80" t="s">
        <v>530</v>
      </c>
      <c r="I80" s="43" t="s">
        <v>354</v>
      </c>
      <c r="O80" t="s">
        <v>409</v>
      </c>
    </row>
    <row r="81" spans="2:15" x14ac:dyDescent="0.3">
      <c r="B81" t="s">
        <v>414</v>
      </c>
      <c r="C81" t="s">
        <v>418</v>
      </c>
      <c r="D81" t="s">
        <v>530</v>
      </c>
      <c r="I81" s="43" t="s">
        <v>354</v>
      </c>
      <c r="O81" t="s">
        <v>410</v>
      </c>
    </row>
    <row r="82" spans="2:15" x14ac:dyDescent="0.3">
      <c r="B82" t="s">
        <v>415</v>
      </c>
      <c r="C82" t="s">
        <v>418</v>
      </c>
      <c r="D82" t="s">
        <v>530</v>
      </c>
      <c r="I82" s="43" t="s">
        <v>354</v>
      </c>
      <c r="O82" t="s">
        <v>414</v>
      </c>
    </row>
    <row r="83" spans="2:15" x14ac:dyDescent="0.3">
      <c r="B83" t="s">
        <v>416</v>
      </c>
      <c r="C83" t="s">
        <v>418</v>
      </c>
      <c r="D83" t="s">
        <v>530</v>
      </c>
      <c r="I83" s="43" t="s">
        <v>354</v>
      </c>
      <c r="O83" t="s">
        <v>415</v>
      </c>
    </row>
    <row r="84" spans="2:15" x14ac:dyDescent="0.3">
      <c r="B84" t="s">
        <v>417</v>
      </c>
      <c r="C84" t="s">
        <v>419</v>
      </c>
      <c r="D84" t="s">
        <v>530</v>
      </c>
      <c r="I84" s="43" t="s">
        <v>354</v>
      </c>
      <c r="O84" t="s">
        <v>416</v>
      </c>
    </row>
    <row r="85" spans="2:15" x14ac:dyDescent="0.3">
      <c r="B85" t="s">
        <v>420</v>
      </c>
      <c r="C85" t="s">
        <v>424</v>
      </c>
      <c r="D85" t="s">
        <v>530</v>
      </c>
      <c r="I85" s="43" t="s">
        <v>354</v>
      </c>
      <c r="O85" t="s">
        <v>417</v>
      </c>
    </row>
    <row r="86" spans="2:15" x14ac:dyDescent="0.3">
      <c r="B86" t="s">
        <v>421</v>
      </c>
      <c r="C86" t="s">
        <v>424</v>
      </c>
      <c r="D86" t="s">
        <v>530</v>
      </c>
      <c r="I86" s="43" t="s">
        <v>354</v>
      </c>
      <c r="O86" t="s">
        <v>420</v>
      </c>
    </row>
    <row r="87" spans="2:15" x14ac:dyDescent="0.3">
      <c r="B87" t="s">
        <v>422</v>
      </c>
      <c r="C87" t="s">
        <v>424</v>
      </c>
      <c r="D87" t="s">
        <v>530</v>
      </c>
      <c r="I87" s="43" t="s">
        <v>354</v>
      </c>
      <c r="O87" t="s">
        <v>550</v>
      </c>
    </row>
    <row r="88" spans="2:15" x14ac:dyDescent="0.3">
      <c r="B88" t="s">
        <v>423</v>
      </c>
      <c r="C88" t="s">
        <v>425</v>
      </c>
      <c r="D88" t="s">
        <v>530</v>
      </c>
      <c r="I88" s="43" t="s">
        <v>354</v>
      </c>
      <c r="O88" t="s">
        <v>551</v>
      </c>
    </row>
    <row r="89" spans="2:15" x14ac:dyDescent="0.3">
      <c r="B89" t="s">
        <v>427</v>
      </c>
      <c r="C89" t="s">
        <v>426</v>
      </c>
      <c r="D89" t="s">
        <v>530</v>
      </c>
      <c r="I89" s="43" t="s">
        <v>354</v>
      </c>
      <c r="O89" t="s">
        <v>423</v>
      </c>
    </row>
    <row r="90" spans="2:15" x14ac:dyDescent="0.3">
      <c r="B90" t="s">
        <v>433</v>
      </c>
      <c r="C90" t="s">
        <v>434</v>
      </c>
      <c r="D90" t="s">
        <v>530</v>
      </c>
      <c r="I90" s="43" t="s">
        <v>354</v>
      </c>
      <c r="O90" t="s">
        <v>427</v>
      </c>
    </row>
    <row r="91" spans="2:15" x14ac:dyDescent="0.3">
      <c r="B91" t="s">
        <v>428</v>
      </c>
      <c r="C91" t="s">
        <v>435</v>
      </c>
      <c r="D91" t="s">
        <v>530</v>
      </c>
      <c r="I91" s="43" t="s">
        <v>354</v>
      </c>
      <c r="O91" t="s">
        <v>433</v>
      </c>
    </row>
    <row r="92" spans="2:15" x14ac:dyDescent="0.3">
      <c r="B92" t="s">
        <v>429</v>
      </c>
      <c r="C92" t="s">
        <v>435</v>
      </c>
      <c r="D92" t="s">
        <v>530</v>
      </c>
      <c r="I92" s="43" t="s">
        <v>354</v>
      </c>
      <c r="O92" t="s">
        <v>552</v>
      </c>
    </row>
    <row r="93" spans="2:15" x14ac:dyDescent="0.3">
      <c r="B93" t="s">
        <v>430</v>
      </c>
      <c r="C93" t="s">
        <v>435</v>
      </c>
      <c r="D93" t="s">
        <v>530</v>
      </c>
      <c r="I93" s="43" t="s">
        <v>354</v>
      </c>
      <c r="O93" t="s">
        <v>553</v>
      </c>
    </row>
    <row r="94" spans="2:15" x14ac:dyDescent="0.3">
      <c r="B94" t="s">
        <v>431</v>
      </c>
      <c r="C94" t="s">
        <v>435</v>
      </c>
      <c r="D94" t="s">
        <v>530</v>
      </c>
      <c r="I94" s="43" t="s">
        <v>354</v>
      </c>
      <c r="O94" t="s">
        <v>554</v>
      </c>
    </row>
    <row r="95" spans="2:15" x14ac:dyDescent="0.3">
      <c r="B95" t="s">
        <v>440</v>
      </c>
      <c r="C95" t="s">
        <v>436</v>
      </c>
      <c r="D95" t="s">
        <v>530</v>
      </c>
      <c r="I95" s="43" t="s">
        <v>354</v>
      </c>
      <c r="O95" t="s">
        <v>555</v>
      </c>
    </row>
    <row r="96" spans="2:15" x14ac:dyDescent="0.3">
      <c r="B96" t="s">
        <v>540</v>
      </c>
      <c r="C96" t="s">
        <v>541</v>
      </c>
      <c r="D96" t="s">
        <v>3</v>
      </c>
      <c r="I96" s="43" t="s">
        <v>354</v>
      </c>
      <c r="O96" t="s">
        <v>440</v>
      </c>
    </row>
    <row r="97" spans="2:15" x14ac:dyDescent="0.3">
      <c r="B97" t="s">
        <v>475</v>
      </c>
      <c r="C97" t="s">
        <v>439</v>
      </c>
      <c r="D97" t="s">
        <v>3</v>
      </c>
      <c r="I97" s="43" t="s">
        <v>354</v>
      </c>
      <c r="O97" t="s">
        <v>540</v>
      </c>
    </row>
    <row r="98" spans="2:15" x14ac:dyDescent="0.3">
      <c r="B98" t="s">
        <v>437</v>
      </c>
      <c r="C98" t="s">
        <v>439</v>
      </c>
      <c r="D98" t="s">
        <v>530</v>
      </c>
      <c r="I98" s="43" t="s">
        <v>354</v>
      </c>
      <c r="O98" t="s">
        <v>475</v>
      </c>
    </row>
    <row r="99" spans="2:15" x14ac:dyDescent="0.3">
      <c r="B99" t="s">
        <v>438</v>
      </c>
      <c r="C99" t="s">
        <v>439</v>
      </c>
      <c r="D99" t="s">
        <v>530</v>
      </c>
      <c r="I99" s="43" t="s">
        <v>354</v>
      </c>
      <c r="O99" t="s">
        <v>437</v>
      </c>
    </row>
    <row r="100" spans="2:15" x14ac:dyDescent="0.3">
      <c r="B100" t="s">
        <v>441</v>
      </c>
      <c r="C100" t="s">
        <v>442</v>
      </c>
      <c r="D100" t="s">
        <v>3</v>
      </c>
      <c r="I100" s="43" t="s">
        <v>354</v>
      </c>
      <c r="O100" t="s">
        <v>556</v>
      </c>
    </row>
    <row r="101" spans="2:15" x14ac:dyDescent="0.3">
      <c r="B101" t="s">
        <v>455</v>
      </c>
      <c r="C101" t="s">
        <v>366</v>
      </c>
      <c r="D101" t="s">
        <v>531</v>
      </c>
      <c r="I101" s="43" t="s">
        <v>354</v>
      </c>
      <c r="O101" t="s">
        <v>557</v>
      </c>
    </row>
    <row r="102" spans="2:15" x14ac:dyDescent="0.3">
      <c r="B102" t="s">
        <v>445</v>
      </c>
      <c r="C102" t="s">
        <v>446</v>
      </c>
      <c r="D102" t="s">
        <v>530</v>
      </c>
      <c r="I102" s="43" t="s">
        <v>354</v>
      </c>
      <c r="O102" t="s">
        <v>558</v>
      </c>
    </row>
    <row r="103" spans="2:15" x14ac:dyDescent="0.3">
      <c r="B103" t="s">
        <v>542</v>
      </c>
      <c r="C103" t="s">
        <v>543</v>
      </c>
      <c r="D103" t="s">
        <v>3</v>
      </c>
      <c r="I103" s="43" t="s">
        <v>354</v>
      </c>
      <c r="O103" t="s">
        <v>445</v>
      </c>
    </row>
    <row r="104" spans="2:15" x14ac:dyDescent="0.3">
      <c r="B104" t="s">
        <v>474</v>
      </c>
      <c r="C104" t="s">
        <v>442</v>
      </c>
      <c r="D104" t="s">
        <v>3</v>
      </c>
      <c r="I104" s="43" t="s">
        <v>354</v>
      </c>
      <c r="O104" t="s">
        <v>542</v>
      </c>
    </row>
    <row r="105" spans="2:15" x14ac:dyDescent="0.3">
      <c r="B105" t="s">
        <v>443</v>
      </c>
      <c r="C105" t="s">
        <v>447</v>
      </c>
      <c r="D105" t="s">
        <v>3</v>
      </c>
      <c r="I105" s="43" t="s">
        <v>354</v>
      </c>
      <c r="O105" t="s">
        <v>474</v>
      </c>
    </row>
    <row r="106" spans="2:15" x14ac:dyDescent="0.3">
      <c r="B106" t="s">
        <v>444</v>
      </c>
      <c r="C106" t="s">
        <v>448</v>
      </c>
      <c r="D106" t="s">
        <v>528</v>
      </c>
      <c r="I106" s="43" t="s">
        <v>354</v>
      </c>
      <c r="O106" t="s">
        <v>559</v>
      </c>
    </row>
    <row r="107" spans="2:15" x14ac:dyDescent="0.3">
      <c r="B107" t="s">
        <v>449</v>
      </c>
      <c r="C107" t="s">
        <v>456</v>
      </c>
      <c r="D107" t="s">
        <v>530</v>
      </c>
      <c r="I107" s="43" t="s">
        <v>354</v>
      </c>
      <c r="O107" t="s">
        <v>560</v>
      </c>
    </row>
    <row r="108" spans="2:15" x14ac:dyDescent="0.3">
      <c r="B108" t="s">
        <v>450</v>
      </c>
      <c r="C108" t="s">
        <v>456</v>
      </c>
      <c r="D108" t="s">
        <v>530</v>
      </c>
      <c r="I108" s="43" t="s">
        <v>354</v>
      </c>
      <c r="O108" t="s">
        <v>561</v>
      </c>
    </row>
    <row r="109" spans="2:15" x14ac:dyDescent="0.3">
      <c r="B109" t="s">
        <v>451</v>
      </c>
      <c r="C109" t="s">
        <v>456</v>
      </c>
      <c r="D109" t="s">
        <v>530</v>
      </c>
      <c r="I109" s="43" t="s">
        <v>354</v>
      </c>
      <c r="O109" t="s">
        <v>562</v>
      </c>
    </row>
    <row r="110" spans="2:15" x14ac:dyDescent="0.3">
      <c r="B110" t="s">
        <v>452</v>
      </c>
      <c r="C110" t="s">
        <v>456</v>
      </c>
      <c r="D110" t="s">
        <v>530</v>
      </c>
      <c r="I110" s="43" t="s">
        <v>354</v>
      </c>
      <c r="O110" t="s">
        <v>563</v>
      </c>
    </row>
    <row r="111" spans="2:15" x14ac:dyDescent="0.3">
      <c r="B111" t="s">
        <v>453</v>
      </c>
      <c r="C111" t="s">
        <v>456</v>
      </c>
      <c r="D111" t="s">
        <v>530</v>
      </c>
      <c r="I111" s="43" t="s">
        <v>354</v>
      </c>
      <c r="O111" t="s">
        <v>564</v>
      </c>
    </row>
    <row r="112" spans="2:15" x14ac:dyDescent="0.3">
      <c r="B112" t="s">
        <v>454</v>
      </c>
      <c r="C112" t="s">
        <v>456</v>
      </c>
      <c r="D112" t="s">
        <v>530</v>
      </c>
      <c r="I112" s="43" t="s">
        <v>354</v>
      </c>
      <c r="O112" t="s">
        <v>565</v>
      </c>
    </row>
    <row r="113" spans="2:16" x14ac:dyDescent="0.3">
      <c r="B113" t="s">
        <v>457</v>
      </c>
      <c r="C113" t="s">
        <v>459</v>
      </c>
      <c r="D113" t="s">
        <v>530</v>
      </c>
      <c r="I113" s="43" t="s">
        <v>354</v>
      </c>
      <c r="O113" t="s">
        <v>454</v>
      </c>
    </row>
    <row r="114" spans="2:16" x14ac:dyDescent="0.3">
      <c r="B114" t="s">
        <v>458</v>
      </c>
      <c r="C114" t="s">
        <v>460</v>
      </c>
      <c r="D114" t="s">
        <v>530</v>
      </c>
      <c r="I114" s="43" t="s">
        <v>354</v>
      </c>
      <c r="O114" t="s">
        <v>566</v>
      </c>
    </row>
    <row r="115" spans="2:16" x14ac:dyDescent="0.3">
      <c r="B115" t="s">
        <v>476</v>
      </c>
      <c r="C115" t="s">
        <v>544</v>
      </c>
      <c r="D115" t="s">
        <v>3</v>
      </c>
      <c r="I115" s="43" t="s">
        <v>354</v>
      </c>
      <c r="O115" t="s">
        <v>567</v>
      </c>
    </row>
    <row r="116" spans="2:16" x14ac:dyDescent="0.3">
      <c r="B116" t="s">
        <v>477</v>
      </c>
      <c r="C116" t="s">
        <v>478</v>
      </c>
      <c r="D116" t="s">
        <v>3</v>
      </c>
      <c r="I116" s="43" t="s">
        <v>354</v>
      </c>
      <c r="O116" t="s">
        <v>476</v>
      </c>
    </row>
    <row r="117" spans="2:16" x14ac:dyDescent="0.3">
      <c r="B117" t="s">
        <v>479</v>
      </c>
      <c r="C117" t="s">
        <v>370</v>
      </c>
      <c r="D117" t="s">
        <v>3</v>
      </c>
      <c r="I117" s="43" t="s">
        <v>354</v>
      </c>
      <c r="O117" t="s">
        <v>477</v>
      </c>
    </row>
    <row r="118" spans="2:16" x14ac:dyDescent="0.3">
      <c r="B118" t="s">
        <v>480</v>
      </c>
      <c r="C118" t="s">
        <v>481</v>
      </c>
      <c r="D118" t="s">
        <v>3</v>
      </c>
      <c r="I118" s="43" t="s">
        <v>354</v>
      </c>
      <c r="O118" t="s">
        <v>568</v>
      </c>
    </row>
    <row r="119" spans="2:16" x14ac:dyDescent="0.3">
      <c r="B119" t="s">
        <v>246</v>
      </c>
      <c r="D119" t="s">
        <v>532</v>
      </c>
      <c r="I119" s="43" t="s">
        <v>354</v>
      </c>
      <c r="O119" t="s">
        <v>569</v>
      </c>
    </row>
    <row r="120" spans="2:16" x14ac:dyDescent="0.3">
      <c r="B120" t="s">
        <v>247</v>
      </c>
      <c r="D120" t="s">
        <v>3</v>
      </c>
      <c r="I120" s="43" t="s">
        <v>354</v>
      </c>
      <c r="O120" t="s">
        <v>570</v>
      </c>
    </row>
    <row r="121" spans="2:16" x14ac:dyDescent="0.3">
      <c r="B121" t="s">
        <v>248</v>
      </c>
      <c r="D121" t="s">
        <v>3</v>
      </c>
      <c r="I121" s="43" t="s">
        <v>354</v>
      </c>
      <c r="O121" t="s">
        <v>571</v>
      </c>
    </row>
    <row r="122" spans="2:16" x14ac:dyDescent="0.3">
      <c r="B122" t="s">
        <v>249</v>
      </c>
      <c r="D122" t="s">
        <v>3</v>
      </c>
      <c r="I122" s="43" t="s">
        <v>354</v>
      </c>
      <c r="O122" t="s">
        <v>572</v>
      </c>
    </row>
    <row r="123" spans="2:16" x14ac:dyDescent="0.3">
      <c r="B123" t="s">
        <v>250</v>
      </c>
      <c r="D123" t="s">
        <v>3</v>
      </c>
      <c r="I123" s="43" t="s">
        <v>354</v>
      </c>
      <c r="O123" t="s">
        <v>573</v>
      </c>
    </row>
    <row r="124" spans="2:16" x14ac:dyDescent="0.3">
      <c r="B124" t="s">
        <v>237</v>
      </c>
      <c r="D124" t="s">
        <v>3</v>
      </c>
      <c r="O124" t="s">
        <v>574</v>
      </c>
      <c r="P124" t="s">
        <v>243</v>
      </c>
    </row>
    <row r="125" spans="2:16" x14ac:dyDescent="0.3">
      <c r="B125" t="s">
        <v>242</v>
      </c>
      <c r="D125" t="s">
        <v>3</v>
      </c>
      <c r="P125" t="s">
        <v>240</v>
      </c>
    </row>
    <row r="126" spans="2:16" x14ac:dyDescent="0.3">
      <c r="B126" t="s">
        <v>231</v>
      </c>
      <c r="D126" t="s">
        <v>3</v>
      </c>
      <c r="P126" t="s">
        <v>485</v>
      </c>
    </row>
    <row r="127" spans="2:16" x14ac:dyDescent="0.3">
      <c r="B127" t="s">
        <v>243</v>
      </c>
      <c r="C127" t="s">
        <v>484</v>
      </c>
      <c r="D127" t="s">
        <v>528</v>
      </c>
      <c r="J127" s="43" t="s">
        <v>354</v>
      </c>
      <c r="P127" t="s">
        <v>575</v>
      </c>
    </row>
    <row r="128" spans="2:16" x14ac:dyDescent="0.3">
      <c r="B128" t="s">
        <v>239</v>
      </c>
      <c r="D128" t="s">
        <v>3</v>
      </c>
      <c r="P128" t="s">
        <v>487</v>
      </c>
    </row>
    <row r="129" spans="2:16" x14ac:dyDescent="0.3">
      <c r="B129" t="s">
        <v>241</v>
      </c>
      <c r="D129" t="s">
        <v>3</v>
      </c>
      <c r="P129" t="s">
        <v>489</v>
      </c>
    </row>
    <row r="130" spans="2:16" x14ac:dyDescent="0.3">
      <c r="B130" t="s">
        <v>238</v>
      </c>
      <c r="D130" t="s">
        <v>3</v>
      </c>
      <c r="P130" t="s">
        <v>576</v>
      </c>
    </row>
    <row r="131" spans="2:16" x14ac:dyDescent="0.3">
      <c r="B131" t="s">
        <v>240</v>
      </c>
      <c r="C131" t="s">
        <v>484</v>
      </c>
      <c r="D131" t="s">
        <v>528</v>
      </c>
      <c r="J131" s="43" t="s">
        <v>354</v>
      </c>
      <c r="P131" t="s">
        <v>494</v>
      </c>
    </row>
    <row r="132" spans="2:16" x14ac:dyDescent="0.3">
      <c r="B132" t="s">
        <v>485</v>
      </c>
      <c r="C132" t="s">
        <v>488</v>
      </c>
      <c r="D132" t="s">
        <v>528</v>
      </c>
      <c r="J132" s="43" t="s">
        <v>354</v>
      </c>
      <c r="P132" t="s">
        <v>515</v>
      </c>
    </row>
    <row r="133" spans="2:16" x14ac:dyDescent="0.3">
      <c r="B133" t="s">
        <v>486</v>
      </c>
      <c r="C133" t="s">
        <v>488</v>
      </c>
      <c r="D133" t="s">
        <v>528</v>
      </c>
      <c r="J133" s="43" t="s">
        <v>354</v>
      </c>
      <c r="P133" t="s">
        <v>274</v>
      </c>
    </row>
    <row r="134" spans="2:16" x14ac:dyDescent="0.3">
      <c r="B134" t="s">
        <v>487</v>
      </c>
      <c r="C134" t="s">
        <v>488</v>
      </c>
      <c r="D134" t="s">
        <v>528</v>
      </c>
      <c r="J134" s="43" t="s">
        <v>354</v>
      </c>
      <c r="P134" t="s">
        <v>381</v>
      </c>
    </row>
    <row r="135" spans="2:16" x14ac:dyDescent="0.3">
      <c r="B135" t="s">
        <v>489</v>
      </c>
      <c r="C135" t="s">
        <v>490</v>
      </c>
      <c r="D135" t="s">
        <v>3</v>
      </c>
      <c r="J135" s="43" t="s">
        <v>354</v>
      </c>
    </row>
    <row r="136" spans="2:16" x14ac:dyDescent="0.3">
      <c r="B136" t="s">
        <v>260</v>
      </c>
      <c r="C136" t="s">
        <v>491</v>
      </c>
      <c r="D136" t="s">
        <v>1</v>
      </c>
      <c r="J136" s="43" t="s">
        <v>354</v>
      </c>
    </row>
    <row r="137" spans="2:16" x14ac:dyDescent="0.3">
      <c r="B137" t="s">
        <v>494</v>
      </c>
      <c r="C137" t="s">
        <v>383</v>
      </c>
      <c r="D137" t="s">
        <v>533</v>
      </c>
      <c r="J137" s="43" t="s">
        <v>354</v>
      </c>
    </row>
    <row r="138" spans="2:16" x14ac:dyDescent="0.3">
      <c r="B138" t="s">
        <v>515</v>
      </c>
      <c r="C138" t="s">
        <v>383</v>
      </c>
      <c r="D138" t="s">
        <v>533</v>
      </c>
      <c r="J138" s="43" t="s">
        <v>354</v>
      </c>
    </row>
    <row r="139" spans="2:16" x14ac:dyDescent="0.3">
      <c r="B139" t="s">
        <v>233</v>
      </c>
      <c r="D139" t="s">
        <v>528</v>
      </c>
    </row>
    <row r="140" spans="2:16" x14ac:dyDescent="0.3">
      <c r="B140" t="s">
        <v>236</v>
      </c>
      <c r="D140" t="s">
        <v>3</v>
      </c>
    </row>
    <row r="141" spans="2:16" x14ac:dyDescent="0.3">
      <c r="B141" t="s">
        <v>234</v>
      </c>
      <c r="D141" t="s">
        <v>528</v>
      </c>
    </row>
    <row r="142" spans="2:16" x14ac:dyDescent="0.3">
      <c r="B142" t="s">
        <v>274</v>
      </c>
      <c r="C142" t="s">
        <v>495</v>
      </c>
      <c r="D142" t="s">
        <v>534</v>
      </c>
      <c r="J142" s="43" t="s">
        <v>354</v>
      </c>
    </row>
    <row r="143" spans="2:16" x14ac:dyDescent="0.3">
      <c r="B143" t="s">
        <v>275</v>
      </c>
      <c r="C143" t="s">
        <v>495</v>
      </c>
      <c r="D143" t="s">
        <v>535</v>
      </c>
    </row>
    <row r="144" spans="2:16" x14ac:dyDescent="0.3">
      <c r="B144" t="s">
        <v>276</v>
      </c>
      <c r="C144" t="s">
        <v>495</v>
      </c>
      <c r="D144" t="s">
        <v>535</v>
      </c>
    </row>
    <row r="145" spans="2:16" x14ac:dyDescent="0.3">
      <c r="B145" t="s">
        <v>381</v>
      </c>
      <c r="C145" t="s">
        <v>496</v>
      </c>
      <c r="D145" t="s">
        <v>3</v>
      </c>
      <c r="J145" s="43" t="s">
        <v>354</v>
      </c>
    </row>
    <row r="146" spans="2:16" x14ac:dyDescent="0.3">
      <c r="B146" t="s">
        <v>497</v>
      </c>
      <c r="C146" t="s">
        <v>370</v>
      </c>
      <c r="D146" t="s">
        <v>3</v>
      </c>
      <c r="K146" s="43" t="s">
        <v>354</v>
      </c>
      <c r="P146" t="s">
        <v>497</v>
      </c>
    </row>
    <row r="147" spans="2:16" x14ac:dyDescent="0.3">
      <c r="B147" t="s">
        <v>509</v>
      </c>
      <c r="C147" t="s">
        <v>511</v>
      </c>
      <c r="D147" t="s">
        <v>3</v>
      </c>
      <c r="K147" s="43" t="s">
        <v>354</v>
      </c>
      <c r="P147" t="s">
        <v>498</v>
      </c>
    </row>
    <row r="148" spans="2:16" x14ac:dyDescent="0.3">
      <c r="B148" t="s">
        <v>510</v>
      </c>
      <c r="C148" t="s">
        <v>512</v>
      </c>
      <c r="D148" t="s">
        <v>3</v>
      </c>
      <c r="K148" s="43" t="s">
        <v>354</v>
      </c>
      <c r="P148" t="s">
        <v>499</v>
      </c>
    </row>
    <row r="149" spans="2:16" x14ac:dyDescent="0.3">
      <c r="B149" t="s">
        <v>504</v>
      </c>
      <c r="C149" t="s">
        <v>511</v>
      </c>
      <c r="D149" t="s">
        <v>3</v>
      </c>
      <c r="K149" s="43" t="s">
        <v>354</v>
      </c>
      <c r="P149" t="s">
        <v>500</v>
      </c>
    </row>
    <row r="150" spans="2:16" x14ac:dyDescent="0.3">
      <c r="B150" t="s">
        <v>505</v>
      </c>
      <c r="C150" t="s">
        <v>511</v>
      </c>
      <c r="D150" t="s">
        <v>3</v>
      </c>
      <c r="K150" s="43" t="s">
        <v>354</v>
      </c>
      <c r="P150" t="s">
        <v>501</v>
      </c>
    </row>
    <row r="151" spans="2:16" x14ac:dyDescent="0.3">
      <c r="B151" t="s">
        <v>506</v>
      </c>
      <c r="C151" t="s">
        <v>513</v>
      </c>
      <c r="D151" t="s">
        <v>3</v>
      </c>
      <c r="K151" s="43" t="s">
        <v>354</v>
      </c>
      <c r="P151" t="s">
        <v>502</v>
      </c>
    </row>
    <row r="152" spans="2:16" x14ac:dyDescent="0.3">
      <c r="B152" t="s">
        <v>507</v>
      </c>
      <c r="C152" t="s">
        <v>513</v>
      </c>
      <c r="D152" t="s">
        <v>3</v>
      </c>
      <c r="K152" s="43" t="s">
        <v>354</v>
      </c>
      <c r="P152" t="s">
        <v>503</v>
      </c>
    </row>
    <row r="153" spans="2:16" x14ac:dyDescent="0.3">
      <c r="B153" t="s">
        <v>508</v>
      </c>
      <c r="C153" t="s">
        <v>513</v>
      </c>
      <c r="D153" t="s">
        <v>3</v>
      </c>
      <c r="K153" s="43" t="s">
        <v>354</v>
      </c>
    </row>
    <row r="154" spans="2:16" x14ac:dyDescent="0.3">
      <c r="B154" t="s">
        <v>335</v>
      </c>
      <c r="C154" t="s">
        <v>521</v>
      </c>
      <c r="D154" t="s">
        <v>536</v>
      </c>
      <c r="L154" s="43" t="s">
        <v>354</v>
      </c>
      <c r="P154" t="s">
        <v>577</v>
      </c>
    </row>
    <row r="155" spans="2:16" x14ac:dyDescent="0.3">
      <c r="B155" t="s">
        <v>334</v>
      </c>
      <c r="C155" t="s">
        <v>521</v>
      </c>
      <c r="D155" t="s">
        <v>536</v>
      </c>
      <c r="L155" s="43" t="s">
        <v>354</v>
      </c>
      <c r="P155" t="s">
        <v>578</v>
      </c>
    </row>
    <row r="156" spans="2:16" x14ac:dyDescent="0.3">
      <c r="B156" t="s">
        <v>336</v>
      </c>
      <c r="C156" t="s">
        <v>521</v>
      </c>
      <c r="D156" t="s">
        <v>536</v>
      </c>
      <c r="L156" s="43" t="s">
        <v>354</v>
      </c>
      <c r="P156" t="s">
        <v>579</v>
      </c>
    </row>
    <row r="157" spans="2:16" x14ac:dyDescent="0.3">
      <c r="B157" t="s">
        <v>337</v>
      </c>
      <c r="C157" t="s">
        <v>521</v>
      </c>
      <c r="D157" t="s">
        <v>536</v>
      </c>
      <c r="L157" s="43" t="s">
        <v>354</v>
      </c>
      <c r="P157" t="s">
        <v>580</v>
      </c>
    </row>
    <row r="158" spans="2:16" x14ac:dyDescent="0.3">
      <c r="B158" t="s">
        <v>338</v>
      </c>
      <c r="C158" t="s">
        <v>521</v>
      </c>
      <c r="D158" t="s">
        <v>536</v>
      </c>
      <c r="L158" s="43" t="s">
        <v>354</v>
      </c>
      <c r="P158" t="s">
        <v>581</v>
      </c>
    </row>
    <row r="159" spans="2:16" x14ac:dyDescent="0.3">
      <c r="B159" t="s">
        <v>339</v>
      </c>
      <c r="C159" t="s">
        <v>523</v>
      </c>
      <c r="D159" t="s">
        <v>536</v>
      </c>
      <c r="L159" s="43" t="s">
        <v>354</v>
      </c>
      <c r="P159" t="s">
        <v>582</v>
      </c>
    </row>
    <row r="160" spans="2:16" x14ac:dyDescent="0.3">
      <c r="B160" t="s">
        <v>340</v>
      </c>
      <c r="C160" t="s">
        <v>522</v>
      </c>
      <c r="D160" t="s">
        <v>1</v>
      </c>
      <c r="L160" s="43" t="s">
        <v>354</v>
      </c>
      <c r="P160" t="s">
        <v>516</v>
      </c>
    </row>
    <row r="161" spans="1:16" x14ac:dyDescent="0.3">
      <c r="B161" t="s">
        <v>341</v>
      </c>
      <c r="C161" t="s">
        <v>524</v>
      </c>
      <c r="D161" t="s">
        <v>533</v>
      </c>
      <c r="L161" s="43" t="s">
        <v>354</v>
      </c>
      <c r="P161" t="s">
        <v>583</v>
      </c>
    </row>
    <row r="162" spans="1:16" x14ac:dyDescent="0.3">
      <c r="B162" t="s">
        <v>401</v>
      </c>
      <c r="C162" t="s">
        <v>525</v>
      </c>
      <c r="D162" t="s">
        <v>537</v>
      </c>
      <c r="L162" s="43" t="s">
        <v>354</v>
      </c>
      <c r="P162" t="s">
        <v>341</v>
      </c>
    </row>
    <row r="163" spans="1:16" x14ac:dyDescent="0.3">
      <c r="B163" t="s">
        <v>349</v>
      </c>
      <c r="C163" t="s">
        <v>538</v>
      </c>
      <c r="D163" t="s">
        <v>539</v>
      </c>
      <c r="L163" s="43" t="s">
        <v>354</v>
      </c>
      <c r="P163" t="s">
        <v>401</v>
      </c>
    </row>
    <row r="164" spans="1:16" x14ac:dyDescent="0.3">
      <c r="B164" t="s">
        <v>351</v>
      </c>
      <c r="C164" t="s">
        <v>538</v>
      </c>
      <c r="D164" t="s">
        <v>539</v>
      </c>
      <c r="L164" s="43" t="s">
        <v>354</v>
      </c>
      <c r="P164" t="s">
        <v>349</v>
      </c>
    </row>
    <row r="165" spans="1:16" x14ac:dyDescent="0.3">
      <c r="B165" t="s">
        <v>353</v>
      </c>
      <c r="C165" t="s">
        <v>538</v>
      </c>
      <c r="D165" t="s">
        <v>539</v>
      </c>
      <c r="L165" s="43" t="s">
        <v>354</v>
      </c>
      <c r="P165" t="s">
        <v>351</v>
      </c>
    </row>
    <row r="166" spans="1:16" x14ac:dyDescent="0.3">
      <c r="P166" t="s">
        <v>353</v>
      </c>
    </row>
    <row r="170" spans="1:16" x14ac:dyDescent="0.3">
      <c r="A170" t="s">
        <v>265</v>
      </c>
    </row>
    <row r="171" spans="1:16" x14ac:dyDescent="0.3">
      <c r="A171" t="s">
        <v>266</v>
      </c>
    </row>
    <row r="172" spans="1:16" x14ac:dyDescent="0.3">
      <c r="A172" t="s">
        <v>267</v>
      </c>
    </row>
    <row r="173" spans="1:16" x14ac:dyDescent="0.3">
      <c r="A173" t="s">
        <v>268</v>
      </c>
    </row>
    <row r="174" spans="1:16" x14ac:dyDescent="0.3">
      <c r="A174" t="s">
        <v>269</v>
      </c>
    </row>
    <row r="175" spans="1:16" x14ac:dyDescent="0.3">
      <c r="A175" t="s">
        <v>270</v>
      </c>
    </row>
    <row r="176" spans="1:16" x14ac:dyDescent="0.3">
      <c r="A176" t="s">
        <v>271</v>
      </c>
    </row>
    <row r="177" spans="1:1" x14ac:dyDescent="0.3">
      <c r="A177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8113-EEF3-4616-80D4-8F07BF70083B}">
  <dimension ref="A1:JX109"/>
  <sheetViews>
    <sheetView tabSelected="1" zoomScale="90" zoomScaleNormal="90" zoomScaleSheetLayoutView="80" workbookViewId="0">
      <pane xSplit="1" ySplit="1" topLeftCell="CV87" activePane="bottomRight" state="frozen"/>
      <selection pane="topRight" activeCell="B1" sqref="B1"/>
      <selection pane="bottomLeft" activeCell="A2" sqref="A2"/>
      <selection pane="bottomRight" activeCell="DB100" sqref="DB100"/>
    </sheetView>
  </sheetViews>
  <sheetFormatPr baseColWidth="10" defaultRowHeight="14.4" x14ac:dyDescent="0.3"/>
  <cols>
    <col min="4" max="4" width="7.109375" bestFit="1" customWidth="1"/>
    <col min="5" max="5" width="7.109375" customWidth="1"/>
    <col min="6" max="6" width="7.77734375" bestFit="1" customWidth="1"/>
    <col min="7" max="7" width="8.109375" bestFit="1" customWidth="1"/>
    <col min="8" max="8" width="13.6640625" bestFit="1" customWidth="1"/>
    <col min="9" max="9" width="13.6640625" customWidth="1"/>
    <col min="10" max="10" width="13.77734375" bestFit="1" customWidth="1"/>
    <col min="11" max="11" width="13.77734375" customWidth="1"/>
    <col min="12" max="12" width="14.77734375" bestFit="1" customWidth="1"/>
    <col min="13" max="14" width="14.77734375" customWidth="1"/>
    <col min="15" max="15" width="17.33203125" bestFit="1" customWidth="1"/>
    <col min="16" max="16" width="17.33203125" customWidth="1"/>
    <col min="17" max="17" width="12.5546875" bestFit="1" customWidth="1"/>
    <col min="18" max="30" width="12.5546875" customWidth="1"/>
    <col min="31" max="31" width="15.5546875" bestFit="1" customWidth="1"/>
    <col min="32" max="32" width="15.5546875" customWidth="1"/>
    <col min="34" max="34" width="17.5546875" bestFit="1" customWidth="1"/>
    <col min="35" max="55" width="17.5546875" customWidth="1"/>
    <col min="59" max="59" width="15.77734375" bestFit="1" customWidth="1"/>
    <col min="60" max="60" width="15.77734375" customWidth="1"/>
    <col min="61" max="61" width="18.6640625" bestFit="1" customWidth="1"/>
    <col min="62" max="64" width="18.6640625" customWidth="1"/>
    <col min="65" max="65" width="13" bestFit="1" customWidth="1"/>
    <col min="66" max="72" width="13" customWidth="1"/>
    <col min="174" max="174" width="16.77734375" bestFit="1" customWidth="1"/>
    <col min="210" max="210" width="13" bestFit="1" customWidth="1"/>
    <col min="228" max="228" width="19.33203125" bestFit="1" customWidth="1"/>
    <col min="229" max="229" width="23" bestFit="1" customWidth="1"/>
    <col min="230" max="230" width="15.21875" bestFit="1" customWidth="1"/>
    <col min="231" max="231" width="18" bestFit="1" customWidth="1"/>
    <col min="245" max="245" width="17.88671875" bestFit="1" customWidth="1"/>
    <col min="246" max="246" width="12.44140625" bestFit="1" customWidth="1"/>
    <col min="247" max="249" width="12.44140625" customWidth="1"/>
    <col min="250" max="250" width="15.21875" bestFit="1" customWidth="1"/>
    <col min="251" max="251" width="15.21875" customWidth="1"/>
    <col min="276" max="276" width="14.6640625" bestFit="1" customWidth="1"/>
    <col min="277" max="277" width="11.88671875" bestFit="1" customWidth="1"/>
    <col min="278" max="278" width="15.77734375" bestFit="1" customWidth="1"/>
    <col min="279" max="279" width="13.109375" bestFit="1" customWidth="1"/>
    <col min="283" max="283" width="21" bestFit="1" customWidth="1"/>
  </cols>
  <sheetData>
    <row r="1" spans="1:284" x14ac:dyDescent="0.3">
      <c r="A1" t="s">
        <v>34</v>
      </c>
      <c r="B1" t="s">
        <v>72</v>
      </c>
      <c r="C1" t="s">
        <v>297</v>
      </c>
      <c r="D1" t="s">
        <v>78</v>
      </c>
      <c r="E1" t="s">
        <v>292</v>
      </c>
      <c r="F1" t="s">
        <v>134</v>
      </c>
      <c r="G1" t="s">
        <v>133</v>
      </c>
      <c r="H1" t="s">
        <v>140</v>
      </c>
      <c r="I1" t="s">
        <v>188</v>
      </c>
      <c r="J1" t="s">
        <v>187</v>
      </c>
      <c r="K1" t="s">
        <v>189</v>
      </c>
      <c r="L1" t="s">
        <v>190</v>
      </c>
      <c r="M1" t="s">
        <v>194</v>
      </c>
      <c r="N1" t="s">
        <v>191</v>
      </c>
      <c r="O1" t="s">
        <v>192</v>
      </c>
      <c r="P1" t="s">
        <v>193</v>
      </c>
      <c r="Q1" t="s">
        <v>298</v>
      </c>
      <c r="R1" t="s">
        <v>186</v>
      </c>
      <c r="S1" t="s">
        <v>82</v>
      </c>
      <c r="T1" t="s">
        <v>299</v>
      </c>
      <c r="U1" t="s">
        <v>131</v>
      </c>
      <c r="V1" t="s">
        <v>135</v>
      </c>
      <c r="W1" t="s">
        <v>160</v>
      </c>
      <c r="X1" t="s">
        <v>132</v>
      </c>
      <c r="Y1" t="s">
        <v>136</v>
      </c>
      <c r="Z1" t="s">
        <v>137</v>
      </c>
      <c r="AA1" t="s">
        <v>161</v>
      </c>
      <c r="AB1" t="s">
        <v>138</v>
      </c>
      <c r="AC1" t="s">
        <v>139</v>
      </c>
      <c r="AD1" t="s">
        <v>162</v>
      </c>
      <c r="AE1" t="s">
        <v>36</v>
      </c>
      <c r="AF1" t="s">
        <v>296</v>
      </c>
      <c r="AG1" t="s">
        <v>73</v>
      </c>
      <c r="AH1" t="s">
        <v>74</v>
      </c>
      <c r="AI1" t="s">
        <v>127</v>
      </c>
      <c r="AJ1" t="s">
        <v>128</v>
      </c>
      <c r="AK1" t="s">
        <v>294</v>
      </c>
      <c r="AL1" t="s">
        <v>295</v>
      </c>
      <c r="AM1" t="s">
        <v>141</v>
      </c>
      <c r="AN1" t="s">
        <v>97</v>
      </c>
      <c r="AO1" t="s">
        <v>96</v>
      </c>
      <c r="AP1" t="s">
        <v>293</v>
      </c>
      <c r="AQ1" t="s">
        <v>94</v>
      </c>
      <c r="AR1" t="s">
        <v>282</v>
      </c>
      <c r="AS1" t="s">
        <v>283</v>
      </c>
      <c r="AT1" t="s">
        <v>95</v>
      </c>
      <c r="AU1" t="s">
        <v>142</v>
      </c>
      <c r="AV1" t="s">
        <v>291</v>
      </c>
      <c r="AW1" t="s">
        <v>183</v>
      </c>
      <c r="AX1" t="s">
        <v>70</v>
      </c>
      <c r="AY1" t="s">
        <v>71</v>
      </c>
      <c r="AZ1" t="s">
        <v>184</v>
      </c>
      <c r="BA1" t="s">
        <v>75</v>
      </c>
      <c r="BB1" t="s">
        <v>76</v>
      </c>
      <c r="BC1" t="s">
        <v>43</v>
      </c>
      <c r="BD1" t="s">
        <v>64</v>
      </c>
      <c r="BE1" t="s">
        <v>86</v>
      </c>
      <c r="BF1" t="s">
        <v>47</v>
      </c>
      <c r="BG1" t="s">
        <v>67</v>
      </c>
      <c r="BH1" t="s">
        <v>83</v>
      </c>
      <c r="BI1" t="s">
        <v>69</v>
      </c>
      <c r="BJ1" t="s">
        <v>156</v>
      </c>
      <c r="BK1" t="s">
        <v>154</v>
      </c>
      <c r="BL1" t="s">
        <v>155</v>
      </c>
      <c r="BM1" t="s">
        <v>65</v>
      </c>
      <c r="BN1" t="s">
        <v>77</v>
      </c>
      <c r="BO1" t="s">
        <v>284</v>
      </c>
      <c r="BP1" t="s">
        <v>157</v>
      </c>
      <c r="BQ1" t="s">
        <v>158</v>
      </c>
      <c r="BR1" t="s">
        <v>165</v>
      </c>
      <c r="BS1" t="s">
        <v>166</v>
      </c>
      <c r="BT1" t="s">
        <v>68</v>
      </c>
      <c r="BU1" t="s">
        <v>66</v>
      </c>
      <c r="BV1" t="s">
        <v>159</v>
      </c>
      <c r="BW1" t="s">
        <v>163</v>
      </c>
      <c r="BX1" t="s">
        <v>164</v>
      </c>
      <c r="BY1" t="s">
        <v>167</v>
      </c>
      <c r="BZ1" t="s">
        <v>168</v>
      </c>
      <c r="CA1" t="s">
        <v>185</v>
      </c>
      <c r="CB1" t="s">
        <v>169</v>
      </c>
      <c r="CC1" t="s">
        <v>285</v>
      </c>
      <c r="CD1" t="s">
        <v>170</v>
      </c>
      <c r="CE1" t="s">
        <v>273</v>
      </c>
      <c r="CF1" t="s">
        <v>171</v>
      </c>
      <c r="CG1" t="s">
        <v>172</v>
      </c>
      <c r="CH1" t="s">
        <v>173</v>
      </c>
      <c r="CI1" t="s">
        <v>195</v>
      </c>
      <c r="CJ1" t="s">
        <v>174</v>
      </c>
      <c r="CK1" s="45" t="s">
        <v>175</v>
      </c>
      <c r="CL1" s="45" t="s">
        <v>179</v>
      </c>
      <c r="CM1" s="45" t="s">
        <v>178</v>
      </c>
      <c r="CN1" s="45" t="s">
        <v>180</v>
      </c>
      <c r="CO1" s="45" t="s">
        <v>181</v>
      </c>
      <c r="CP1" s="45" t="s">
        <v>182</v>
      </c>
      <c r="CQ1" s="45" t="s">
        <v>176</v>
      </c>
      <c r="CR1" s="45" t="s">
        <v>177</v>
      </c>
      <c r="CS1" s="45" t="s">
        <v>196</v>
      </c>
      <c r="CT1" s="45" t="s">
        <v>197</v>
      </c>
      <c r="CU1" s="45" t="s">
        <v>150</v>
      </c>
      <c r="CV1" s="45" t="s">
        <v>360</v>
      </c>
      <c r="CW1" s="45" t="s">
        <v>372</v>
      </c>
      <c r="CX1" s="44" t="s">
        <v>364</v>
      </c>
      <c r="CY1" s="44" t="s">
        <v>261</v>
      </c>
      <c r="CZ1" s="57" t="s">
        <v>251</v>
      </c>
      <c r="DA1" s="57" t="s">
        <v>101</v>
      </c>
      <c r="DB1" s="44" t="s">
        <v>252</v>
      </c>
      <c r="DC1" s="44" t="s">
        <v>253</v>
      </c>
      <c r="DD1" s="44" t="s">
        <v>254</v>
      </c>
      <c r="DE1" s="44" t="s">
        <v>255</v>
      </c>
      <c r="DF1" s="44" t="s">
        <v>256</v>
      </c>
      <c r="DG1" s="44" t="s">
        <v>257</v>
      </c>
      <c r="DH1" s="44" t="s">
        <v>258</v>
      </c>
      <c r="DI1" s="44" t="s">
        <v>259</v>
      </c>
      <c r="DJ1" s="44" t="s">
        <v>375</v>
      </c>
      <c r="DK1" s="44" t="s">
        <v>374</v>
      </c>
      <c r="DL1" s="44" t="s">
        <v>373</v>
      </c>
      <c r="DM1" s="57" t="s">
        <v>235</v>
      </c>
      <c r="DN1" s="57" t="s">
        <v>232</v>
      </c>
      <c r="DO1" s="57" t="s">
        <v>244</v>
      </c>
      <c r="DP1" s="44" t="s">
        <v>245</v>
      </c>
      <c r="DQ1" s="46" t="s">
        <v>369</v>
      </c>
      <c r="DR1" s="46" t="s">
        <v>345</v>
      </c>
      <c r="DS1" s="46" t="s">
        <v>346</v>
      </c>
      <c r="DT1" s="46" t="s">
        <v>376</v>
      </c>
      <c r="DU1" s="46" t="s">
        <v>517</v>
      </c>
      <c r="DV1" s="46" t="s">
        <v>347</v>
      </c>
      <c r="DW1" s="48" t="s">
        <v>387</v>
      </c>
      <c r="DX1" s="48" t="s">
        <v>227</v>
      </c>
      <c r="DY1" s="48" t="s">
        <v>385</v>
      </c>
      <c r="DZ1" s="48" t="s">
        <v>386</v>
      </c>
      <c r="EA1" s="48" t="s">
        <v>584</v>
      </c>
      <c r="EB1" s="48" t="s">
        <v>391</v>
      </c>
      <c r="EC1" s="49" t="s">
        <v>263</v>
      </c>
      <c r="ED1" s="49" t="s">
        <v>395</v>
      </c>
      <c r="EE1" s="49" t="s">
        <v>394</v>
      </c>
      <c r="EF1" s="49" t="s">
        <v>262</v>
      </c>
      <c r="EG1" s="49" t="s">
        <v>467</v>
      </c>
      <c r="EH1" s="49" t="s">
        <v>468</v>
      </c>
      <c r="EI1" s="49" t="s">
        <v>469</v>
      </c>
      <c r="EJ1" s="49" t="s">
        <v>472</v>
      </c>
      <c r="EK1" s="49" t="s">
        <v>470</v>
      </c>
      <c r="EL1" s="50" t="s">
        <v>198</v>
      </c>
      <c r="EM1" s="49" t="s">
        <v>229</v>
      </c>
      <c r="EN1" s="50" t="s">
        <v>199</v>
      </c>
      <c r="EO1" s="50" t="s">
        <v>216</v>
      </c>
      <c r="EP1" s="49" t="s">
        <v>200</v>
      </c>
      <c r="EQ1" s="50" t="s">
        <v>201</v>
      </c>
      <c r="ER1" s="49" t="s">
        <v>202</v>
      </c>
      <c r="ES1" s="49" t="s">
        <v>203</v>
      </c>
      <c r="ET1" s="50" t="s">
        <v>204</v>
      </c>
      <c r="EU1" s="49" t="s">
        <v>228</v>
      </c>
      <c r="EV1" s="50" t="s">
        <v>205</v>
      </c>
      <c r="EW1" s="50" t="s">
        <v>217</v>
      </c>
      <c r="EX1" s="49" t="s">
        <v>206</v>
      </c>
      <c r="EY1" s="58" t="s">
        <v>207</v>
      </c>
      <c r="EZ1" s="49" t="s">
        <v>208</v>
      </c>
      <c r="FA1" s="49" t="s">
        <v>209</v>
      </c>
      <c r="FB1" s="50" t="s">
        <v>210</v>
      </c>
      <c r="FC1" s="49" t="s">
        <v>230</v>
      </c>
      <c r="FD1" s="50" t="s">
        <v>211</v>
      </c>
      <c r="FE1" s="50" t="s">
        <v>218</v>
      </c>
      <c r="FF1" s="49" t="s">
        <v>212</v>
      </c>
      <c r="FG1" s="50" t="s">
        <v>213</v>
      </c>
      <c r="FH1" s="49" t="s">
        <v>214</v>
      </c>
      <c r="FI1" s="49" t="s">
        <v>215</v>
      </c>
      <c r="FJ1" s="50" t="s">
        <v>223</v>
      </c>
      <c r="FK1" s="50" t="s">
        <v>224</v>
      </c>
      <c r="FL1" s="49" t="s">
        <v>225</v>
      </c>
      <c r="FM1" s="49" t="s">
        <v>226</v>
      </c>
      <c r="FN1" s="49" t="s">
        <v>220</v>
      </c>
      <c r="FO1" s="49" t="s">
        <v>221</v>
      </c>
      <c r="FP1" s="49" t="s">
        <v>222</v>
      </c>
      <c r="FQ1" s="49" t="s">
        <v>264</v>
      </c>
      <c r="FR1" s="49" t="s">
        <v>219</v>
      </c>
      <c r="FS1" s="49" t="s">
        <v>402</v>
      </c>
      <c r="FT1" s="49" t="s">
        <v>461</v>
      </c>
      <c r="FU1" s="49" t="s">
        <v>462</v>
      </c>
      <c r="FV1" s="49" t="s">
        <v>463</v>
      </c>
      <c r="FW1" s="49" t="s">
        <v>408</v>
      </c>
      <c r="FX1" s="49" t="s">
        <v>409</v>
      </c>
      <c r="FY1" s="49" t="s">
        <v>410</v>
      </c>
      <c r="FZ1" s="49" t="s">
        <v>411</v>
      </c>
      <c r="GA1" s="49" t="s">
        <v>412</v>
      </c>
      <c r="GB1" s="49" t="s">
        <v>413</v>
      </c>
      <c r="GC1" s="49" t="s">
        <v>414</v>
      </c>
      <c r="GD1" s="49" t="s">
        <v>415</v>
      </c>
      <c r="GE1" s="49" t="s">
        <v>416</v>
      </c>
      <c r="GF1" s="49" t="s">
        <v>417</v>
      </c>
      <c r="GG1" s="49" t="s">
        <v>420</v>
      </c>
      <c r="GH1" s="49" t="s">
        <v>421</v>
      </c>
      <c r="GI1" s="49" t="s">
        <v>422</v>
      </c>
      <c r="GJ1" s="49" t="s">
        <v>423</v>
      </c>
      <c r="GK1" s="49" t="s">
        <v>427</v>
      </c>
      <c r="GL1" s="49" t="s">
        <v>432</v>
      </c>
      <c r="GM1" s="49" t="s">
        <v>428</v>
      </c>
      <c r="GN1" s="49" t="s">
        <v>429</v>
      </c>
      <c r="GO1" s="49" t="s">
        <v>430</v>
      </c>
      <c r="GP1" s="49" t="s">
        <v>431</v>
      </c>
      <c r="GQ1" s="49" t="s">
        <v>440</v>
      </c>
      <c r="GR1" s="49" t="s">
        <v>540</v>
      </c>
      <c r="GS1" s="49" t="s">
        <v>475</v>
      </c>
      <c r="GT1" s="49" t="s">
        <v>437</v>
      </c>
      <c r="GU1" s="49" t="s">
        <v>438</v>
      </c>
      <c r="GV1" s="49" t="s">
        <v>441</v>
      </c>
      <c r="GW1" s="49" t="s">
        <v>455</v>
      </c>
      <c r="GX1" s="49" t="s">
        <v>445</v>
      </c>
      <c r="GY1" s="49" t="s">
        <v>542</v>
      </c>
      <c r="GZ1" s="49" t="s">
        <v>474</v>
      </c>
      <c r="HA1" s="49" t="s">
        <v>443</v>
      </c>
      <c r="HB1" s="49" t="s">
        <v>444</v>
      </c>
      <c r="HC1" s="49" t="s">
        <v>449</v>
      </c>
      <c r="HD1" s="49" t="s">
        <v>450</v>
      </c>
      <c r="HE1" s="49" t="s">
        <v>451</v>
      </c>
      <c r="HF1" s="49" t="s">
        <v>452</v>
      </c>
      <c r="HG1" s="49" t="s">
        <v>453</v>
      </c>
      <c r="HH1" s="49" t="s">
        <v>454</v>
      </c>
      <c r="HI1" s="49" t="s">
        <v>457</v>
      </c>
      <c r="HJ1" s="49" t="s">
        <v>458</v>
      </c>
      <c r="HK1" s="49" t="s">
        <v>476</v>
      </c>
      <c r="HL1" s="49" t="s">
        <v>477</v>
      </c>
      <c r="HM1" s="49" t="s">
        <v>479</v>
      </c>
      <c r="HN1" s="49" t="s">
        <v>480</v>
      </c>
      <c r="HO1" s="49" t="s">
        <v>246</v>
      </c>
      <c r="HP1" s="49" t="s">
        <v>247</v>
      </c>
      <c r="HQ1" s="49" t="s">
        <v>248</v>
      </c>
      <c r="HR1" s="49" t="s">
        <v>249</v>
      </c>
      <c r="HS1" s="49" t="s">
        <v>250</v>
      </c>
      <c r="HT1" s="59" t="s">
        <v>237</v>
      </c>
      <c r="HU1" s="59" t="s">
        <v>242</v>
      </c>
      <c r="HV1" s="59" t="s">
        <v>231</v>
      </c>
      <c r="HW1" s="52" t="s">
        <v>243</v>
      </c>
      <c r="HX1" s="59" t="s">
        <v>239</v>
      </c>
      <c r="HY1" s="59" t="s">
        <v>241</v>
      </c>
      <c r="HZ1" s="59" t="s">
        <v>238</v>
      </c>
      <c r="IA1" s="52" t="s">
        <v>240</v>
      </c>
      <c r="IB1" s="52" t="s">
        <v>485</v>
      </c>
      <c r="IC1" s="52" t="s">
        <v>486</v>
      </c>
      <c r="ID1" s="52" t="s">
        <v>487</v>
      </c>
      <c r="IE1" s="52" t="s">
        <v>489</v>
      </c>
      <c r="IF1" s="52" t="s">
        <v>260</v>
      </c>
      <c r="IG1" s="52" t="s">
        <v>494</v>
      </c>
      <c r="IH1" s="52" t="s">
        <v>515</v>
      </c>
      <c r="II1" s="59" t="s">
        <v>233</v>
      </c>
      <c r="IJ1" s="59" t="s">
        <v>236</v>
      </c>
      <c r="IK1" s="59" t="s">
        <v>234</v>
      </c>
      <c r="IL1" s="52" t="s">
        <v>274</v>
      </c>
      <c r="IM1" s="59" t="s">
        <v>275</v>
      </c>
      <c r="IN1" s="59" t="s">
        <v>276</v>
      </c>
      <c r="IO1" s="52" t="s">
        <v>381</v>
      </c>
      <c r="IP1" s="60" t="s">
        <v>497</v>
      </c>
      <c r="IQ1" s="60" t="s">
        <v>498</v>
      </c>
      <c r="IR1" s="60" t="s">
        <v>499</v>
      </c>
      <c r="IS1" s="60" t="s">
        <v>500</v>
      </c>
      <c r="IT1" s="60" t="s">
        <v>501</v>
      </c>
      <c r="IU1" s="60" t="s">
        <v>502</v>
      </c>
      <c r="IV1" s="60" t="s">
        <v>503</v>
      </c>
      <c r="IW1" s="53" t="s">
        <v>509</v>
      </c>
      <c r="IX1" s="53" t="s">
        <v>510</v>
      </c>
      <c r="IY1" s="53" t="s">
        <v>504</v>
      </c>
      <c r="IZ1" s="53" t="s">
        <v>505</v>
      </c>
      <c r="JA1" s="53" t="s">
        <v>506</v>
      </c>
      <c r="JB1" s="53" t="s">
        <v>507</v>
      </c>
      <c r="JC1" s="53" t="s">
        <v>508</v>
      </c>
      <c r="JD1" s="55" t="s">
        <v>335</v>
      </c>
      <c r="JE1" s="55" t="s">
        <v>334</v>
      </c>
      <c r="JF1" s="55" t="s">
        <v>336</v>
      </c>
      <c r="JG1" s="55" t="s">
        <v>337</v>
      </c>
      <c r="JH1" s="55" t="s">
        <v>338</v>
      </c>
      <c r="JI1" s="55" t="s">
        <v>339</v>
      </c>
      <c r="JJ1" s="55" t="s">
        <v>516</v>
      </c>
      <c r="JK1" s="55" t="s">
        <v>340</v>
      </c>
      <c r="JL1" s="55" t="s">
        <v>341</v>
      </c>
      <c r="JM1" s="55" t="s">
        <v>401</v>
      </c>
      <c r="JN1" s="55" t="s">
        <v>349</v>
      </c>
      <c r="JO1" s="55" t="s">
        <v>351</v>
      </c>
      <c r="JP1" s="55" t="s">
        <v>353</v>
      </c>
      <c r="JQ1" s="30" t="s">
        <v>265</v>
      </c>
      <c r="JR1" s="30" t="s">
        <v>266</v>
      </c>
      <c r="JS1" s="30" t="s">
        <v>267</v>
      </c>
      <c r="JT1" s="30" t="s">
        <v>268</v>
      </c>
      <c r="JU1" s="30" t="s">
        <v>269</v>
      </c>
      <c r="JV1" s="30" t="s">
        <v>270</v>
      </c>
      <c r="JW1" s="30" t="s">
        <v>271</v>
      </c>
      <c r="JX1" s="30" t="s">
        <v>272</v>
      </c>
    </row>
    <row r="2" spans="1:284" x14ac:dyDescent="0.3">
      <c r="A2" s="1">
        <v>34394</v>
      </c>
      <c r="B2" s="7">
        <v>96973.663447265688</v>
      </c>
      <c r="C2" s="7">
        <f>+EXP(E2)</f>
        <v>97001.024756275263</v>
      </c>
      <c r="D2" s="26">
        <f>+LN(B2)</f>
        <v>11.482194709766844</v>
      </c>
      <c r="E2" s="26">
        <f>+'Output Gap'!E18</f>
        <v>11.482476821927399</v>
      </c>
      <c r="F2" s="26"/>
      <c r="G2" s="10"/>
      <c r="H2" s="10"/>
      <c r="I2" s="7">
        <v>95795.55810497707</v>
      </c>
      <c r="J2" s="7">
        <v>94597.107211593844</v>
      </c>
      <c r="K2" s="10">
        <v>92733.907184530806</v>
      </c>
      <c r="L2" s="10">
        <v>87002.055092765397</v>
      </c>
      <c r="M2" s="10"/>
      <c r="N2" s="10"/>
      <c r="O2" s="8">
        <f>+'Output Gap'!H18</f>
        <v>-5.4589876748014632E-3</v>
      </c>
      <c r="P2" s="8"/>
      <c r="T2" s="8"/>
      <c r="AE2" s="14">
        <v>9.7754526700208497E-2</v>
      </c>
      <c r="AF2" s="14"/>
      <c r="AI2" s="7">
        <f>+AI3/(1+[1]Hoja1!$H38)</f>
        <v>16117.761198615544</v>
      </c>
      <c r="AJ2" s="7">
        <f>+AJ3/(1+[1]Hoja1!$J38)</f>
        <v>16763.699053949542</v>
      </c>
      <c r="AK2" s="7">
        <v>16157.485094121699</v>
      </c>
      <c r="AL2" s="7">
        <v>16568.6989925454</v>
      </c>
      <c r="AM2" s="8">
        <f>+AI2/AJ2</f>
        <v>0.96146805945064884</v>
      </c>
      <c r="AQ2" s="8">
        <v>0.77733333333333332</v>
      </c>
      <c r="AR2" s="8">
        <v>0.78783819694878898</v>
      </c>
      <c r="AS2" s="8">
        <v>0.79275344597003605</v>
      </c>
      <c r="AT2" s="8">
        <v>0.75755707128666405</v>
      </c>
      <c r="AU2" s="8"/>
      <c r="AV2" s="8"/>
      <c r="AW2" s="8"/>
      <c r="AY2" s="8">
        <v>0.25473333333333331</v>
      </c>
      <c r="AZ2" s="8"/>
      <c r="BA2" s="8"/>
      <c r="BB2" s="8"/>
      <c r="BC2" s="7">
        <v>16.27</v>
      </c>
      <c r="BD2" s="8">
        <v>0.23351023502653523</v>
      </c>
      <c r="BE2" s="14">
        <v>0.19320000000000001</v>
      </c>
      <c r="BF2" s="12">
        <f t="shared" ref="BF2:BF20" si="0">+BF5/(1+BG5)</f>
        <v>12.432267894034368</v>
      </c>
      <c r="BG2" s="9">
        <f t="shared" ref="BG2:BG20" si="1">+BD2</f>
        <v>0.23351023502653523</v>
      </c>
      <c r="BH2" s="8"/>
      <c r="BM2" s="7">
        <v>817.86</v>
      </c>
      <c r="BN2" s="7">
        <v>112.9608348</v>
      </c>
      <c r="BO2" s="7">
        <v>116.951338978609</v>
      </c>
      <c r="BP2" s="7">
        <v>109.930326385455</v>
      </c>
      <c r="BQ2" s="8">
        <f>+BO2/BP2-1</f>
        <v>6.3867840877100734E-2</v>
      </c>
      <c r="BR2" s="8"/>
      <c r="BS2" s="8"/>
      <c r="BT2" s="7">
        <v>34.779551689999998</v>
      </c>
      <c r="BU2" s="8">
        <v>8.568814527168378E-2</v>
      </c>
      <c r="BW2" s="29">
        <v>2.3217057600586899E-2</v>
      </c>
      <c r="BX2" s="29">
        <v>-8.14493254883473E-3</v>
      </c>
      <c r="BZ2" s="29"/>
      <c r="CA2" s="29"/>
      <c r="CQ2" s="10">
        <v>20</v>
      </c>
      <c r="CR2" s="10">
        <v>11.777777779999999</v>
      </c>
      <c r="DD2" s="29">
        <v>8.7873162828625534E-2</v>
      </c>
      <c r="DE2" s="29">
        <v>4.2977938294946498E-2</v>
      </c>
      <c r="DF2" s="29">
        <v>0.15514973893574194</v>
      </c>
      <c r="DG2" s="29">
        <v>0.16926103109678739</v>
      </c>
      <c r="DH2" s="29">
        <v>8.1202753079723036E-2</v>
      </c>
      <c r="DI2" s="29">
        <v>0.39025156159342822</v>
      </c>
      <c r="DJ2" s="29"/>
      <c r="DK2" s="29"/>
      <c r="DL2" s="29"/>
      <c r="DW2" s="29">
        <f>+AE2</f>
        <v>9.7754526700208497E-2</v>
      </c>
      <c r="EC2" s="8">
        <v>0.28562630060818139</v>
      </c>
      <c r="ED2" s="8">
        <v>0.37095500743196741</v>
      </c>
      <c r="EE2" s="8">
        <v>0.36554750825068139</v>
      </c>
      <c r="EF2" s="8">
        <v>0.47459944542398036</v>
      </c>
      <c r="HK2" s="8">
        <v>0.30907126491024361</v>
      </c>
      <c r="HO2" s="7">
        <v>112.81938506801326</v>
      </c>
      <c r="II2" s="7">
        <f>+II3/(1+[2]Hoja1!$D3)</f>
        <v>20139.897397444951</v>
      </c>
      <c r="IJ2" s="7">
        <v>819.19666666666672</v>
      </c>
      <c r="IK2" s="7">
        <f>+(II2*1000000000/IJ2)/1000000</f>
        <v>24584.935726599979</v>
      </c>
      <c r="IL2" s="10">
        <f>+VLOOKUP($A2,[3]Hoja1!$G$2:$I$123, 3, FALSE)</f>
        <v>12.011506156054089</v>
      </c>
      <c r="IM2" s="10">
        <v>11.226358677510399</v>
      </c>
      <c r="IN2" s="8">
        <f>+IL2/IM2-1</f>
        <v>6.9937857955364002E-2</v>
      </c>
      <c r="IO2" s="7">
        <v>817.86</v>
      </c>
    </row>
    <row r="3" spans="1:284" x14ac:dyDescent="0.3">
      <c r="A3" s="1">
        <v>34486</v>
      </c>
      <c r="B3" s="7">
        <v>97171.922558160135</v>
      </c>
      <c r="C3" s="7">
        <f t="shared" ref="C3:C66" si="2">+EXP(E3)</f>
        <v>97836.904197131982</v>
      </c>
      <c r="D3" s="26">
        <f t="shared" ref="D3:D66" si="3">+LN(B3)</f>
        <v>11.484237086149333</v>
      </c>
      <c r="E3" s="26">
        <f>+'Output Gap'!E19</f>
        <v>11.491057128375701</v>
      </c>
      <c r="F3" s="26"/>
      <c r="G3" s="7"/>
      <c r="H3" s="7"/>
      <c r="I3" s="7">
        <v>97248.634985024677</v>
      </c>
      <c r="J3" s="7">
        <v>95874.329901937876</v>
      </c>
      <c r="K3" s="7">
        <v>95285.465344420401</v>
      </c>
      <c r="L3" s="7">
        <v>88271.076269928497</v>
      </c>
      <c r="M3" s="7"/>
      <c r="N3" s="7"/>
      <c r="O3" s="8">
        <f>+'Output Gap'!H19</f>
        <v>-4.7202769467986627E-3</v>
      </c>
      <c r="P3" s="8"/>
      <c r="Q3" s="33">
        <f>+'Output Gap'!I19</f>
        <v>-9.0438726310999584E-3</v>
      </c>
      <c r="T3" s="8"/>
      <c r="AE3" s="14">
        <v>9.3567563385421507E-2</v>
      </c>
      <c r="AF3" s="14"/>
      <c r="AI3" s="7">
        <f>+AI4/(1+[1]Hoja1!$H39)</f>
        <v>16063.422296385219</v>
      </c>
      <c r="AJ3" s="7">
        <f>+AJ4/(1+[1]Hoja1!$J39)</f>
        <v>16591.951797684407</v>
      </c>
      <c r="AK3" s="7">
        <v>16257.063133334301</v>
      </c>
      <c r="AL3" s="7">
        <v>16699.267809351899</v>
      </c>
      <c r="AM3" s="8">
        <f t="shared" ref="AM3:AM66" si="4">+AI3/AJ3</f>
        <v>0.96814542931754721</v>
      </c>
      <c r="AQ3" s="8">
        <v>0.78333333333333333</v>
      </c>
      <c r="AR3" s="8">
        <v>0.786632683336843</v>
      </c>
      <c r="AS3" s="8">
        <v>0.790214293337552</v>
      </c>
      <c r="AT3" s="8">
        <v>0.76826317452995996</v>
      </c>
      <c r="AU3" s="8"/>
      <c r="AV3" s="8"/>
      <c r="AW3" s="8"/>
      <c r="AY3" s="8">
        <v>0.26589999999999997</v>
      </c>
      <c r="AZ3" s="8"/>
      <c r="BA3" s="8"/>
      <c r="BB3" s="8">
        <f t="shared" ref="BB3:BB5" si="5">+(1+AY3)/(1+BG2)-1</f>
        <v>2.6258205285802028E-2</v>
      </c>
      <c r="BC3" s="7">
        <v>17.07</v>
      </c>
      <c r="BD3" s="8">
        <v>0.23071377072819033</v>
      </c>
      <c r="BE3" s="14">
        <v>0.214</v>
      </c>
      <c r="BF3" s="12">
        <f t="shared" si="0"/>
        <v>12.819395076214226</v>
      </c>
      <c r="BG3" s="9">
        <f t="shared" si="1"/>
        <v>0.23071377072819033</v>
      </c>
      <c r="BH3" s="8">
        <f>4*(LOG(BF3)-LOG(BF2))</f>
        <v>5.3268688985688151E-2</v>
      </c>
      <c r="BI3" s="8">
        <v>6.8659445140574399E-2</v>
      </c>
      <c r="BJ3" s="8"/>
      <c r="BK3" s="8"/>
      <c r="BL3" s="8"/>
      <c r="BM3" s="7">
        <v>834.07999999999993</v>
      </c>
      <c r="BN3" s="7">
        <v>114.14455623333333</v>
      </c>
      <c r="BO3" s="7">
        <v>114.784873931509</v>
      </c>
      <c r="BP3" s="7">
        <v>109.029484887237</v>
      </c>
      <c r="BQ3" s="8">
        <f>+BO3/BP3-1</f>
        <v>5.2787455156964702E-2</v>
      </c>
      <c r="BR3" s="8"/>
      <c r="BS3" s="8"/>
      <c r="BT3" s="7">
        <v>35.571727936666669</v>
      </c>
      <c r="BU3" s="8">
        <v>8.4035114590469639E-2</v>
      </c>
      <c r="BW3" s="29">
        <v>2.3373123200742599E-2</v>
      </c>
      <c r="BX3" s="29">
        <v>-1.40867815391061E-3</v>
      </c>
      <c r="BZ3" s="29"/>
      <c r="CA3" s="29"/>
      <c r="CQ3" s="10">
        <v>16.333333333333332</v>
      </c>
      <c r="CR3" s="10">
        <v>4.8888888889999995</v>
      </c>
      <c r="DD3" s="29">
        <v>8.778751580667668E-2</v>
      </c>
      <c r="DE3" s="29">
        <v>3.9342909370965302E-2</v>
      </c>
      <c r="DF3" s="29">
        <v>0.15547381932446128</v>
      </c>
      <c r="DG3" s="29">
        <v>0.17038138818470147</v>
      </c>
      <c r="DH3" s="29">
        <v>8.2486374798660278E-2</v>
      </c>
      <c r="DI3" s="29">
        <v>0.39470258532573593</v>
      </c>
      <c r="DJ3" s="29"/>
      <c r="DK3" s="29"/>
      <c r="DL3" s="29"/>
      <c r="DW3" s="29">
        <f t="shared" ref="DW3:DW66" si="6">+AE3</f>
        <v>9.3567563385421507E-2</v>
      </c>
      <c r="EC3" s="8">
        <v>0.33704278039692692</v>
      </c>
      <c r="ED3" s="8">
        <v>0.31487952690135534</v>
      </c>
      <c r="EE3" s="8">
        <v>0.31127562150097443</v>
      </c>
      <c r="EF3" s="8">
        <v>0.48312764593456881</v>
      </c>
      <c r="HK3" s="8">
        <v>0.21566868856967622</v>
      </c>
      <c r="HO3" s="7">
        <v>117.71801273714044</v>
      </c>
      <c r="II3" s="7">
        <f>+II4/(1+[2]Hoja1!$D4)</f>
        <v>21465.425120134525</v>
      </c>
      <c r="IJ3" s="7">
        <v>832.54</v>
      </c>
      <c r="IK3" s="7">
        <f t="shared" ref="IK3:IK66" si="7">+(II3*1000000000/IJ3)/1000000</f>
        <v>25783.055613105105</v>
      </c>
      <c r="IL3" s="10">
        <f>+VLOOKUP($A3,[3]Hoja1!$G$2:$I$123, 3, FALSE)</f>
        <v>13.872640557549296</v>
      </c>
      <c r="IM3" s="10">
        <v>11.421169174383699</v>
      </c>
      <c r="IN3" s="8">
        <f t="shared" ref="IN3:IN66" si="8">+IL3/IM3-1</f>
        <v>0.21464276955672368</v>
      </c>
      <c r="IO3" s="7">
        <v>834.07999999999993</v>
      </c>
    </row>
    <row r="4" spans="1:284" x14ac:dyDescent="0.3">
      <c r="A4" s="1">
        <v>34578</v>
      </c>
      <c r="B4" s="7">
        <v>98741.768082136579</v>
      </c>
      <c r="C4" s="7">
        <f t="shared" si="2"/>
        <v>98708.662188276663</v>
      </c>
      <c r="D4" s="26">
        <f t="shared" si="3"/>
        <v>11.500263318095078</v>
      </c>
      <c r="E4" s="26">
        <f>+'Output Gap'!E20</f>
        <v>11.499927984369799</v>
      </c>
      <c r="F4" s="26"/>
      <c r="G4" s="7"/>
      <c r="H4" s="7"/>
      <c r="I4" s="7">
        <v>98596.488642387543</v>
      </c>
      <c r="J4" s="7">
        <v>97096.851036123117</v>
      </c>
      <c r="K4" s="7">
        <v>95303.212805977702</v>
      </c>
      <c r="L4" s="7">
        <v>91803.969625907994</v>
      </c>
      <c r="M4" s="7"/>
      <c r="N4" s="7"/>
      <c r="O4" s="8">
        <f>+'Output Gap'!H20</f>
        <v>-3.5058022106007058E-3</v>
      </c>
      <c r="P4" s="8"/>
      <c r="Q4" s="33">
        <f>+'Output Gap'!I20</f>
        <v>-7.5241399346008819E-3</v>
      </c>
      <c r="T4" s="8"/>
      <c r="AE4" s="14">
        <v>7.9124518619941797E-2</v>
      </c>
      <c r="AF4" s="14"/>
      <c r="AI4" s="7">
        <f>+AI5/(1+[1]Hoja1!$H40)</f>
        <v>16350.654799857766</v>
      </c>
      <c r="AJ4" s="7">
        <f>+AJ5/(1+[1]Hoja1!$J40)</f>
        <v>16638.272454016918</v>
      </c>
      <c r="AK4" s="7">
        <v>16356.641172546801</v>
      </c>
      <c r="AL4" s="7">
        <v>16829.836626158401</v>
      </c>
      <c r="AM4" s="8">
        <f t="shared" si="4"/>
        <v>0.98271349054091772</v>
      </c>
      <c r="AQ4" s="8">
        <v>0.79333333333333333</v>
      </c>
      <c r="AR4" s="8">
        <v>0.78542716972489801</v>
      </c>
      <c r="AS4" s="8">
        <v>0.78767206867442996</v>
      </c>
      <c r="AT4" s="8">
        <v>0.77456373202197304</v>
      </c>
      <c r="AU4" s="8"/>
      <c r="AV4" s="8"/>
      <c r="AW4" s="8"/>
      <c r="AY4" s="8">
        <v>0.30226666666666668</v>
      </c>
      <c r="AZ4" s="8"/>
      <c r="BA4" s="8"/>
      <c r="BB4" s="8">
        <f t="shared" si="5"/>
        <v>5.8139347783636053E-2</v>
      </c>
      <c r="BC4" s="7">
        <v>17.59</v>
      </c>
      <c r="BD4" s="8">
        <v>0.22322670375521558</v>
      </c>
      <c r="BE4" s="14">
        <v>0.21789999999999998</v>
      </c>
      <c r="BF4" s="12">
        <f t="shared" si="0"/>
        <v>13.814465835784741</v>
      </c>
      <c r="BG4" s="9">
        <f t="shared" si="1"/>
        <v>0.22322670375521558</v>
      </c>
      <c r="BH4" s="8">
        <f t="shared" ref="BH4:BH67" si="9">4*(LOG(BF4)-LOG(BF3))</f>
        <v>0.12986625839751564</v>
      </c>
      <c r="BI4" s="8">
        <v>0.120338234736387</v>
      </c>
      <c r="BJ4" s="8"/>
      <c r="BK4" s="8"/>
      <c r="BL4" s="8"/>
      <c r="BM4" s="7">
        <v>821.31333333333339</v>
      </c>
      <c r="BN4" s="7">
        <v>114.90359476666667</v>
      </c>
      <c r="BO4" s="7">
        <v>112.61840888440901</v>
      </c>
      <c r="BP4" s="7">
        <v>108.13303152189</v>
      </c>
      <c r="BQ4" s="8">
        <f t="shared" ref="BQ4:BQ67" si="10">+BO4/BP4-1</f>
        <v>4.1480177697700071E-2</v>
      </c>
      <c r="BR4" s="8"/>
      <c r="BS4" s="8"/>
      <c r="BT4" s="7">
        <v>36.264254099999995</v>
      </c>
      <c r="BU4" s="8">
        <v>7.8095048365444342E-2</v>
      </c>
      <c r="BW4" s="29">
        <v>2.3556350490654999E-2</v>
      </c>
      <c r="BX4" s="29">
        <v>-8.3390764164960297E-4</v>
      </c>
      <c r="BZ4" s="29"/>
      <c r="CA4" s="29"/>
      <c r="CQ4" s="10">
        <v>17.1111</v>
      </c>
      <c r="CR4" s="10">
        <v>6.2222222223333334</v>
      </c>
      <c r="DD4" s="29">
        <v>8.8661268368855045E-2</v>
      </c>
      <c r="DE4" s="29">
        <v>3.8642284871201867E-2</v>
      </c>
      <c r="DF4" s="29">
        <v>0.15449560059715417</v>
      </c>
      <c r="DG4" s="29">
        <v>0.17166032732895367</v>
      </c>
      <c r="DH4" s="29">
        <v>8.2133832849472149E-2</v>
      </c>
      <c r="DI4" s="29">
        <v>0.39509081100999915</v>
      </c>
      <c r="DJ4" s="29"/>
      <c r="DK4" s="29"/>
      <c r="DL4" s="29"/>
      <c r="DW4" s="29">
        <f t="shared" si="6"/>
        <v>7.9124518619941797E-2</v>
      </c>
      <c r="EC4" s="8">
        <v>0.35443247096305286</v>
      </c>
      <c r="ED4" s="8">
        <v>0.29293090372788821</v>
      </c>
      <c r="EE4" s="8">
        <v>0.31581885352479411</v>
      </c>
      <c r="EF4" s="8">
        <v>0.45160212853367132</v>
      </c>
      <c r="HK4" s="8">
        <v>0.20253407486440886</v>
      </c>
      <c r="HO4" s="7">
        <v>113.69797498751984</v>
      </c>
      <c r="II4" s="7">
        <f>+II5/(1+[2]Hoja1!$D5)</f>
        <v>22587.163025536971</v>
      </c>
      <c r="IJ4" s="7">
        <v>824.64</v>
      </c>
      <c r="IK4" s="7">
        <f t="shared" si="7"/>
        <v>27390.331569578208</v>
      </c>
      <c r="IL4" s="10">
        <f>+VLOOKUP($A4,[3]Hoja1!$G$2:$I$123, 3, FALSE)</f>
        <v>14.654516584641369</v>
      </c>
      <c r="IM4" s="10">
        <v>11.6160287429744</v>
      </c>
      <c r="IN4" s="8">
        <f t="shared" si="8"/>
        <v>0.2615771628065835</v>
      </c>
      <c r="IO4" s="7">
        <v>821.31333333333339</v>
      </c>
    </row>
    <row r="5" spans="1:284" x14ac:dyDescent="0.3">
      <c r="A5" s="1">
        <v>34669</v>
      </c>
      <c r="B5" s="7">
        <v>98130.565322067298</v>
      </c>
      <c r="C5" s="7">
        <f t="shared" si="2"/>
        <v>99843.164120166912</v>
      </c>
      <c r="D5" s="26">
        <f t="shared" si="3"/>
        <v>11.494054170134392</v>
      </c>
      <c r="E5" s="26">
        <f>+'Output Gap'!E21</f>
        <v>11.5113558750098</v>
      </c>
      <c r="F5" s="26"/>
      <c r="G5" s="7"/>
      <c r="H5" s="7"/>
      <c r="I5" s="7">
        <v>99845.089088440262</v>
      </c>
      <c r="J5" s="7">
        <v>98258.457204137012</v>
      </c>
      <c r="K5" s="7">
        <v>98160.926845334398</v>
      </c>
      <c r="L5" s="7">
        <v>92591.253768396404</v>
      </c>
      <c r="M5" s="7"/>
      <c r="N5" s="7"/>
      <c r="O5" s="8">
        <f>+'Output Gap'!H21</f>
        <v>4.8741449460010244E-4</v>
      </c>
      <c r="P5" s="8"/>
      <c r="Q5" s="33">
        <f>+'Output Gap'!I21</f>
        <v>-3.4401494217011219E-3</v>
      </c>
      <c r="T5" s="8"/>
      <c r="AE5" s="14">
        <v>8.4425713031706595E-2</v>
      </c>
      <c r="AF5" s="14"/>
      <c r="AI5" s="7">
        <f>+AI6/(1+[1]Hoja1!$H41)</f>
        <v>16586.407435859677</v>
      </c>
      <c r="AJ5" s="7">
        <f>+AJ6/(1+[1]Hoja1!$J41)</f>
        <v>17167.80671221111</v>
      </c>
      <c r="AK5" s="7">
        <v>16446.9988607003</v>
      </c>
      <c r="AL5" s="7">
        <v>16960.861707330299</v>
      </c>
      <c r="AM5" s="8">
        <f t="shared" si="4"/>
        <v>0.96613433002260596</v>
      </c>
      <c r="AO5" s="15"/>
      <c r="AP5" s="15"/>
      <c r="AQ5" s="8">
        <v>0.78733333333333333</v>
      </c>
      <c r="AR5" s="8">
        <v>0.78402851804818996</v>
      </c>
      <c r="AS5" s="8">
        <v>0.78512146144378003</v>
      </c>
      <c r="AT5" s="8">
        <v>0.77249206490344802</v>
      </c>
      <c r="AU5" s="8"/>
      <c r="AV5" s="8"/>
      <c r="AW5" s="8"/>
      <c r="AY5" s="8">
        <v>0.35373333333333329</v>
      </c>
      <c r="AZ5" s="8"/>
      <c r="BA5" s="8"/>
      <c r="BB5" s="8">
        <f t="shared" si="5"/>
        <v>0.10669046806897842</v>
      </c>
      <c r="BC5" s="7">
        <v>18.25</v>
      </c>
      <c r="BD5" s="8">
        <v>0.22565480188045672</v>
      </c>
      <c r="BE5" s="14">
        <v>0.23039999999999999</v>
      </c>
      <c r="BF5" s="12">
        <f t="shared" si="0"/>
        <v>15.237668842587455</v>
      </c>
      <c r="BG5" s="9">
        <f t="shared" si="1"/>
        <v>0.22565480188045672</v>
      </c>
      <c r="BH5" s="8">
        <f t="shared" si="9"/>
        <v>0.17033773677806607</v>
      </c>
      <c r="BI5" s="8">
        <v>0.155918234900221</v>
      </c>
      <c r="BJ5" s="8"/>
      <c r="BK5" s="8"/>
      <c r="BL5" s="8"/>
      <c r="BM5" s="7">
        <v>832.90666666666664</v>
      </c>
      <c r="BN5" s="7">
        <v>113.86268060000002</v>
      </c>
      <c r="BO5" s="7">
        <v>110.474540033314</v>
      </c>
      <c r="BP5" s="7">
        <v>107.24895154043701</v>
      </c>
      <c r="BQ5" s="8">
        <f t="shared" si="10"/>
        <v>3.0075711198545685E-2</v>
      </c>
      <c r="BR5" s="8"/>
      <c r="BS5" s="8"/>
      <c r="BT5" s="7">
        <v>37.387201609999998</v>
      </c>
      <c r="BU5" s="8">
        <v>0.10030312742813674</v>
      </c>
      <c r="BW5" s="29">
        <v>2.3782284896844499E-2</v>
      </c>
      <c r="BX5" s="29">
        <v>-9.5540690632446991E-4</v>
      </c>
      <c r="BZ5" s="29"/>
      <c r="CA5" s="29"/>
      <c r="CQ5" s="10">
        <v>17.777799999999999</v>
      </c>
      <c r="CR5" s="10">
        <v>5.4444444443333326</v>
      </c>
      <c r="DD5" s="29">
        <v>8.9652156812014022E-2</v>
      </c>
      <c r="DE5" s="29">
        <v>4.4971550144947081E-2</v>
      </c>
      <c r="DF5" s="29">
        <v>0.15349855043683255</v>
      </c>
      <c r="DG5" s="29">
        <v>0.17170477242458904</v>
      </c>
      <c r="DH5" s="29">
        <v>8.2624688490904499E-2</v>
      </c>
      <c r="DI5" s="29">
        <v>0.40000797865588411</v>
      </c>
      <c r="DJ5" s="29"/>
      <c r="DK5" s="29"/>
      <c r="DL5" s="29"/>
      <c r="DW5" s="29">
        <f t="shared" si="6"/>
        <v>8.4425713031706595E-2</v>
      </c>
      <c r="EC5" s="8">
        <v>0.37967615039925029</v>
      </c>
      <c r="ED5" s="8">
        <v>0.30459038518576542</v>
      </c>
      <c r="EE5" s="8">
        <v>0.28648663440153976</v>
      </c>
      <c r="EF5" s="8">
        <v>0.4348635976234323</v>
      </c>
      <c r="HK5" s="8">
        <v>0.18631294271965945</v>
      </c>
      <c r="HO5" s="7">
        <v>104.64722947544522</v>
      </c>
      <c r="II5" s="7">
        <f>+II6/(1+[2]Hoja1!$D6)</f>
        <v>23664.071373511026</v>
      </c>
      <c r="IJ5" s="7">
        <v>832.94999999999993</v>
      </c>
      <c r="IK5" s="7">
        <f t="shared" si="7"/>
        <v>28409.954227157727</v>
      </c>
      <c r="IL5" s="10">
        <f>+VLOOKUP($A5,[3]Hoja1!$G$2:$I$123, 3, FALSE)</f>
        <v>14.240504591142155</v>
      </c>
      <c r="IM5" s="10">
        <v>11.811139671961399</v>
      </c>
      <c r="IN5" s="8">
        <f t="shared" si="8"/>
        <v>0.20568420886155914</v>
      </c>
      <c r="IO5" s="7">
        <v>832.90666666666664</v>
      </c>
    </row>
    <row r="6" spans="1:284" x14ac:dyDescent="0.3">
      <c r="A6" s="1">
        <v>34759</v>
      </c>
      <c r="B6" s="7">
        <v>102554.77479455034</v>
      </c>
      <c r="C6" s="7">
        <f t="shared" si="2"/>
        <v>100879.69995034843</v>
      </c>
      <c r="D6" s="26">
        <f t="shared" si="3"/>
        <v>11.538152323065569</v>
      </c>
      <c r="E6" s="26">
        <f>+'Output Gap'!E22</f>
        <v>11.5216839963119</v>
      </c>
      <c r="F6" s="26"/>
      <c r="G6" s="7"/>
      <c r="H6" s="7"/>
      <c r="I6" s="7">
        <v>101002.24909726238</v>
      </c>
      <c r="J6" s="7">
        <v>99353.987442140002</v>
      </c>
      <c r="K6" s="7">
        <v>100175.831882756</v>
      </c>
      <c r="L6" s="7">
        <v>96811.019101804704</v>
      </c>
      <c r="M6" s="7"/>
      <c r="N6" s="7"/>
      <c r="O6" s="8">
        <f>+'Output Gap'!H22</f>
        <v>3.6412531724998587E-3</v>
      </c>
      <c r="P6" s="8"/>
      <c r="Q6" s="33">
        <f>+'Output Gap'!I22</f>
        <v>-4.347080475000098E-4</v>
      </c>
      <c r="T6" s="8"/>
      <c r="AE6" s="14">
        <v>7.7233992532863005E-2</v>
      </c>
      <c r="AF6" s="14">
        <f>+NAIRU_Unemployment!N3</f>
        <v>8.8903473588068202E-2</v>
      </c>
      <c r="AG6" s="8"/>
      <c r="AI6" s="7">
        <f>+AI7/(1+[1]Hoja1!$H42)</f>
        <v>16650.399046049726</v>
      </c>
      <c r="AJ6" s="7">
        <f>+AJ7/(1+[1]Hoja1!$J42)</f>
        <v>16913.93082693555</v>
      </c>
      <c r="AK6" s="7">
        <v>16537.356548853699</v>
      </c>
      <c r="AL6" s="7">
        <v>17091.886788502201</v>
      </c>
      <c r="AM6" s="8">
        <f t="shared" si="4"/>
        <v>0.98441924685738058</v>
      </c>
      <c r="AN6" s="7">
        <v>23534.683442842568</v>
      </c>
      <c r="AQ6" s="8">
        <v>0.76500000000000001</v>
      </c>
      <c r="AR6" s="8">
        <v>0.78262986637148202</v>
      </c>
      <c r="AS6" s="8">
        <v>0.78255575804687205</v>
      </c>
      <c r="AT6" s="8">
        <v>0.76901984269118595</v>
      </c>
      <c r="AU6" s="8"/>
      <c r="AV6" s="8"/>
      <c r="AW6" s="8"/>
      <c r="AX6" s="8">
        <v>0.22648854918097999</v>
      </c>
      <c r="AY6" s="8">
        <v>0.33913333333333334</v>
      </c>
      <c r="AZ6" s="8"/>
      <c r="BA6" s="8">
        <f>+(1+AX6)/(1+BD5)-1</f>
        <v>6.8024642765984744E-4</v>
      </c>
      <c r="BB6" s="8">
        <f>+(1+AY6)/(1+BD5)-1</f>
        <v>9.258604566210038E-2</v>
      </c>
      <c r="BC6" s="7">
        <v>19.75</v>
      </c>
      <c r="BD6" s="8">
        <v>0.21389059618930539</v>
      </c>
      <c r="BE6" s="14">
        <v>0.20469999999999999</v>
      </c>
      <c r="BF6" s="12">
        <f t="shared" si="0"/>
        <v>15.561343131851933</v>
      </c>
      <c r="BG6" s="9">
        <f t="shared" si="1"/>
        <v>0.21389059618930539</v>
      </c>
      <c r="BH6" s="8">
        <f t="shared" si="9"/>
        <v>3.6514192926899725E-2</v>
      </c>
      <c r="BI6" s="8">
        <v>4.2607575427500599E-2</v>
      </c>
      <c r="BJ6" s="8"/>
      <c r="BK6" s="8"/>
      <c r="BL6" s="8"/>
      <c r="BM6" s="7">
        <v>854.45333333333338</v>
      </c>
      <c r="BN6" s="7">
        <v>108.57412893333334</v>
      </c>
      <c r="BO6" s="7">
        <v>108.33067118221901</v>
      </c>
      <c r="BP6" s="7">
        <v>106.38803355475299</v>
      </c>
      <c r="BQ6" s="8">
        <f t="shared" si="10"/>
        <v>1.82599260702212E-2</v>
      </c>
      <c r="BR6" s="8">
        <f>+BO6/BO2-1</f>
        <v>-7.3711578436624459E-2</v>
      </c>
      <c r="BS6" s="8">
        <v>-8.5235818787412307E-2</v>
      </c>
      <c r="BT6" s="7">
        <v>38.797375809999998</v>
      </c>
      <c r="BU6" s="8">
        <v>0.11552259660538478</v>
      </c>
      <c r="BW6" s="29">
        <v>2.4043923556722403E-2</v>
      </c>
      <c r="BX6" s="29">
        <v>-9.12493182970593E-4</v>
      </c>
      <c r="BZ6" s="29"/>
      <c r="CA6" s="29"/>
      <c r="CQ6" s="10">
        <v>13.333333333333334</v>
      </c>
      <c r="CR6" s="10">
        <v>6.666666666666667</v>
      </c>
      <c r="CU6" s="8">
        <f>+B6/B2-1</f>
        <v>5.755285660956444E-2</v>
      </c>
      <c r="CV6" s="8"/>
      <c r="CW6" s="8"/>
      <c r="DD6" s="29">
        <v>8.4932987646675423E-2</v>
      </c>
      <c r="DE6" s="29">
        <v>4.1586728761020188E-2</v>
      </c>
      <c r="DF6" s="29">
        <v>0.15654755377532611</v>
      </c>
      <c r="DG6" s="29">
        <v>0.16965637309037107</v>
      </c>
      <c r="DH6" s="29">
        <v>8.1489557991033149E-2</v>
      </c>
      <c r="DI6" s="29">
        <v>0.3998911261570644</v>
      </c>
      <c r="DJ6" s="29"/>
      <c r="DK6" s="29"/>
      <c r="DL6" s="29"/>
      <c r="DM6">
        <v>-634.15400999999929</v>
      </c>
      <c r="DN6" s="8">
        <f t="shared" ref="DN6:DN37" si="11">+DM6/II6</f>
        <v>-2.5580658095833732E-2</v>
      </c>
      <c r="DO6" s="8"/>
      <c r="DP6" s="8"/>
      <c r="DQ6" s="8"/>
      <c r="DR6" s="8"/>
      <c r="DS6" s="8"/>
      <c r="DT6" s="8"/>
      <c r="DU6" s="8"/>
      <c r="DV6" s="8"/>
      <c r="DW6" s="29">
        <f t="shared" si="6"/>
        <v>7.7233992532863005E-2</v>
      </c>
      <c r="EB6" s="8">
        <f>+((AI6/B6)/(AI2/B2))-1</f>
        <v>-2.3172569329041104E-2</v>
      </c>
      <c r="EC6" s="8">
        <v>0.27416436233707353</v>
      </c>
      <c r="ED6" s="8">
        <v>0.23471628726857352</v>
      </c>
      <c r="EE6" s="8">
        <v>0.20522515765438776</v>
      </c>
      <c r="EF6" s="8">
        <v>0.4034378643545613</v>
      </c>
      <c r="HK6" s="8">
        <v>0.17555544459596148</v>
      </c>
      <c r="HO6" s="7">
        <v>105.93643410586844</v>
      </c>
      <c r="II6" s="7">
        <f>+II7/(1+[2]Hoja1!$D7)</f>
        <v>24790.371210320136</v>
      </c>
      <c r="IJ6" s="7">
        <v>864.54333333333341</v>
      </c>
      <c r="IK6" s="7">
        <f t="shared" si="7"/>
        <v>28674.527064754959</v>
      </c>
      <c r="IL6" s="10">
        <f>+VLOOKUP($A6,[3]Hoja1!$G$2:$I$123, 3, FALSE)</f>
        <v>14.308167548500894</v>
      </c>
      <c r="IM6" s="10">
        <v>12.006894155513599</v>
      </c>
      <c r="IN6" s="8">
        <f t="shared" si="8"/>
        <v>0.19166267006114501</v>
      </c>
      <c r="IO6" s="7">
        <v>854.45333333333338</v>
      </c>
    </row>
    <row r="7" spans="1:284" x14ac:dyDescent="0.3">
      <c r="A7" s="1">
        <v>34851</v>
      </c>
      <c r="B7" s="7">
        <v>102338.55832383833</v>
      </c>
      <c r="C7" s="7">
        <f t="shared" si="2"/>
        <v>102151.43583499911</v>
      </c>
      <c r="D7" s="26">
        <f t="shared" si="3"/>
        <v>11.536041795136919</v>
      </c>
      <c r="E7" s="26">
        <f>+'Output Gap'!E23</f>
        <v>11.5342116562899</v>
      </c>
      <c r="F7" s="26"/>
      <c r="G7" s="7"/>
      <c r="H7" s="7"/>
      <c r="I7" s="7">
        <v>102059.02375970806</v>
      </c>
      <c r="J7" s="7">
        <v>100378.22507601861</v>
      </c>
      <c r="K7" s="7">
        <v>100509.90088051101</v>
      </c>
      <c r="L7" s="7">
        <v>99061.742729724094</v>
      </c>
      <c r="M7" s="7"/>
      <c r="N7" s="7"/>
      <c r="O7" s="8">
        <f>+'Output Gap'!H23</f>
        <v>9.2934011899998836E-3</v>
      </c>
      <c r="P7" s="8"/>
      <c r="Q7" s="33">
        <f>+'Output Gap'!I23</f>
        <v>4.8117572058004043E-3</v>
      </c>
      <c r="T7" s="8"/>
      <c r="AE7" s="14">
        <v>8.5550885353722295E-2</v>
      </c>
      <c r="AF7" s="14">
        <f>+NAIRU_Unemployment!N3</f>
        <v>8.8903473588068202E-2</v>
      </c>
      <c r="AG7" s="8">
        <f>+NAIRU_Unemployment!L3</f>
        <v>7.1442890404820769E-2</v>
      </c>
      <c r="AI7" s="7">
        <f>+AI8/(1+[1]Hoja1!$H43)</f>
        <v>16616.069594074834</v>
      </c>
      <c r="AJ7" s="7">
        <f>+AJ8/(1+[1]Hoja1!$J43)</f>
        <v>17042.323769144794</v>
      </c>
      <c r="AK7" s="7">
        <v>16616.2888453788</v>
      </c>
      <c r="AL7" s="7">
        <v>17224.611230816299</v>
      </c>
      <c r="AM7" s="8">
        <f t="shared" si="4"/>
        <v>0.97498849447739655</v>
      </c>
      <c r="AN7" s="7">
        <v>25189.884552272968</v>
      </c>
      <c r="AQ7" s="8">
        <v>0.78433333333333333</v>
      </c>
      <c r="AR7" s="8">
        <v>0.78102523746329</v>
      </c>
      <c r="AS7" s="8">
        <v>0.77996756179534898</v>
      </c>
      <c r="AT7" s="8">
        <v>0.76976991569676201</v>
      </c>
      <c r="AU7" s="8"/>
      <c r="AV7" s="8"/>
      <c r="AW7" s="8"/>
      <c r="AX7" s="8">
        <v>0.25059111436833098</v>
      </c>
      <c r="AY7" s="8">
        <v>0.3483</v>
      </c>
      <c r="AZ7" s="8"/>
      <c r="BA7" s="8">
        <f t="shared" ref="BA7:BA70" si="12">+(1+AX7)/(1+BD6)-1</f>
        <v>3.0233793963177158E-2</v>
      </c>
      <c r="BB7" s="8">
        <f t="shared" ref="BB7:BB70" si="13">+(1+AY7)/(1+BD6)-1</f>
        <v>0.11072612658227854</v>
      </c>
      <c r="BC7" s="7">
        <v>20.77</v>
      </c>
      <c r="BD7" s="8">
        <v>0.21675454012888107</v>
      </c>
      <c r="BE7" s="14">
        <v>0.20699999999999999</v>
      </c>
      <c r="BF7" s="12">
        <f t="shared" si="0"/>
        <v>16.8088140251464</v>
      </c>
      <c r="BG7" s="9">
        <f t="shared" si="1"/>
        <v>0.21675454012888107</v>
      </c>
      <c r="BH7" s="8">
        <f t="shared" si="9"/>
        <v>0.13395997197649656</v>
      </c>
      <c r="BI7" s="8">
        <v>0.14788650562446301</v>
      </c>
      <c r="BJ7" s="8"/>
      <c r="BK7" s="8"/>
      <c r="BL7" s="8"/>
      <c r="BM7" s="7">
        <v>875.06666666666672</v>
      </c>
      <c r="BN7" s="7">
        <v>106.07428013333333</v>
      </c>
      <c r="BO7" s="7">
        <v>106.183749119878</v>
      </c>
      <c r="BP7" s="7">
        <v>105.563082169522</v>
      </c>
      <c r="BQ7" s="8">
        <f t="shared" si="10"/>
        <v>5.8795834452738394E-3</v>
      </c>
      <c r="BR7" s="8">
        <f t="shared" ref="BR7:BR70" si="14">+BO7/BO3-1</f>
        <v>-7.4932563124677887E-2</v>
      </c>
      <c r="BS7" s="8">
        <v>-7.7261144430505205E-2</v>
      </c>
      <c r="BT7" s="7">
        <v>40.574329283333334</v>
      </c>
      <c r="BU7" s="8">
        <v>0.14063419566160795</v>
      </c>
      <c r="BW7" s="29">
        <v>2.43626615182168E-2</v>
      </c>
      <c r="BX7" s="29">
        <v>-2.714342278191E-3</v>
      </c>
      <c r="BZ7" s="29"/>
      <c r="CA7" s="29"/>
      <c r="CQ7" s="10">
        <v>-0.11113333333333338</v>
      </c>
      <c r="CR7" s="10">
        <v>-10.222222223333333</v>
      </c>
      <c r="CU7" s="8">
        <f t="shared" ref="CU7:CU70" si="15">+B7/B3-1</f>
        <v>5.3170047783976049E-2</v>
      </c>
      <c r="CV7" s="8"/>
      <c r="CW7" s="8"/>
      <c r="DD7" s="29">
        <v>8.7344298999364051E-2</v>
      </c>
      <c r="DE7" s="29">
        <v>4.6148325353448531E-2</v>
      </c>
      <c r="DF7" s="29">
        <v>0.15291692035076784</v>
      </c>
      <c r="DG7" s="29">
        <v>0.16932005634768088</v>
      </c>
      <c r="DH7" s="29">
        <v>8.1915007186188132E-2</v>
      </c>
      <c r="DI7" s="29">
        <v>0.40156398884291433</v>
      </c>
      <c r="DJ7" s="29"/>
      <c r="DK7" s="29"/>
      <c r="DL7" s="29"/>
      <c r="DM7">
        <v>-486.07519999999886</v>
      </c>
      <c r="DN7" s="8">
        <f t="shared" si="11"/>
        <v>-1.8536290123720045E-2</v>
      </c>
      <c r="DO7" s="8"/>
      <c r="DP7" s="8"/>
      <c r="DQ7" s="8"/>
      <c r="DR7" s="8"/>
      <c r="DS7" s="8"/>
      <c r="DT7" s="8"/>
      <c r="DU7" s="8"/>
      <c r="DV7" s="8"/>
      <c r="DW7" s="29">
        <f t="shared" si="6"/>
        <v>8.5550885353722295E-2</v>
      </c>
      <c r="EB7" s="8">
        <f t="shared" ref="EB7:EB70" si="16">+((AI7/B7)/(AI3/B3))-1</f>
        <v>-1.781855250788289E-2</v>
      </c>
      <c r="EC7" s="8">
        <v>0.29265181054358669</v>
      </c>
      <c r="ED7" s="8">
        <v>0.25071408700559705</v>
      </c>
      <c r="EE7" s="8">
        <v>0.17815663185849795</v>
      </c>
      <c r="EF7" s="8">
        <v>0.38848911203767411</v>
      </c>
      <c r="EG7" s="8">
        <v>0.24347120114977325</v>
      </c>
      <c r="EH7" s="8">
        <v>0.12391425952099523</v>
      </c>
      <c r="EI7" s="8">
        <v>1.577524621344294E-2</v>
      </c>
      <c r="EJ7" s="8"/>
      <c r="EK7" s="8">
        <v>0.20675043674035293</v>
      </c>
      <c r="EL7" s="10">
        <v>13220.936879999999</v>
      </c>
      <c r="EM7" s="10"/>
      <c r="EN7" s="10">
        <v>525.03589000000056</v>
      </c>
      <c r="EO7" s="10">
        <v>129.57114999999999</v>
      </c>
      <c r="EP7" s="8">
        <v>3.971245720068823E-2</v>
      </c>
      <c r="EQ7" s="8">
        <v>0.24678531976166401</v>
      </c>
      <c r="ET7" s="10">
        <v>6104.0513700000001</v>
      </c>
      <c r="EU7" s="10"/>
      <c r="EV7" s="10">
        <v>689.73512000000005</v>
      </c>
      <c r="EW7" s="10">
        <v>274.93455</v>
      </c>
      <c r="EX7" s="8">
        <v>0.11299628364693792</v>
      </c>
      <c r="EY7" s="8">
        <v>0.39860888916313264</v>
      </c>
      <c r="FB7" s="10">
        <v>6216.1670000000013</v>
      </c>
      <c r="FC7" s="10"/>
      <c r="FD7" s="10">
        <v>200.66872000000001</v>
      </c>
      <c r="FE7" s="10">
        <v>17.043580000000002</v>
      </c>
      <c r="FF7" s="8">
        <v>3.2281745326340164E-2</v>
      </c>
      <c r="FG7" s="8">
        <v>8.4933914961933282E-2</v>
      </c>
      <c r="FJ7" s="7">
        <v>25541.15525</v>
      </c>
      <c r="FK7" s="7">
        <v>1415.4397300000005</v>
      </c>
      <c r="FL7" s="7"/>
      <c r="FM7" s="7"/>
      <c r="FN7" s="8"/>
      <c r="FO7" s="8"/>
      <c r="FP7" s="8"/>
      <c r="FQ7" s="8">
        <v>0.28431818838379169</v>
      </c>
      <c r="FR7" s="8">
        <v>5.541799954408877E-2</v>
      </c>
      <c r="FV7" s="8">
        <v>2.6521553321285841E-2</v>
      </c>
      <c r="GT7" s="8">
        <v>0.62525656206364599</v>
      </c>
      <c r="GU7" s="8">
        <v>8.169053668383594E-2</v>
      </c>
      <c r="GX7" s="26">
        <v>6.7843351233646985</v>
      </c>
      <c r="GY7" s="26"/>
      <c r="GZ7" s="26"/>
      <c r="HC7" s="10">
        <v>1227.1625465327829</v>
      </c>
      <c r="HD7" s="10">
        <v>1502.1696921589553</v>
      </c>
      <c r="HE7" s="10">
        <v>1233.1704998083135</v>
      </c>
      <c r="HF7" s="10">
        <v>4855.3349918500717</v>
      </c>
      <c r="HG7" s="10">
        <v>1322.2728461499314</v>
      </c>
      <c r="HH7" s="10">
        <v>1206.120887297446</v>
      </c>
      <c r="HK7" s="8">
        <v>0.15423820663761861</v>
      </c>
      <c r="HO7" s="7">
        <v>92.799542184474319</v>
      </c>
      <c r="II7" s="7">
        <f>+II8/(1+[2]Hoja1!$D8)</f>
        <v>26222.895560853925</v>
      </c>
      <c r="IJ7" s="7">
        <v>878.49666666666656</v>
      </c>
      <c r="IK7" s="7">
        <f t="shared" si="7"/>
        <v>29849.738258373884</v>
      </c>
      <c r="IL7" s="10">
        <f>+VLOOKUP($A7,[3]Hoja1!$G$2:$I$123, 3, FALSE)</f>
        <v>15.164217790083946</v>
      </c>
      <c r="IM7" s="10">
        <v>12.2038362231074</v>
      </c>
      <c r="IN7" s="8">
        <f t="shared" si="8"/>
        <v>0.24257794949519229</v>
      </c>
      <c r="IO7" s="7">
        <v>875.06666666666672</v>
      </c>
    </row>
    <row r="8" spans="1:284" x14ac:dyDescent="0.3">
      <c r="A8" s="1">
        <v>34943</v>
      </c>
      <c r="B8" s="7">
        <v>102492.2037761375</v>
      </c>
      <c r="C8" s="7">
        <f t="shared" si="2"/>
        <v>102459.27900720402</v>
      </c>
      <c r="D8" s="26">
        <f t="shared" si="3"/>
        <v>11.537542013947228</v>
      </c>
      <c r="E8" s="26">
        <f>+'Output Gap'!E24</f>
        <v>11.5372207206463</v>
      </c>
      <c r="F8" s="26"/>
      <c r="G8" s="7"/>
      <c r="H8" s="7"/>
      <c r="I8" s="7">
        <v>103022.39845090664</v>
      </c>
      <c r="J8" s="7">
        <v>101327.97923796106</v>
      </c>
      <c r="K8" s="7">
        <v>102113.47259888799</v>
      </c>
      <c r="L8" s="7">
        <v>99322.047414023997</v>
      </c>
      <c r="M8" s="7"/>
      <c r="N8" s="7"/>
      <c r="O8" s="8">
        <f>+'Output Gap'!H24</f>
        <v>5.761827819698695E-3</v>
      </c>
      <c r="P8" s="8"/>
      <c r="Q8" s="33">
        <f>+'Output Gap'!I24</f>
        <v>6.0706409859889732E-4</v>
      </c>
      <c r="T8" s="8"/>
      <c r="AE8" s="14">
        <v>9.10201134555291E-2</v>
      </c>
      <c r="AF8" s="14">
        <f>+NAIRU_Unemployment!N4</f>
        <v>9.2874206046665006E-2</v>
      </c>
      <c r="AG8" s="8">
        <f>+NAIRU_Unemployment!L4</f>
        <v>7.7448180363896363E-2</v>
      </c>
      <c r="AI8" s="7">
        <f>+AI9/(1+[1]Hoja1!$H44)</f>
        <v>16791.179242499678</v>
      </c>
      <c r="AJ8" s="7">
        <f>+AJ9/(1+[1]Hoja1!$J44)</f>
        <v>17454.218961041344</v>
      </c>
      <c r="AK8" s="7">
        <v>16695.221141904</v>
      </c>
      <c r="AL8" s="7">
        <v>17357.335673130401</v>
      </c>
      <c r="AM8" s="8">
        <f t="shared" si="4"/>
        <v>0.9620126388913991</v>
      </c>
      <c r="AN8" s="7">
        <v>24954.668803796434</v>
      </c>
      <c r="AQ8" s="8">
        <v>0.79633333333333345</v>
      </c>
      <c r="AR8" s="8">
        <v>0.77942060855509698</v>
      </c>
      <c r="AS8" s="8">
        <v>0.77734952231856203</v>
      </c>
      <c r="AT8" s="8">
        <v>0.76814890219718002</v>
      </c>
      <c r="AU8" s="8">
        <v>0.79482880819595203</v>
      </c>
      <c r="AV8" s="8">
        <f>+AVERAGE(AS8:AU8)</f>
        <v>0.78010907757056458</v>
      </c>
      <c r="AW8" s="8"/>
      <c r="AX8" s="8">
        <v>0.20683983451157995</v>
      </c>
      <c r="AY8" s="8">
        <v>0.29796666666666666</v>
      </c>
      <c r="AZ8" s="8"/>
      <c r="BA8" s="8">
        <f t="shared" si="12"/>
        <v>-8.1484845877386469E-3</v>
      </c>
      <c r="BB8" s="8">
        <f t="shared" si="13"/>
        <v>6.6744872412132894E-2</v>
      </c>
      <c r="BC8" s="7">
        <v>21.24</v>
      </c>
      <c r="BD8" s="8">
        <v>0.20750426378624209</v>
      </c>
      <c r="BE8" s="14">
        <v>0.18719999999999998</v>
      </c>
      <c r="BF8" s="12">
        <f t="shared" si="0"/>
        <v>18.399550097587124</v>
      </c>
      <c r="BG8" s="9">
        <f t="shared" si="1"/>
        <v>0.20750426378624209</v>
      </c>
      <c r="BH8" s="8">
        <f t="shared" si="9"/>
        <v>0.15708052690448415</v>
      </c>
      <c r="BI8" s="8">
        <v>0.14810011091787401</v>
      </c>
      <c r="BJ8" s="8"/>
      <c r="BK8" s="8"/>
      <c r="BL8" s="8"/>
      <c r="BM8" s="7">
        <v>930.83</v>
      </c>
      <c r="BN8" s="7">
        <v>101.13871280000001</v>
      </c>
      <c r="BO8" s="7">
        <v>104.036827057536</v>
      </c>
      <c r="BP8" s="7">
        <v>104.78811613794301</v>
      </c>
      <c r="BQ8" s="8">
        <f t="shared" si="10"/>
        <v>-7.1696019367121222E-3</v>
      </c>
      <c r="BR8" s="8">
        <f t="shared" si="14"/>
        <v>-7.6200524513546419E-2</v>
      </c>
      <c r="BS8" s="8">
        <v>-6.9257468852800499E-2</v>
      </c>
      <c r="BT8" s="7">
        <v>42.445908460000005</v>
      </c>
      <c r="BU8" s="8">
        <v>0.1704613679066409</v>
      </c>
      <c r="BW8" s="29">
        <v>2.47036703257093E-2</v>
      </c>
      <c r="BX8" s="29">
        <v>-5.9473025686315895E-3</v>
      </c>
      <c r="BZ8" s="29"/>
      <c r="CA8" s="29"/>
      <c r="CQ8" s="10">
        <v>-1.5555666666666668</v>
      </c>
      <c r="CR8" s="10">
        <v>-10.999999997666668</v>
      </c>
      <c r="CU8" s="8">
        <f t="shared" si="15"/>
        <v>3.7982261882136603E-2</v>
      </c>
      <c r="CV8" s="8"/>
      <c r="CW8" s="8"/>
      <c r="DD8" s="29">
        <v>8.6741265330601836E-2</v>
      </c>
      <c r="DE8" s="29">
        <v>4.5380291786257597E-2</v>
      </c>
      <c r="DF8" s="29">
        <v>0.15399306467625218</v>
      </c>
      <c r="DG8" s="29">
        <v>0.17097034022753052</v>
      </c>
      <c r="DH8" s="29">
        <v>7.9422967544021963E-2</v>
      </c>
      <c r="DI8" s="29">
        <v>0.4098386456297553</v>
      </c>
      <c r="DJ8" s="29"/>
      <c r="DK8" s="29"/>
      <c r="DL8" s="29"/>
      <c r="DM8">
        <v>-734.37620000000015</v>
      </c>
      <c r="DN8" s="8">
        <f t="shared" si="11"/>
        <v>-2.7035774368565337E-2</v>
      </c>
      <c r="DO8" s="8"/>
      <c r="DP8" s="8"/>
      <c r="DQ8" s="8"/>
      <c r="DR8" s="8"/>
      <c r="DS8" s="8"/>
      <c r="DT8" s="8"/>
      <c r="DU8" s="8"/>
      <c r="DV8" s="8"/>
      <c r="DW8" s="29">
        <f t="shared" si="6"/>
        <v>9.10201134555291E-2</v>
      </c>
      <c r="EB8" s="8">
        <f t="shared" si="16"/>
        <v>-1.0635971644995412E-2</v>
      </c>
      <c r="EC8" s="8">
        <v>0.25741100430562236</v>
      </c>
      <c r="ED8" s="8">
        <v>0.19107825023521108</v>
      </c>
      <c r="EE8" s="8">
        <v>0.14278655304020305</v>
      </c>
      <c r="EF8" s="8">
        <v>0.34421469952106687</v>
      </c>
      <c r="EG8" s="8">
        <v>0.24306436730835523</v>
      </c>
      <c r="EH8" s="8">
        <v>0.12377891250783495</v>
      </c>
      <c r="EI8" s="8">
        <v>1.6903913213032386E-2</v>
      </c>
      <c r="EJ8" s="8"/>
      <c r="EK8" s="8">
        <v>0.19222748539672066</v>
      </c>
      <c r="EL8" s="10">
        <v>14739.387860000001</v>
      </c>
      <c r="EM8" s="10"/>
      <c r="EN8" s="10">
        <v>645.9675200000014</v>
      </c>
      <c r="EO8" s="10">
        <v>155.00273000000001</v>
      </c>
      <c r="EP8" s="8">
        <v>4.3825939457977012E-2</v>
      </c>
      <c r="EQ8" s="8">
        <v>0.23995437108045259</v>
      </c>
      <c r="ET8" s="10">
        <v>6434.7105700000002</v>
      </c>
      <c r="EU8" s="10"/>
      <c r="EV8" s="10">
        <v>769.32632999999998</v>
      </c>
      <c r="EW8" s="10">
        <v>309.12061</v>
      </c>
      <c r="EX8" s="8">
        <v>0.11955880868780085</v>
      </c>
      <c r="EY8" s="8">
        <v>0.40180687693348544</v>
      </c>
      <c r="FB8" s="10">
        <v>6686.0910900000008</v>
      </c>
      <c r="FC8" s="10"/>
      <c r="FD8" s="10">
        <v>227.66376</v>
      </c>
      <c r="FE8" s="10">
        <v>20.011080000000003</v>
      </c>
      <c r="FF8" s="8">
        <v>3.4050352730088211E-2</v>
      </c>
      <c r="FG8" s="8">
        <v>8.7897520448577335E-2</v>
      </c>
      <c r="FJ8" s="7">
        <v>27860.189520000004</v>
      </c>
      <c r="FK8" s="7">
        <v>1642.9576100000013</v>
      </c>
      <c r="FL8" s="7"/>
      <c r="FM8" s="7"/>
      <c r="FN8" s="8"/>
      <c r="FO8" s="8"/>
      <c r="FP8" s="8"/>
      <c r="FQ8" s="8">
        <v>0.2824103119258497</v>
      </c>
      <c r="FR8" s="8">
        <v>5.8971515926715817E-2</v>
      </c>
      <c r="FV8" s="8">
        <v>2.6266453396476801E-2</v>
      </c>
      <c r="GT8" s="8">
        <v>0.6293297989297858</v>
      </c>
      <c r="GU8" s="8">
        <v>9.784435437332227E-2</v>
      </c>
      <c r="GX8" s="26">
        <v>6.6911045550766248</v>
      </c>
      <c r="GY8" s="26"/>
      <c r="GZ8" s="26"/>
      <c r="HC8" s="10">
        <v>1207.7830953766581</v>
      </c>
      <c r="HD8" s="10">
        <v>1501.6032899784082</v>
      </c>
      <c r="HE8" s="10">
        <v>1211.1931118034202</v>
      </c>
      <c r="HF8" s="10">
        <v>4753.9400260455805</v>
      </c>
      <c r="HG8" s="10">
        <v>1380.5562982995289</v>
      </c>
      <c r="HH8" s="10">
        <v>1209.8612228378181</v>
      </c>
      <c r="HK8" s="8">
        <v>0.17061534934495179</v>
      </c>
      <c r="HO8" s="7">
        <v>92.153378922705215</v>
      </c>
      <c r="II8" s="7">
        <f>+II9/(1+[2]Hoja1!$D9)</f>
        <v>27163.128009156044</v>
      </c>
      <c r="IJ8" s="7">
        <v>941.53333333333342</v>
      </c>
      <c r="IK8" s="7">
        <f t="shared" si="7"/>
        <v>28849.884595152631</v>
      </c>
      <c r="IL8" s="10">
        <f>+VLOOKUP($A8,[3]Hoja1!$G$2:$I$123, 3, FALSE)</f>
        <v>13.61634169198876</v>
      </c>
      <c r="IM8" s="10">
        <v>12.4026537338063</v>
      </c>
      <c r="IN8" s="8">
        <f t="shared" si="8"/>
        <v>9.7857118664393061E-2</v>
      </c>
      <c r="IO8" s="7">
        <v>930.83</v>
      </c>
    </row>
    <row r="9" spans="1:284" x14ac:dyDescent="0.3">
      <c r="A9" s="1">
        <v>35034</v>
      </c>
      <c r="B9" s="7">
        <v>103967.5244580071</v>
      </c>
      <c r="C9" s="7">
        <f t="shared" si="2"/>
        <v>103224.63191600773</v>
      </c>
      <c r="D9" s="26">
        <f t="shared" si="3"/>
        <v>11.551833864531842</v>
      </c>
      <c r="E9" s="26">
        <f>+'Output Gap'!E25</f>
        <v>11.5446627849064</v>
      </c>
      <c r="F9" s="26"/>
      <c r="G9" s="7"/>
      <c r="H9" s="7"/>
      <c r="I9" s="7">
        <v>103902.55806501104</v>
      </c>
      <c r="J9" s="7">
        <v>102201.30952927182</v>
      </c>
      <c r="K9" s="7">
        <v>102371.802378658</v>
      </c>
      <c r="L9" s="7">
        <v>101896.269134848</v>
      </c>
      <c r="M9" s="7"/>
      <c r="N9" s="7"/>
      <c r="O9" s="8">
        <f>+'Output Gap'!H25</f>
        <v>7.028423781100912E-3</v>
      </c>
      <c r="P9" s="8"/>
      <c r="Q9" s="33">
        <f>+'Output Gap'!I25</f>
        <v>9.3350243660061949E-4</v>
      </c>
      <c r="T9" s="8"/>
      <c r="AE9" s="14">
        <v>0.10131272720824</v>
      </c>
      <c r="AF9" s="14">
        <f>+NAIRU_Unemployment!N5</f>
        <v>9.7590635930504502E-2</v>
      </c>
      <c r="AG9" s="8">
        <f>+NAIRU_Unemployment!L5</f>
        <v>8.3002004518569122E-2</v>
      </c>
      <c r="AI9" s="7">
        <f>+AI10/(1+[1]Hoja1!$H45)</f>
        <v>16950.639807240375</v>
      </c>
      <c r="AJ9" s="7">
        <f>+AJ10/(1+[1]Hoja1!$J45)</f>
        <v>17740.97711430104</v>
      </c>
      <c r="AK9" s="7">
        <v>16694.094926238198</v>
      </c>
      <c r="AL9" s="7">
        <v>17467.741814761801</v>
      </c>
      <c r="AM9" s="8">
        <f t="shared" si="4"/>
        <v>0.9554513090249368</v>
      </c>
      <c r="AN9" s="7">
        <v>23587.369500058358</v>
      </c>
      <c r="AQ9" s="8">
        <v>0.79233333333333333</v>
      </c>
      <c r="AR9" s="8">
        <v>0.77745667233382798</v>
      </c>
      <c r="AS9" s="8">
        <v>0.77469495029315005</v>
      </c>
      <c r="AT9" s="8">
        <v>0.76661819021752298</v>
      </c>
      <c r="AU9" s="8">
        <v>0.79289824056983005</v>
      </c>
      <c r="AV9" s="8">
        <f t="shared" ref="AV9:AV72" si="17">+AVERAGE(AS9:AU9)</f>
        <v>0.77807046036016769</v>
      </c>
      <c r="AW9" s="8"/>
      <c r="AX9" s="8">
        <v>0.26337160482167471</v>
      </c>
      <c r="AY9" s="8">
        <v>0.30813333333333337</v>
      </c>
      <c r="AZ9" s="8"/>
      <c r="BA9" s="8">
        <f t="shared" si="12"/>
        <v>4.6266785725671333E-2</v>
      </c>
      <c r="BB9" s="8">
        <f t="shared" si="13"/>
        <v>8.3336409290646785E-2</v>
      </c>
      <c r="BC9" s="7">
        <v>21.8</v>
      </c>
      <c r="BD9" s="8">
        <v>0.19452054794520546</v>
      </c>
      <c r="BE9" s="14">
        <v>0.1618</v>
      </c>
      <c r="BF9" s="12">
        <f t="shared" si="0"/>
        <v>18.588344124623131</v>
      </c>
      <c r="BG9" s="9">
        <f t="shared" si="1"/>
        <v>0.19452054794520546</v>
      </c>
      <c r="BH9" s="8">
        <f t="shared" si="9"/>
        <v>1.7734000367464198E-2</v>
      </c>
      <c r="BI9" s="8">
        <v>1.3300244609914001E-2</v>
      </c>
      <c r="BJ9" s="8"/>
      <c r="BK9" s="8"/>
      <c r="BL9" s="8"/>
      <c r="BM9" s="7">
        <v>991.23</v>
      </c>
      <c r="BN9" s="7">
        <v>99.281308823333333</v>
      </c>
      <c r="BO9" s="7">
        <v>102.79955628972699</v>
      </c>
      <c r="BP9" s="7">
        <v>104.07754213006</v>
      </c>
      <c r="BQ9" s="8">
        <f t="shared" si="10"/>
        <v>-1.2279170070484291E-2</v>
      </c>
      <c r="BR9" s="8">
        <f t="shared" si="14"/>
        <v>-6.9472873489879072E-2</v>
      </c>
      <c r="BS9" s="8">
        <v>-6.1191691519822199E-2</v>
      </c>
      <c r="BT9" s="7">
        <v>44.615600476666664</v>
      </c>
      <c r="BU9" s="8">
        <v>0.19333885809558105</v>
      </c>
      <c r="BW9" s="29">
        <v>2.50399659621173E-2</v>
      </c>
      <c r="BX9" s="29">
        <v>-6.3005096861570601E-3</v>
      </c>
      <c r="BZ9" s="29"/>
      <c r="CA9" s="29"/>
      <c r="CQ9" s="10">
        <v>1.7777666666666667</v>
      </c>
      <c r="CR9" s="10">
        <v>-12.666666663333332</v>
      </c>
      <c r="CU9" s="8">
        <f t="shared" si="15"/>
        <v>5.9481560274138312E-2</v>
      </c>
      <c r="CV9" s="8"/>
      <c r="CW9" s="8"/>
      <c r="DD9" s="29">
        <v>8.6410992593949382E-2</v>
      </c>
      <c r="DE9" s="29">
        <v>4.5215418259442919E-2</v>
      </c>
      <c r="DF9" s="29">
        <v>0.15708962251475062</v>
      </c>
      <c r="DG9" s="29">
        <v>0.17023160725516798</v>
      </c>
      <c r="DH9" s="29">
        <v>7.6293744394917207E-2</v>
      </c>
      <c r="DI9" s="29">
        <v>0.41136946844761579</v>
      </c>
      <c r="DJ9" s="29"/>
      <c r="DK9" s="29"/>
      <c r="DL9" s="29"/>
      <c r="DM9">
        <v>-761.5751999999984</v>
      </c>
      <c r="DN9" s="8">
        <f t="shared" si="11"/>
        <v>-2.7060843738208464E-2</v>
      </c>
      <c r="DO9" s="7">
        <f>+SUM(DM6:DM9)</f>
        <v>-2616.1806099999967</v>
      </c>
      <c r="DP9" s="8">
        <f t="shared" ref="DP9:DP40" si="18">+DO9/SUM(II6:II9)</f>
        <v>-2.4606788918782412E-2</v>
      </c>
      <c r="DQ9" s="8"/>
      <c r="DR9" s="8"/>
      <c r="DS9" s="8"/>
      <c r="DT9" s="8"/>
      <c r="DU9" s="8"/>
      <c r="DV9" s="8"/>
      <c r="DW9" s="29">
        <f t="shared" si="6"/>
        <v>0.10131272720824</v>
      </c>
      <c r="EB9" s="8">
        <f t="shared" si="16"/>
        <v>-3.5415311909904434E-2</v>
      </c>
      <c r="EC9" s="8">
        <v>0.24211218814844848</v>
      </c>
      <c r="ED9" s="8">
        <v>0.15356139937619506</v>
      </c>
      <c r="EE9" s="8">
        <v>0.13911261426178512</v>
      </c>
      <c r="EF9" s="8">
        <v>0.31877521278143361</v>
      </c>
      <c r="EG9" s="8">
        <v>0.20969124761743665</v>
      </c>
      <c r="EH9" s="8">
        <v>0.12274787770776505</v>
      </c>
      <c r="EI9" s="8">
        <v>2.4087634258513419E-2</v>
      </c>
      <c r="EJ9" s="8"/>
      <c r="EK9" s="8">
        <v>0.2174018279276673</v>
      </c>
      <c r="EL9" s="10">
        <v>16059.138819999998</v>
      </c>
      <c r="EM9" s="10"/>
      <c r="EN9" s="10">
        <v>653.31771999999876</v>
      </c>
      <c r="EO9" s="10">
        <v>190.46433999999999</v>
      </c>
      <c r="EP9" s="8">
        <v>4.0681989695883256E-2</v>
      </c>
      <c r="EQ9" s="8">
        <v>0.29153401808847362</v>
      </c>
      <c r="ET9" s="10">
        <v>6700.2481899999993</v>
      </c>
      <c r="EU9" s="10"/>
      <c r="EV9" s="10">
        <v>815.92865000000006</v>
      </c>
      <c r="EW9" s="10">
        <v>343.01832999999999</v>
      </c>
      <c r="EX9" s="8">
        <v>0.12177588454376347</v>
      </c>
      <c r="EY9" s="8">
        <v>0.42040235993674197</v>
      </c>
      <c r="FB9" s="10">
        <v>7265.1810600000008</v>
      </c>
      <c r="FC9" s="10"/>
      <c r="FD9" s="10">
        <v>251.12441000000001</v>
      </c>
      <c r="FE9" s="10">
        <v>22.82788</v>
      </c>
      <c r="FF9" s="8">
        <v>3.4565471655292786E-2</v>
      </c>
      <c r="FG9" s="8">
        <v>9.0902672504038926E-2</v>
      </c>
      <c r="FJ9" s="7">
        <v>30024.568070000001</v>
      </c>
      <c r="FK9" s="7">
        <v>1720.3707799999988</v>
      </c>
      <c r="FL9" s="7"/>
      <c r="FM9" s="7"/>
      <c r="FN9" s="8"/>
      <c r="FO9" s="8"/>
      <c r="FP9" s="8"/>
      <c r="FQ9" s="8">
        <v>0.30606286050999865</v>
      </c>
      <c r="FR9" s="8">
        <v>5.7298768661353763E-2</v>
      </c>
      <c r="FV9" s="8">
        <v>2.7584376801992192E-2</v>
      </c>
      <c r="GT9" s="8">
        <v>0.64312623236229804</v>
      </c>
      <c r="GU9" s="8">
        <v>9.177596705882296E-2</v>
      </c>
      <c r="GX9" s="26">
        <v>6.3296429404710093</v>
      </c>
      <c r="GY9" s="26"/>
      <c r="GZ9" s="26"/>
      <c r="HC9" s="10">
        <v>1201.0746440501632</v>
      </c>
      <c r="HD9" s="10">
        <v>1505.2089542219383</v>
      </c>
      <c r="HE9" s="10">
        <v>1211.3359236550016</v>
      </c>
      <c r="HF9" s="10">
        <v>4735.1296574831777</v>
      </c>
      <c r="HG9" s="10">
        <v>1331.5094306200813</v>
      </c>
      <c r="HH9" s="10">
        <v>1193.9238861881811</v>
      </c>
      <c r="HK9" s="8">
        <v>0.18445192930286011</v>
      </c>
      <c r="HO9" s="7">
        <v>83.12314870824342</v>
      </c>
      <c r="II9" s="7">
        <f>+II10/(1+[2]Hoja1!$D10)</f>
        <v>28143.069276317314</v>
      </c>
      <c r="IJ9" s="7">
        <v>993.43666666666661</v>
      </c>
      <c r="IK9" s="7">
        <f t="shared" si="7"/>
        <v>28329.001959176039</v>
      </c>
      <c r="IL9" s="10">
        <f>+VLOOKUP($A9,[3]Hoja1!$G$2:$I$123, 3, FALSE)</f>
        <v>14.090341271859193</v>
      </c>
      <c r="IM9" s="10">
        <v>12.604219570521799</v>
      </c>
      <c r="IN9" s="8">
        <f t="shared" si="8"/>
        <v>0.11790668141112604</v>
      </c>
      <c r="IO9" s="7">
        <v>991.23</v>
      </c>
    </row>
    <row r="10" spans="1:284" x14ac:dyDescent="0.3">
      <c r="A10" s="1">
        <v>35125</v>
      </c>
      <c r="B10" s="7">
        <v>104959.4540026678</v>
      </c>
      <c r="C10" s="7">
        <f t="shared" si="2"/>
        <v>103837.77019614638</v>
      </c>
      <c r="D10" s="26">
        <f t="shared" si="3"/>
        <v>11.561329402208095</v>
      </c>
      <c r="E10" s="26">
        <f>+'Output Gap'!E26</f>
        <v>11.550585058249601</v>
      </c>
      <c r="F10" s="26"/>
      <c r="G10" s="7"/>
      <c r="H10" s="7"/>
      <c r="I10" s="7">
        <v>104704.79032961233</v>
      </c>
      <c r="J10" s="7">
        <v>102997.02849035335</v>
      </c>
      <c r="K10" s="7">
        <v>105265.48534203001</v>
      </c>
      <c r="L10" s="7">
        <v>103904.06257807701</v>
      </c>
      <c r="M10" s="7"/>
      <c r="N10" s="7"/>
      <c r="O10" s="8">
        <f>+'Output Gap'!H26</f>
        <v>7.1670923055009439E-3</v>
      </c>
      <c r="P10" s="8">
        <f t="shared" ref="P10:P19" si="19">+$B10/K10-1</f>
        <v>-2.9072334428311697E-3</v>
      </c>
      <c r="Q10" s="33">
        <f>+'Output Gap'!I26</f>
        <v>-1.2747129589918416E-4</v>
      </c>
      <c r="T10" s="8"/>
      <c r="AE10" s="14">
        <v>9.8211602497993905E-2</v>
      </c>
      <c r="AF10" s="14">
        <f>+NAIRU_Unemployment!N6</f>
        <v>0.102307065814344</v>
      </c>
      <c r="AG10" s="8">
        <f>+NAIRU_Unemployment!L6</f>
        <v>8.8127537886443591E-2</v>
      </c>
      <c r="AI10" s="7">
        <f>+AI11/(1+[1]Hoja1!$H46)</f>
        <v>17075.478682376441</v>
      </c>
      <c r="AJ10" s="7">
        <f>+AJ11/(1+[1]Hoja1!$J46)</f>
        <v>17768.262077853844</v>
      </c>
      <c r="AK10" s="7">
        <v>16692.968710572499</v>
      </c>
      <c r="AL10" s="7">
        <v>17578.147956393099</v>
      </c>
      <c r="AM10" s="8">
        <f t="shared" si="4"/>
        <v>0.96101006432469949</v>
      </c>
      <c r="AN10" s="7">
        <v>24223.875331648123</v>
      </c>
      <c r="AQ10" s="8">
        <v>0.76</v>
      </c>
      <c r="AR10" s="8">
        <v>0.77549273611255898</v>
      </c>
      <c r="AS10" s="8">
        <v>0.77199845082465302</v>
      </c>
      <c r="AT10" s="8">
        <v>0.76530636550421205</v>
      </c>
      <c r="AU10" s="8">
        <v>0.79052941788380604</v>
      </c>
      <c r="AV10" s="8">
        <f t="shared" si="17"/>
        <v>0.77594474473755704</v>
      </c>
      <c r="AW10" s="8"/>
      <c r="AX10" s="8">
        <v>0.29828766384048933</v>
      </c>
      <c r="AY10" s="8">
        <v>0.33086666666666664</v>
      </c>
      <c r="AZ10" s="8"/>
      <c r="BA10" s="8">
        <f t="shared" si="12"/>
        <v>8.6869259866464876E-2</v>
      </c>
      <c r="BB10" s="8">
        <f t="shared" si="13"/>
        <v>0.11414296636085619</v>
      </c>
      <c r="BC10" s="7">
        <v>23.74</v>
      </c>
      <c r="BD10" s="8">
        <v>0.20202531645569621</v>
      </c>
      <c r="BE10" s="14">
        <v>0.16519999999999999</v>
      </c>
      <c r="BF10" s="12">
        <f t="shared" si="0"/>
        <v>20.204619997821545</v>
      </c>
      <c r="BG10" s="9">
        <f t="shared" si="1"/>
        <v>0.20202531645569621</v>
      </c>
      <c r="BH10" s="8">
        <f t="shared" si="9"/>
        <v>0.14483993135242468</v>
      </c>
      <c r="BI10" s="8">
        <v>0.15052066882357701</v>
      </c>
      <c r="BJ10" s="8"/>
      <c r="BK10" s="8"/>
      <c r="BL10" s="8"/>
      <c r="BM10" s="7">
        <v>1028.6033333333335</v>
      </c>
      <c r="BN10" s="7">
        <v>98.884621779999989</v>
      </c>
      <c r="BO10" s="7">
        <v>101.562285521917</v>
      </c>
      <c r="BP10" s="7">
        <v>103.445297260242</v>
      </c>
      <c r="BQ10" s="8">
        <f t="shared" si="10"/>
        <v>-1.8202970924698691E-2</v>
      </c>
      <c r="BR10" s="8">
        <f t="shared" si="14"/>
        <v>-6.2478941434020552E-2</v>
      </c>
      <c r="BS10" s="8">
        <v>-5.3062297885781297E-2</v>
      </c>
      <c r="BT10" s="7">
        <v>46.488854446666664</v>
      </c>
      <c r="BU10" s="8">
        <v>0.19824739369831801</v>
      </c>
      <c r="BV10" s="29"/>
      <c r="BW10" s="29">
        <v>2.5369362064306501E-2</v>
      </c>
      <c r="BX10" s="29">
        <v>-8.9421387175400505E-3</v>
      </c>
      <c r="BZ10" s="29"/>
      <c r="CA10" s="29"/>
      <c r="CQ10" s="10">
        <v>-5</v>
      </c>
      <c r="CR10" s="10">
        <v>-10.777777777666666</v>
      </c>
      <c r="CU10" s="8">
        <f t="shared" si="15"/>
        <v>2.344775475286065E-2</v>
      </c>
      <c r="CV10" s="8"/>
      <c r="CW10" s="8"/>
      <c r="DD10" s="29">
        <v>8.5980992988911542E-2</v>
      </c>
      <c r="DE10" s="29">
        <v>4.5987450353522204E-2</v>
      </c>
      <c r="DF10" s="29">
        <v>0.15486664855934273</v>
      </c>
      <c r="DG10" s="29">
        <v>0.1686334290370361</v>
      </c>
      <c r="DH10" s="29">
        <v>7.3171647010213892E-2</v>
      </c>
      <c r="DI10" s="29">
        <v>0.42278668673304787</v>
      </c>
      <c r="DJ10" s="29"/>
      <c r="DK10" s="29"/>
      <c r="DL10" s="29"/>
      <c r="DM10">
        <v>-1308.4337922706077</v>
      </c>
      <c r="DN10" s="8">
        <f t="shared" si="11"/>
        <v>-4.559544510651576E-2</v>
      </c>
      <c r="DO10" s="7">
        <f t="shared" ref="DO10:DO73" si="20">+SUM(DM7:DM10)</f>
        <v>-3290.4603922706051</v>
      </c>
      <c r="DP10" s="8">
        <f t="shared" si="18"/>
        <v>-2.9852030021430671E-2</v>
      </c>
      <c r="DQ10" s="8"/>
      <c r="DR10" s="8"/>
      <c r="DS10" s="8"/>
      <c r="DT10" s="8"/>
      <c r="DU10" s="8"/>
      <c r="DV10" s="8"/>
      <c r="DW10" s="29">
        <f t="shared" si="6"/>
        <v>9.8211602497993905E-2</v>
      </c>
      <c r="EB10" s="8">
        <f t="shared" si="16"/>
        <v>2.0342434308182611E-3</v>
      </c>
      <c r="EC10" s="8">
        <v>0.26201136601320107</v>
      </c>
      <c r="ED10" s="8">
        <v>0.15493911823874607</v>
      </c>
      <c r="EE10" s="8">
        <v>0.16987741823093438</v>
      </c>
      <c r="EF10" s="8">
        <v>0.27881139750088813</v>
      </c>
      <c r="EG10" s="8">
        <v>0.21840950869818643</v>
      </c>
      <c r="EH10" s="8">
        <v>0.11951441421526937</v>
      </c>
      <c r="EI10" s="8">
        <v>4.0882561943456019E-2</v>
      </c>
      <c r="EJ10" s="8"/>
      <c r="EK10" s="8">
        <v>0.19066227643578171</v>
      </c>
      <c r="EL10" s="10">
        <v>17046.187160000001</v>
      </c>
      <c r="EM10" s="10"/>
      <c r="EN10" s="10">
        <v>803.76271000000088</v>
      </c>
      <c r="EO10" s="10">
        <v>227.82891000000001</v>
      </c>
      <c r="EP10" s="8">
        <v>4.7152052388940262E-2</v>
      </c>
      <c r="EQ10" s="8">
        <v>0.28345294844544328</v>
      </c>
      <c r="ET10" s="10">
        <v>7032.7147799999993</v>
      </c>
      <c r="EU10" s="10"/>
      <c r="EV10" s="10">
        <v>940.3111999999993</v>
      </c>
      <c r="EW10" s="10">
        <v>384.92232000000001</v>
      </c>
      <c r="EX10" s="8">
        <v>0.13370529438704173</v>
      </c>
      <c r="EY10" s="8">
        <v>0.40935630672058387</v>
      </c>
      <c r="FB10" s="10">
        <v>7854.823760000002</v>
      </c>
      <c r="FC10" s="10"/>
      <c r="FD10" s="10">
        <v>292.03141000000107</v>
      </c>
      <c r="FE10" s="10">
        <v>25.787830000000003</v>
      </c>
      <c r="FF10" s="8">
        <v>3.71786075566896E-2</v>
      </c>
      <c r="FG10" s="8">
        <v>8.8304987466930038E-2</v>
      </c>
      <c r="FJ10" s="7">
        <v>31933.725700000003</v>
      </c>
      <c r="FK10" s="7">
        <v>2036.105320000001</v>
      </c>
      <c r="FL10" s="7"/>
      <c r="FM10" s="7"/>
      <c r="FN10" s="8"/>
      <c r="FO10" s="8"/>
      <c r="FP10" s="8"/>
      <c r="FQ10" s="8">
        <v>0.30996044781276227</v>
      </c>
      <c r="FR10" s="8">
        <v>6.3760343504171854E-2</v>
      </c>
      <c r="FV10" s="8">
        <v>2.3300135889381131E-2</v>
      </c>
      <c r="GT10" s="8">
        <v>0.64923973146965774</v>
      </c>
      <c r="GU10" s="8">
        <v>8.1077383266380601E-2</v>
      </c>
      <c r="GX10" s="26">
        <v>6.549436163422385</v>
      </c>
      <c r="GY10" s="8">
        <v>0.13703156803049324</v>
      </c>
      <c r="GZ10" s="26"/>
      <c r="HC10" s="10">
        <v>1184.5509785001109</v>
      </c>
      <c r="HD10" s="10">
        <v>1478.9977831280769</v>
      </c>
      <c r="HE10" s="10">
        <v>1189.723713876557</v>
      </c>
      <c r="HF10" s="10">
        <v>4722.7943698217778</v>
      </c>
      <c r="HG10" s="10">
        <v>1376.909441975296</v>
      </c>
      <c r="HH10" s="10">
        <v>1277.231521854</v>
      </c>
      <c r="HK10" s="8">
        <v>0.18571828833175413</v>
      </c>
      <c r="HO10" s="7">
        <v>92.063735991831706</v>
      </c>
      <c r="HX10">
        <v>539.87818005999998</v>
      </c>
      <c r="HZ10" s="8">
        <f t="shared" ref="HZ10:HZ25" si="21">+HX10/IK10</f>
        <v>1.9527914421591078E-2</v>
      </c>
      <c r="II10" s="7">
        <f>+II11/(1+[2]Hoja1!$D11)</f>
        <v>28696.589960114845</v>
      </c>
      <c r="IJ10" s="7">
        <v>1037.9833333333333</v>
      </c>
      <c r="IK10" s="7">
        <f t="shared" si="7"/>
        <v>27646.484330302195</v>
      </c>
      <c r="IL10" s="10">
        <f>+VLOOKUP($A10,[3]Hoja1!$G$2:$I$123, 3, FALSE)</f>
        <v>14.773209568566495</v>
      </c>
      <c r="IM10" s="10">
        <v>12.8094824716626</v>
      </c>
      <c r="IN10" s="8">
        <f t="shared" si="8"/>
        <v>0.15330261009748769</v>
      </c>
      <c r="IO10" s="7">
        <v>1028.6033333333335</v>
      </c>
    </row>
    <row r="11" spans="1:284" x14ac:dyDescent="0.3">
      <c r="A11" s="1">
        <v>35217</v>
      </c>
      <c r="B11" s="7">
        <v>104792.52302497663</v>
      </c>
      <c r="C11" s="7">
        <f t="shared" si="2"/>
        <v>104602.78885261263</v>
      </c>
      <c r="D11" s="26">
        <f t="shared" si="3"/>
        <v>11.559737703142369</v>
      </c>
      <c r="E11" s="26">
        <f>+'Output Gap'!E27</f>
        <v>11.557925492328399</v>
      </c>
      <c r="F11" s="26"/>
      <c r="G11" s="7"/>
      <c r="H11" s="7"/>
      <c r="I11" s="7">
        <v>105435.44324301256</v>
      </c>
      <c r="J11" s="7">
        <v>103715.07820886235</v>
      </c>
      <c r="K11" s="7">
        <v>106186.45101829901</v>
      </c>
      <c r="L11" s="7">
        <v>104377.69126779601</v>
      </c>
      <c r="M11" s="7"/>
      <c r="N11" s="7"/>
      <c r="O11" s="8">
        <f>+'Output Gap'!H27</f>
        <v>9.138086332399098E-3</v>
      </c>
      <c r="P11" s="8">
        <f t="shared" si="19"/>
        <v>-1.3127173758563204E-2</v>
      </c>
      <c r="Q11" s="33">
        <f>+'Output Gap'!I27</f>
        <v>3.9838763689914458E-4</v>
      </c>
      <c r="T11" s="8"/>
      <c r="AE11" s="14">
        <v>0.109361225019668</v>
      </c>
      <c r="AF11" s="14">
        <f>+NAIRU_Unemployment!N7</f>
        <v>0.107110057132824</v>
      </c>
      <c r="AG11" s="8">
        <f>+NAIRU_Unemployment!L7</f>
        <v>9.2847097254707286E-2</v>
      </c>
      <c r="AI11" s="7">
        <f>+AI12/(1+[1]Hoja1!$H47)</f>
        <v>16517.239935193269</v>
      </c>
      <c r="AJ11" s="7">
        <f>+AJ12/(1+[1]Hoja1!$J47)</f>
        <v>17561.444962239242</v>
      </c>
      <c r="AK11" s="7">
        <v>16696.742367213901</v>
      </c>
      <c r="AL11" s="7">
        <v>17676.666194687699</v>
      </c>
      <c r="AM11" s="8">
        <f t="shared" si="4"/>
        <v>0.94053991403946369</v>
      </c>
      <c r="AN11" s="7">
        <v>21879.300269590105</v>
      </c>
      <c r="AQ11" s="8">
        <v>0.76200000000000001</v>
      </c>
      <c r="AR11" s="8">
        <v>0.77390079876245899</v>
      </c>
      <c r="AS11" s="8">
        <v>0.76925635509488499</v>
      </c>
      <c r="AT11" s="8">
        <v>0.76406591704953697</v>
      </c>
      <c r="AU11" s="8">
        <v>0.78842896918587402</v>
      </c>
      <c r="AV11" s="8">
        <f t="shared" si="17"/>
        <v>0.77391708044343199</v>
      </c>
      <c r="AW11" s="8"/>
      <c r="AX11" s="8">
        <v>0.303585202671879</v>
      </c>
      <c r="AY11" s="8">
        <v>0.32626666666666665</v>
      </c>
      <c r="AZ11" s="8"/>
      <c r="BA11" s="8">
        <f t="shared" si="12"/>
        <v>8.4490638280101615E-2</v>
      </c>
      <c r="BB11" s="8">
        <f t="shared" si="13"/>
        <v>0.1033600112327997</v>
      </c>
      <c r="BC11" s="7">
        <v>24.87</v>
      </c>
      <c r="BD11" s="8">
        <v>0.19740009629273003</v>
      </c>
      <c r="BE11" s="14">
        <v>0.12809999999999999</v>
      </c>
      <c r="BF11" s="12">
        <f t="shared" si="0"/>
        <v>22.03162305859373</v>
      </c>
      <c r="BG11" s="9">
        <f t="shared" si="1"/>
        <v>0.19740009629273003</v>
      </c>
      <c r="BH11" s="8">
        <f t="shared" si="9"/>
        <v>0.15038322321945863</v>
      </c>
      <c r="BI11" s="8">
        <v>0.15505933035490299</v>
      </c>
      <c r="BJ11" s="8"/>
      <c r="BK11" s="8"/>
      <c r="BL11" s="8"/>
      <c r="BM11" s="7">
        <v>1063.0433333333333</v>
      </c>
      <c r="BN11" s="7">
        <v>96.290524960000013</v>
      </c>
      <c r="BO11" s="7">
        <v>101.426299009936</v>
      </c>
      <c r="BP11" s="7">
        <v>102.904519901708</v>
      </c>
      <c r="BQ11" s="8">
        <f t="shared" si="10"/>
        <v>-1.4364975349809295E-2</v>
      </c>
      <c r="BR11" s="8">
        <f t="shared" si="14"/>
        <v>-4.4803937978974417E-2</v>
      </c>
      <c r="BS11" s="8">
        <v>-4.4909566739355797E-2</v>
      </c>
      <c r="BT11" s="7">
        <v>48.357084043333337</v>
      </c>
      <c r="BU11" s="8">
        <v>0.19181474832652179</v>
      </c>
      <c r="BV11" s="29"/>
      <c r="BW11" s="29">
        <v>2.5662597180033501E-2</v>
      </c>
      <c r="BX11" s="29">
        <v>-7.4789583048527697E-3</v>
      </c>
      <c r="BZ11" s="29"/>
      <c r="CA11" s="29"/>
      <c r="CQ11" s="10">
        <v>-13.777766666666666</v>
      </c>
      <c r="CR11" s="10">
        <v>-22.647533753333335</v>
      </c>
      <c r="CU11" s="8">
        <f t="shared" si="15"/>
        <v>2.3978886759113971E-2</v>
      </c>
      <c r="CV11" s="8"/>
      <c r="CW11" s="8"/>
      <c r="DD11" s="29">
        <v>7.8344681728101828E-2</v>
      </c>
      <c r="DE11" s="29">
        <v>4.7234394781741088E-2</v>
      </c>
      <c r="DF11" s="29">
        <v>0.15232398387821761</v>
      </c>
      <c r="DG11" s="29">
        <v>0.16749996816796955</v>
      </c>
      <c r="DH11" s="29">
        <v>6.9902031016918401E-2</v>
      </c>
      <c r="DI11" s="29">
        <v>0.43649558589277593</v>
      </c>
      <c r="DJ11" s="29"/>
      <c r="DK11" s="29"/>
      <c r="DL11" s="29"/>
      <c r="DM11">
        <v>-776.0527594302971</v>
      </c>
      <c r="DN11" s="8">
        <f t="shared" si="11"/>
        <v>-2.6238339827781138E-2</v>
      </c>
      <c r="DO11" s="7">
        <f t="shared" si="20"/>
        <v>-3580.4379517009033</v>
      </c>
      <c r="DP11" s="8">
        <f t="shared" si="18"/>
        <v>-3.1523534052491572E-2</v>
      </c>
      <c r="DQ11" s="8"/>
      <c r="DR11" s="8"/>
      <c r="DS11" s="8"/>
      <c r="DT11" s="8"/>
      <c r="DU11" s="8"/>
      <c r="DV11" s="8"/>
      <c r="DW11" s="29">
        <f t="shared" si="6"/>
        <v>0.109361225019668</v>
      </c>
      <c r="EB11" s="8">
        <f t="shared" si="16"/>
        <v>-2.9225917901957388E-2</v>
      </c>
      <c r="EC11" s="8">
        <v>0.1682332959491446</v>
      </c>
      <c r="ED11" s="8">
        <v>7.2758188608929908E-2</v>
      </c>
      <c r="EE11" s="8">
        <v>0.15342090740520997</v>
      </c>
      <c r="EF11" s="8">
        <v>0.25049431848705983</v>
      </c>
      <c r="EG11" s="8">
        <v>0.21696227707643595</v>
      </c>
      <c r="EH11" s="8">
        <v>0.12532324097510233</v>
      </c>
      <c r="EI11" s="8">
        <v>5.1303175657741368E-2</v>
      </c>
      <c r="EJ11" s="8"/>
      <c r="EK11" s="8">
        <v>0.19635763094855002</v>
      </c>
      <c r="EL11" s="10">
        <v>17963.078460000004</v>
      </c>
      <c r="EM11" s="8"/>
      <c r="EN11" s="10">
        <v>898.6129400000051</v>
      </c>
      <c r="EO11" s="10">
        <v>271.58571000000001</v>
      </c>
      <c r="EP11" s="8">
        <v>5.0025553359410363E-2</v>
      </c>
      <c r="EQ11" s="8">
        <v>0.3022276865944068</v>
      </c>
      <c r="ET11" s="10">
        <v>7191.7495900000013</v>
      </c>
      <c r="EU11" s="8"/>
      <c r="EV11" s="10">
        <v>980.91586000000132</v>
      </c>
      <c r="EW11" s="10">
        <v>399.81529</v>
      </c>
      <c r="EX11" s="8">
        <v>0.13639460714315571</v>
      </c>
      <c r="EY11" s="8">
        <v>0.40759386844861439</v>
      </c>
      <c r="FB11" s="10">
        <v>8528.1091400000023</v>
      </c>
      <c r="FC11" s="8"/>
      <c r="FD11" s="10">
        <v>336.47760000000147</v>
      </c>
      <c r="FE11" s="10">
        <v>25.47927</v>
      </c>
      <c r="FF11" s="8">
        <v>3.9455123577370327E-2</v>
      </c>
      <c r="FG11" s="8">
        <v>7.5723525132133276E-2</v>
      </c>
      <c r="FJ11" s="7">
        <v>33682.937190000004</v>
      </c>
      <c r="FK11" s="7">
        <v>2216.0064000000079</v>
      </c>
      <c r="FL11" s="8">
        <v>0.31877109160910044</v>
      </c>
      <c r="FM11" s="8">
        <v>0.54344780783666646</v>
      </c>
      <c r="FN11" s="8"/>
      <c r="FO11" s="8"/>
      <c r="FP11" s="8"/>
      <c r="FQ11" s="8">
        <v>0.3079291621283286</v>
      </c>
      <c r="FR11" s="8">
        <v>6.5790177011579312E-2</v>
      </c>
      <c r="FV11" s="8">
        <v>2.306665749492014E-2</v>
      </c>
      <c r="GL11" s="8">
        <v>0.20054905898383427</v>
      </c>
      <c r="GM11" s="8">
        <v>3.8527722345501579E-2</v>
      </c>
      <c r="GN11" s="8">
        <v>4.7617811100806824E-2</v>
      </c>
      <c r="GO11" s="8">
        <v>9.695816940867899E-2</v>
      </c>
      <c r="GP11" s="8">
        <v>3.934858303041644E-2</v>
      </c>
      <c r="GQ11" s="8">
        <v>9.416902652273014E-2</v>
      </c>
      <c r="GR11" s="8"/>
      <c r="GS11" s="8"/>
      <c r="GT11" s="8">
        <v>0.66739945419282232</v>
      </c>
      <c r="GU11" s="8">
        <v>8.7960212485694425E-2</v>
      </c>
      <c r="GX11" s="26">
        <v>6.1845962980530347</v>
      </c>
      <c r="GY11" s="8">
        <v>0.13045182304404521</v>
      </c>
      <c r="GZ11" s="26"/>
      <c r="HC11" s="10">
        <v>1212.5201288820635</v>
      </c>
      <c r="HD11" s="10">
        <v>1558.4519433454172</v>
      </c>
      <c r="HE11" s="10">
        <v>1169.2807938749363</v>
      </c>
      <c r="HF11" s="10">
        <v>4756.1666355209563</v>
      </c>
      <c r="HG11" s="10">
        <v>1396.309793791012</v>
      </c>
      <c r="HH11" s="10">
        <v>1256.2450958947184</v>
      </c>
      <c r="HI11" s="8">
        <v>0.69834174551643136</v>
      </c>
      <c r="HJ11" s="8">
        <v>0.1072969734964473</v>
      </c>
      <c r="HK11" s="8">
        <v>0.18621669932156598</v>
      </c>
      <c r="HO11" s="7">
        <v>101.20806968432076</v>
      </c>
      <c r="HX11">
        <v>491.09325194299993</v>
      </c>
      <c r="HZ11" s="8">
        <f t="shared" si="21"/>
        <v>1.771670640283075E-2</v>
      </c>
      <c r="II11" s="7">
        <f>+II12/(1+[2]Hoja1!$D12)</f>
        <v>29577.052684126491</v>
      </c>
      <c r="IJ11" s="7">
        <v>1067.0233333333333</v>
      </c>
      <c r="IK11" s="7">
        <f t="shared" si="7"/>
        <v>27719.218277756961</v>
      </c>
      <c r="IL11" s="10">
        <f>+VLOOKUP($A11,[3]Hoja1!$G$2:$I$123, 3, FALSE)</f>
        <v>15.629467380099157</v>
      </c>
      <c r="IM11" s="10">
        <v>13.019484058243901</v>
      </c>
      <c r="IN11" s="8">
        <f t="shared" si="8"/>
        <v>0.20046749242744544</v>
      </c>
      <c r="IO11" s="7">
        <v>1063.0433333333333</v>
      </c>
    </row>
    <row r="12" spans="1:284" x14ac:dyDescent="0.3">
      <c r="A12" s="1">
        <v>35309</v>
      </c>
      <c r="B12" s="7">
        <v>104944.086917234</v>
      </c>
      <c r="C12" s="7">
        <f t="shared" si="2"/>
        <v>104946.77681318602</v>
      </c>
      <c r="D12" s="26">
        <f t="shared" si="3"/>
        <v>11.561182981758074</v>
      </c>
      <c r="E12" s="26">
        <f>+'Output Gap'!E28</f>
        <v>11.5612086131353</v>
      </c>
      <c r="F12" s="26"/>
      <c r="G12" s="7"/>
      <c r="H12" s="7"/>
      <c r="I12" s="7">
        <v>106103.82596452745</v>
      </c>
      <c r="J12" s="7">
        <v>104356.65319616844</v>
      </c>
      <c r="K12" s="7">
        <v>105959.260152353</v>
      </c>
      <c r="L12" s="7">
        <v>105929.294852283</v>
      </c>
      <c r="M12" s="7"/>
      <c r="N12" s="7"/>
      <c r="O12" s="8">
        <f>+'Output Gap'!H28</f>
        <v>7.4837537086001049E-3</v>
      </c>
      <c r="P12" s="8">
        <f t="shared" si="19"/>
        <v>-9.580788254460626E-3</v>
      </c>
      <c r="Q12" s="33">
        <f>+'Output Gap'!I28</f>
        <v>-2.9270717641995958E-3</v>
      </c>
      <c r="T12" s="8"/>
      <c r="AE12" s="14">
        <v>0.12499154438047499</v>
      </c>
      <c r="AF12" s="14">
        <f>+NAIRU_Unemployment!N8</f>
        <v>0.11191304845130499</v>
      </c>
      <c r="AG12" s="8">
        <f>+NAIRU_Unemployment!L8</f>
        <v>9.7182137624250639E-2</v>
      </c>
      <c r="AI12" s="7">
        <f>+AI13/(1+[1]Hoja1!$H48)</f>
        <v>16495.132678372542</v>
      </c>
      <c r="AJ12" s="7">
        <f>+AJ13/(1+[1]Hoja1!$J48)</f>
        <v>17784.474418596641</v>
      </c>
      <c r="AK12" s="7">
        <v>16700.516023855402</v>
      </c>
      <c r="AL12" s="7">
        <v>17775.1844329823</v>
      </c>
      <c r="AM12" s="8">
        <f t="shared" si="4"/>
        <v>0.92750183615907833</v>
      </c>
      <c r="AN12" s="7">
        <v>21791.743635629809</v>
      </c>
      <c r="AQ12" s="8">
        <v>0.76766666666666661</v>
      </c>
      <c r="AR12" s="8">
        <v>0.77230886141235899</v>
      </c>
      <c r="AS12" s="8">
        <v>0.76646717821396404</v>
      </c>
      <c r="AT12" s="8">
        <v>0.76289565604458798</v>
      </c>
      <c r="AU12" s="8">
        <v>0.78696888250919395</v>
      </c>
      <c r="AV12" s="8">
        <f t="shared" si="17"/>
        <v>0.77211057225591528</v>
      </c>
      <c r="AW12" s="8"/>
      <c r="AX12" s="8">
        <v>0.27204681932596414</v>
      </c>
      <c r="AY12" s="8">
        <v>0.30403333333333332</v>
      </c>
      <c r="AZ12" s="8"/>
      <c r="BA12" s="8">
        <f t="shared" si="12"/>
        <v>6.234066897467927E-2</v>
      </c>
      <c r="BB12" s="8">
        <f t="shared" si="13"/>
        <v>8.9053973998123537E-2</v>
      </c>
      <c r="BC12" s="7">
        <v>25.82</v>
      </c>
      <c r="BD12" s="8">
        <v>0.21563088512241069</v>
      </c>
      <c r="BE12" s="14">
        <v>0.1656</v>
      </c>
      <c r="BF12" s="12">
        <f t="shared" si="0"/>
        <v>22.596565221175577</v>
      </c>
      <c r="BG12" s="9">
        <f t="shared" si="1"/>
        <v>0.21563088512241069</v>
      </c>
      <c r="BH12" s="8">
        <f t="shared" si="9"/>
        <v>4.3983747511997073E-2</v>
      </c>
      <c r="BI12" s="8">
        <v>3.03969873317179E-2</v>
      </c>
      <c r="BJ12" s="8"/>
      <c r="BK12" s="8"/>
      <c r="BL12" s="8"/>
      <c r="BM12" s="7">
        <v>1049.9266666666665</v>
      </c>
      <c r="BN12" s="7">
        <v>100.43379642999999</v>
      </c>
      <c r="BO12" s="7">
        <v>101.290312497955</v>
      </c>
      <c r="BP12" s="7">
        <v>102.467171545341</v>
      </c>
      <c r="BQ12" s="8">
        <f t="shared" si="10"/>
        <v>-1.1485230143834402E-2</v>
      </c>
      <c r="BR12" s="8">
        <f t="shared" si="14"/>
        <v>-2.6399445631517415E-2</v>
      </c>
      <c r="BS12" s="8">
        <v>-3.6796389958661697E-2</v>
      </c>
      <c r="BT12" s="7">
        <v>48.392254656666665</v>
      </c>
      <c r="BU12" s="8">
        <v>0.14009232956505935</v>
      </c>
      <c r="BV12" s="29">
        <f>+AX6</f>
        <v>0.22648854918097999</v>
      </c>
      <c r="BW12" s="29">
        <v>2.5915346085657102E-2</v>
      </c>
      <c r="BX12" s="29">
        <v>-6.5433146118175503E-3</v>
      </c>
      <c r="BZ12" s="29"/>
      <c r="CA12" s="29"/>
      <c r="CQ12" s="10">
        <v>-11</v>
      </c>
      <c r="CR12" s="10">
        <v>-22.489750909999998</v>
      </c>
      <c r="CU12" s="8">
        <f t="shared" si="15"/>
        <v>2.3922630705179193E-2</v>
      </c>
      <c r="CV12" s="8"/>
      <c r="CW12" s="8"/>
      <c r="DD12" s="29">
        <v>7.8673791288356221E-2</v>
      </c>
      <c r="DE12" s="29">
        <v>4.6744995329170924E-2</v>
      </c>
      <c r="DF12" s="29">
        <v>0.14873060547341388</v>
      </c>
      <c r="DG12" s="29">
        <v>0.16785226145838325</v>
      </c>
      <c r="DH12" s="29">
        <v>6.7387187791488723E-2</v>
      </c>
      <c r="DI12" s="29">
        <v>0.4349312336345475</v>
      </c>
      <c r="DJ12" s="29"/>
      <c r="DK12" s="29"/>
      <c r="DL12" s="29"/>
      <c r="DM12">
        <v>-1419.2259987562966</v>
      </c>
      <c r="DN12" s="8">
        <f t="shared" si="11"/>
        <v>-4.3818158836538279E-2</v>
      </c>
      <c r="DO12" s="7">
        <f t="shared" si="20"/>
        <v>-4265.2877504571998</v>
      </c>
      <c r="DP12" s="8">
        <f t="shared" si="18"/>
        <v>-3.5901371798278819E-2</v>
      </c>
      <c r="DQ12" s="8"/>
      <c r="DR12" s="8"/>
      <c r="DS12" s="8"/>
      <c r="DT12" s="8"/>
      <c r="DU12" s="8"/>
      <c r="DV12" s="8"/>
      <c r="DW12" s="29">
        <f t="shared" si="6"/>
        <v>0.12499154438047499</v>
      </c>
      <c r="EB12" s="8">
        <f t="shared" si="16"/>
        <v>-4.0582858374687558E-2</v>
      </c>
      <c r="EC12" s="8">
        <v>0.16953050268454684</v>
      </c>
      <c r="ED12" s="8">
        <v>6.3430055423239873E-2</v>
      </c>
      <c r="EE12" s="8">
        <v>0.12262848074196175</v>
      </c>
      <c r="EF12" s="8">
        <v>0.25390528340422969</v>
      </c>
      <c r="EG12" s="8">
        <v>0.21197391349758563</v>
      </c>
      <c r="EH12" s="8">
        <v>0.12718172954656623</v>
      </c>
      <c r="EI12" s="8">
        <v>7.032517963473929E-2</v>
      </c>
      <c r="EJ12" s="8"/>
      <c r="EK12" s="8">
        <v>0.18440093067926988</v>
      </c>
      <c r="EL12" s="10">
        <v>18683.684079999999</v>
      </c>
      <c r="EM12" s="8"/>
      <c r="EN12" s="10">
        <v>1083.3095900000001</v>
      </c>
      <c r="EO12" s="10">
        <v>312.50746000000004</v>
      </c>
      <c r="EP12" s="8">
        <v>5.7981583576422802E-2</v>
      </c>
      <c r="EQ12" s="8">
        <v>0.28847474709422632</v>
      </c>
      <c r="ET12" s="10">
        <v>7469.80476</v>
      </c>
      <c r="EU12" s="8"/>
      <c r="EV12" s="10">
        <v>1055.8058000000001</v>
      </c>
      <c r="EW12" s="10">
        <v>432.49544000000003</v>
      </c>
      <c r="EX12" s="8">
        <v>0.14134315874676223</v>
      </c>
      <c r="EY12" s="8">
        <v>0.40963540832982731</v>
      </c>
      <c r="FB12" s="10">
        <v>9286.2702100000006</v>
      </c>
      <c r="FC12" s="8"/>
      <c r="FD12" s="10">
        <v>389.61253000000119</v>
      </c>
      <c r="FE12" s="10">
        <v>28.395499999999998</v>
      </c>
      <c r="FF12" s="8">
        <v>4.1955760621788019E-2</v>
      </c>
      <c r="FG12" s="8">
        <v>7.288138294730899E-2</v>
      </c>
      <c r="FJ12" s="7">
        <v>35439.759050000001</v>
      </c>
      <c r="FK12" s="7">
        <v>2528.7279200000012</v>
      </c>
      <c r="FL12" s="8">
        <v>0.27205735713171841</v>
      </c>
      <c r="FM12" s="8">
        <v>0.50324301582684772</v>
      </c>
      <c r="FN12" s="8"/>
      <c r="FO12" s="8"/>
      <c r="FP12" s="8"/>
      <c r="FQ12" s="8">
        <v>0.30381270821405099</v>
      </c>
      <c r="FR12" s="8">
        <v>7.1352853060664398E-2</v>
      </c>
      <c r="FV12" s="8">
        <v>1.9015862534419104E-2</v>
      </c>
      <c r="GL12" s="8">
        <v>0.20007884762084283</v>
      </c>
      <c r="GM12" s="8">
        <v>3.910170294470014E-2</v>
      </c>
      <c r="GN12" s="8">
        <v>4.2784460255620882E-2</v>
      </c>
      <c r="GO12" s="8">
        <v>9.3020855733529625E-2</v>
      </c>
      <c r="GP12" s="8">
        <v>4.1874279257622764E-2</v>
      </c>
      <c r="GQ12" s="8">
        <v>9.919626305768825E-2</v>
      </c>
      <c r="GR12" s="8"/>
      <c r="GS12" s="8"/>
      <c r="GT12" s="8">
        <v>0.65166268508612446</v>
      </c>
      <c r="GU12" s="8">
        <v>0.11224441068988447</v>
      </c>
      <c r="GX12" s="26">
        <v>5.6440326717215381</v>
      </c>
      <c r="GY12" s="8">
        <v>0.13523514876162149</v>
      </c>
      <c r="GZ12" s="26"/>
      <c r="HC12" s="10">
        <v>1188.8093833887217</v>
      </c>
      <c r="HD12" s="10">
        <v>1514.9303970192607</v>
      </c>
      <c r="HE12" s="10">
        <v>1150.9590757317412</v>
      </c>
      <c r="HF12" s="10">
        <v>4787.8866294919635</v>
      </c>
      <c r="HG12" s="10">
        <v>1395.4365316606188</v>
      </c>
      <c r="HH12" s="10">
        <v>1239.7988326436139</v>
      </c>
      <c r="HI12" s="8">
        <v>0.69714618399314865</v>
      </c>
      <c r="HJ12" s="8">
        <v>0.11404046251607726</v>
      </c>
      <c r="HK12" s="8">
        <v>0.17934096960431725</v>
      </c>
      <c r="HO12" s="7">
        <v>98.834058656212321</v>
      </c>
      <c r="HX12">
        <v>1040.8209483860001</v>
      </c>
      <c r="HZ12" s="8">
        <f t="shared" si="21"/>
        <v>3.3464554201858107E-2</v>
      </c>
      <c r="II12" s="7">
        <f>+II13/(1+[2]Hoja1!$D13)</f>
        <v>32388.99206264364</v>
      </c>
      <c r="IJ12" s="7">
        <v>1041.3733333333332</v>
      </c>
      <c r="IK12" s="7">
        <f t="shared" si="7"/>
        <v>31102.190757055083</v>
      </c>
      <c r="IL12" s="10">
        <f>+VLOOKUP($A12,[3]Hoja1!$G$2:$I$123, 3, FALSE)</f>
        <v>16.933373356124736</v>
      </c>
      <c r="IM12" s="10">
        <v>13.2353886842244</v>
      </c>
      <c r="IN12" s="8">
        <f t="shared" si="8"/>
        <v>0.27940128999067926</v>
      </c>
      <c r="IO12" s="7">
        <v>1049.9266666666665</v>
      </c>
    </row>
    <row r="13" spans="1:284" x14ac:dyDescent="0.3">
      <c r="A13" s="1">
        <v>35400</v>
      </c>
      <c r="B13" s="7">
        <v>105079.20330440151</v>
      </c>
      <c r="C13" s="7">
        <f t="shared" si="2"/>
        <v>105301.40689116462</v>
      </c>
      <c r="D13" s="26">
        <f t="shared" si="3"/>
        <v>11.562469661970216</v>
      </c>
      <c r="E13" s="26">
        <f>+'Output Gap'!E29</f>
        <v>11.5645820588226</v>
      </c>
      <c r="F13" s="26"/>
      <c r="G13" s="7"/>
      <c r="H13" s="7"/>
      <c r="I13" s="7">
        <v>106713.23231630243</v>
      </c>
      <c r="J13" s="7">
        <v>104923.6472332144</v>
      </c>
      <c r="K13" s="7">
        <v>107989.34335769599</v>
      </c>
      <c r="L13" s="7">
        <v>105937.69779583901</v>
      </c>
      <c r="M13" s="7"/>
      <c r="N13" s="7"/>
      <c r="O13" s="8">
        <f>+'Output Gap'!H29</f>
        <v>6.3638431367998294E-3</v>
      </c>
      <c r="P13" s="8">
        <f t="shared" si="19"/>
        <v>-2.6948400303307252E-2</v>
      </c>
      <c r="Q13" s="33">
        <f>+'Output Gap'!I29</f>
        <v>-5.9186436347005156E-3</v>
      </c>
      <c r="R13" s="8"/>
      <c r="S13" s="8"/>
      <c r="T13" s="8"/>
      <c r="U13" s="8"/>
      <c r="V13" s="8"/>
      <c r="W13" s="8"/>
      <c r="X13" s="8"/>
      <c r="AE13" s="14">
        <v>0.120398790963768</v>
      </c>
      <c r="AF13" s="14">
        <f>+NAIRU_Unemployment!N9</f>
        <v>0.116369287572089</v>
      </c>
      <c r="AG13" s="8">
        <f>+NAIRU_Unemployment!L9</f>
        <v>0.10115326249151375</v>
      </c>
      <c r="AI13" s="7">
        <f>+AI14/(1+[1]Hoja1!$H49)</f>
        <v>16622.175505249208</v>
      </c>
      <c r="AJ13" s="7">
        <f>+AJ14/(1+[1]Hoja1!$J49)</f>
        <v>17687.533923521354</v>
      </c>
      <c r="AK13" s="7">
        <v>16752.6051716074</v>
      </c>
      <c r="AL13" s="7">
        <v>17917.9384083476</v>
      </c>
      <c r="AM13" s="8">
        <f t="shared" si="4"/>
        <v>0.93976783745667314</v>
      </c>
      <c r="AN13" s="7">
        <v>21735.293141151833</v>
      </c>
      <c r="AQ13" s="8">
        <v>0.78066666666666662</v>
      </c>
      <c r="AR13" s="8">
        <v>0.77128476432192605</v>
      </c>
      <c r="AS13" s="8">
        <v>0.76363233806930197</v>
      </c>
      <c r="AT13" s="8">
        <v>0.76179440987959202</v>
      </c>
      <c r="AU13" s="8">
        <v>0.78620224675111705</v>
      </c>
      <c r="AV13" s="8">
        <f t="shared" si="17"/>
        <v>0.77054299823333705</v>
      </c>
      <c r="AW13" s="8"/>
      <c r="AX13" s="8">
        <v>0.25689424686736695</v>
      </c>
      <c r="AY13" s="8">
        <v>0.28436666666666666</v>
      </c>
      <c r="AZ13" s="8"/>
      <c r="BA13" s="8">
        <f t="shared" si="12"/>
        <v>3.3943989289809018E-2</v>
      </c>
      <c r="BB13" s="8">
        <f t="shared" si="13"/>
        <v>5.6543299767621846E-2</v>
      </c>
      <c r="BC13" s="7">
        <v>26.52</v>
      </c>
      <c r="BD13" s="8">
        <v>0.21651376146788981</v>
      </c>
      <c r="BE13" s="14">
        <v>0.18260000000000001</v>
      </c>
      <c r="BF13" s="12">
        <f t="shared" si="0"/>
        <v>24.579198272579237</v>
      </c>
      <c r="BG13" s="9">
        <f t="shared" si="1"/>
        <v>0.21651376146788981</v>
      </c>
      <c r="BH13" s="8">
        <f t="shared" si="9"/>
        <v>0.14610113378106693</v>
      </c>
      <c r="BI13" s="8">
        <v>0.15273778481686701</v>
      </c>
      <c r="BJ13" s="8"/>
      <c r="BK13" s="8"/>
      <c r="BL13" s="8"/>
      <c r="BM13" s="7">
        <v>1004.9166666666666</v>
      </c>
      <c r="BN13" s="7">
        <v>105.58517493333333</v>
      </c>
      <c r="BO13" s="7">
        <v>101.240495674244</v>
      </c>
      <c r="BP13" s="7">
        <v>102.144289793965</v>
      </c>
      <c r="BQ13" s="8">
        <f t="shared" si="10"/>
        <v>-8.8482099346330889E-3</v>
      </c>
      <c r="BR13" s="8">
        <f t="shared" si="14"/>
        <v>-1.5166024754902474E-2</v>
      </c>
      <c r="BS13" s="8">
        <v>-2.8815237781927398E-2</v>
      </c>
      <c r="BT13" s="7">
        <v>47.832874396666661</v>
      </c>
      <c r="BU13" s="8">
        <v>7.2110963107682169E-2</v>
      </c>
      <c r="BV13" s="29">
        <f t="shared" ref="BV13:BV76" si="22">+AX7</f>
        <v>0.25059111436833098</v>
      </c>
      <c r="BW13" s="29">
        <v>2.6165029516871701E-2</v>
      </c>
      <c r="BX13" s="29">
        <v>-3.5676152257462903E-3</v>
      </c>
      <c r="BZ13" s="29"/>
      <c r="CA13" s="29"/>
      <c r="CQ13" s="10">
        <v>-0.11110000000000013</v>
      </c>
      <c r="CR13" s="10">
        <v>-18.618914293333333</v>
      </c>
      <c r="CU13" s="8">
        <f t="shared" si="15"/>
        <v>1.0692558586825163E-2</v>
      </c>
      <c r="CV13" s="8"/>
      <c r="CW13" s="8"/>
      <c r="DD13" s="29">
        <v>7.7630872870543099E-2</v>
      </c>
      <c r="DE13" s="29">
        <v>4.647442728467098E-2</v>
      </c>
      <c r="DF13" s="29">
        <v>0.14534962674373478</v>
      </c>
      <c r="DG13" s="29">
        <v>0.16826113348442123</v>
      </c>
      <c r="DH13" s="29">
        <v>6.6188262450205287E-2</v>
      </c>
      <c r="DI13" s="29">
        <v>0.44975951883106563</v>
      </c>
      <c r="DJ13" s="29"/>
      <c r="DK13" s="29"/>
      <c r="DL13" s="29"/>
      <c r="DM13">
        <v>-1308.4682301667954</v>
      </c>
      <c r="DN13" s="8">
        <f t="shared" si="11"/>
        <v>-3.7900096406260846E-2</v>
      </c>
      <c r="DO13" s="7">
        <f t="shared" si="20"/>
        <v>-4812.1807806239967</v>
      </c>
      <c r="DP13" s="8">
        <f t="shared" si="18"/>
        <v>-3.8440009307111625E-2</v>
      </c>
      <c r="DQ13" s="8"/>
      <c r="DR13" s="8"/>
      <c r="DS13" s="8"/>
      <c r="DT13" s="8"/>
      <c r="DU13" s="8"/>
      <c r="DV13" s="8"/>
      <c r="DW13" s="29">
        <f t="shared" si="6"/>
        <v>0.120398790963768</v>
      </c>
      <c r="EB13" s="8">
        <f t="shared" si="16"/>
        <v>-2.975212569126906E-2</v>
      </c>
      <c r="EC13" s="8">
        <v>0.12983259000506164</v>
      </c>
      <c r="ED13" s="8">
        <v>1.8745163180891034E-3</v>
      </c>
      <c r="EE13" s="8">
        <v>0.13326679621285642</v>
      </c>
      <c r="EF13" s="8">
        <v>0.25039689633570084</v>
      </c>
      <c r="EG13" s="8">
        <v>0.20680507225749467</v>
      </c>
      <c r="EH13" s="8">
        <v>0.13702075315125634</v>
      </c>
      <c r="EI13" s="8">
        <v>6.8912199788438211E-2</v>
      </c>
      <c r="EJ13" s="8"/>
      <c r="EK13" s="8">
        <v>0.20863553480994285</v>
      </c>
      <c r="EL13" s="10">
        <v>20911.6914</v>
      </c>
      <c r="EM13" s="8"/>
      <c r="EN13" s="10">
        <v>1187.63572</v>
      </c>
      <c r="EO13" s="10">
        <v>400.84489000000002</v>
      </c>
      <c r="EP13" s="8">
        <v>5.6792905809618058E-2</v>
      </c>
      <c r="EQ13" s="8">
        <v>0.33751501681003671</v>
      </c>
      <c r="ET13" s="10">
        <v>6781.9526300000007</v>
      </c>
      <c r="EU13" s="8"/>
      <c r="EV13" s="10">
        <v>879.57231000000047</v>
      </c>
      <c r="EW13" s="10">
        <v>375.25134000000003</v>
      </c>
      <c r="EX13" s="8">
        <v>0.12969307778842454</v>
      </c>
      <c r="EY13" s="8">
        <v>0.42662932397223807</v>
      </c>
      <c r="FB13" s="10">
        <v>9977.0954099999981</v>
      </c>
      <c r="FC13" s="8"/>
      <c r="FD13" s="10">
        <v>468.36722999999859</v>
      </c>
      <c r="FE13" s="10">
        <v>31.200299999999999</v>
      </c>
      <c r="FF13" s="8">
        <v>4.6944246872747772E-2</v>
      </c>
      <c r="FG13" s="8">
        <v>6.6615036239832781E-2</v>
      </c>
      <c r="FJ13" s="7">
        <v>37670.739439999998</v>
      </c>
      <c r="FK13" s="7">
        <v>2535.5752599999992</v>
      </c>
      <c r="FL13" s="8">
        <v>0.25466382571011614</v>
      </c>
      <c r="FM13" s="8">
        <v>0.53027066511903254</v>
      </c>
      <c r="FN13" s="8"/>
      <c r="FO13" s="8"/>
      <c r="FP13" s="8"/>
      <c r="FQ13" s="8">
        <v>0.30092885626713262</v>
      </c>
      <c r="FR13" s="8">
        <v>6.7308879456389012E-2</v>
      </c>
      <c r="FV13" s="8">
        <v>2.3283039081274347E-2</v>
      </c>
      <c r="GL13" s="8">
        <v>0.20210782762268087</v>
      </c>
      <c r="GM13" s="8">
        <v>3.8617562827001274E-2</v>
      </c>
      <c r="GN13" s="8">
        <v>3.680578584467644E-2</v>
      </c>
      <c r="GO13" s="8">
        <v>9.0691509568649104E-2</v>
      </c>
      <c r="GP13" s="8">
        <v>4.191718010726752E-2</v>
      </c>
      <c r="GQ13" s="8">
        <v>0.1040113424421059</v>
      </c>
      <c r="GR13" s="8"/>
      <c r="GS13" s="8"/>
      <c r="GT13" s="8">
        <v>0.62943383713933432</v>
      </c>
      <c r="GU13" s="8">
        <v>0.15378121788457472</v>
      </c>
      <c r="GX13" s="26">
        <v>5.6814568403431158</v>
      </c>
      <c r="GY13" s="8">
        <v>0.13577200926443991</v>
      </c>
      <c r="GZ13" s="26"/>
      <c r="HC13" s="10">
        <v>1159.3283628194149</v>
      </c>
      <c r="HD13" s="10">
        <v>1551.1488992211796</v>
      </c>
      <c r="HE13" s="10">
        <v>1138.5509788064694</v>
      </c>
      <c r="HF13" s="10">
        <v>4643.3719680174372</v>
      </c>
      <c r="HG13" s="10">
        <v>1314.2882770397177</v>
      </c>
      <c r="HH13" s="10">
        <v>1246.2358086447803</v>
      </c>
      <c r="HI13" s="8">
        <v>0.7020618239685289</v>
      </c>
      <c r="HJ13" s="8">
        <v>0.11415223018832459</v>
      </c>
      <c r="HK13" s="8">
        <v>0.15561771998611237</v>
      </c>
      <c r="HO13" s="7">
        <v>99.381693599011385</v>
      </c>
      <c r="HX13">
        <v>1039.8842094319998</v>
      </c>
      <c r="HY13">
        <f t="shared" ref="HY13:HY28" si="23">+SUM(HX10:HX13)</f>
        <v>3111.6765898209997</v>
      </c>
      <c r="HZ13" s="8">
        <f t="shared" si="21"/>
        <v>3.0255435588671942E-2</v>
      </c>
      <c r="IA13" s="8">
        <f t="shared" ref="IA13:IA28" si="24">+HY13/SUM(IK10:IK13)</f>
        <v>2.5750800040559824E-2</v>
      </c>
      <c r="IB13" s="8">
        <v>7.1677773235579072E-3</v>
      </c>
      <c r="IC13" s="8">
        <v>6.2145863202463045E-3</v>
      </c>
      <c r="ID13" s="8">
        <v>1.2368436396755614E-2</v>
      </c>
      <c r="IE13" s="8"/>
      <c r="II13" s="7">
        <f>+II14/(1+[2]Hoja1!$D14)</f>
        <v>34524.139889803686</v>
      </c>
      <c r="IJ13" s="7">
        <v>1004.48</v>
      </c>
      <c r="IK13" s="7">
        <f t="shared" si="7"/>
        <v>34370.161565988063</v>
      </c>
      <c r="IL13" s="10">
        <f>+VLOOKUP($A13,[3]Hoja1!$G$2:$I$123, 3, FALSE)</f>
        <v>19.01649700762442</v>
      </c>
      <c r="IM13" s="10">
        <v>13.4585238275204</v>
      </c>
      <c r="IN13" s="8">
        <f t="shared" si="8"/>
        <v>0.41297049002795583</v>
      </c>
      <c r="IO13" s="7">
        <v>1004.9166666666666</v>
      </c>
    </row>
    <row r="14" spans="1:284" x14ac:dyDescent="0.3">
      <c r="A14" s="1">
        <v>35490</v>
      </c>
      <c r="B14" s="7">
        <v>105514.56765234563</v>
      </c>
      <c r="C14" s="7">
        <f t="shared" si="2"/>
        <v>106726.77379697649</v>
      </c>
      <c r="D14" s="26">
        <f t="shared" si="3"/>
        <v>11.56660430437857</v>
      </c>
      <c r="E14" s="26">
        <f>+'Output Gap'!E30</f>
        <v>11.578027331745499</v>
      </c>
      <c r="F14" s="26"/>
      <c r="G14" s="7"/>
      <c r="H14" s="7"/>
      <c r="I14" s="7">
        <v>107255.77319360273</v>
      </c>
      <c r="J14" s="7">
        <v>105418.34715099326</v>
      </c>
      <c r="K14" s="7">
        <v>108838.57782576</v>
      </c>
      <c r="L14" s="7">
        <v>109239.232402355</v>
      </c>
      <c r="M14" s="7"/>
      <c r="N14" s="7"/>
      <c r="O14" s="8">
        <f>+'Output Gap'!H30</f>
        <v>1.5767290176398774E-2</v>
      </c>
      <c r="P14" s="8">
        <f t="shared" si="19"/>
        <v>-3.0540735094276794E-2</v>
      </c>
      <c r="Q14" s="33">
        <f>+'Output Gap'!I30</f>
        <v>1.4418452158988515E-3</v>
      </c>
      <c r="R14" s="8"/>
      <c r="S14" s="8"/>
      <c r="T14" s="8"/>
      <c r="U14" s="8"/>
      <c r="V14" s="8"/>
      <c r="W14" s="8"/>
      <c r="X14" s="8"/>
      <c r="AA14" s="14"/>
      <c r="AB14" s="14"/>
      <c r="AC14" s="14"/>
      <c r="AD14" s="14"/>
      <c r="AE14" s="14">
        <v>0.11844532983397001</v>
      </c>
      <c r="AF14" s="14">
        <f>+NAIRU_Unemployment!N10</f>
        <v>0.120825526692873</v>
      </c>
      <c r="AG14" s="8">
        <f>+NAIRU_Unemployment!L10</f>
        <v>0.10478023922768916</v>
      </c>
      <c r="AH14" s="8">
        <f>+AE14-AG14</f>
        <v>1.366509060628085E-2</v>
      </c>
      <c r="AI14" s="7">
        <f>+AI15/(1+[1]Hoja1!$H50)</f>
        <v>16427.909754184493</v>
      </c>
      <c r="AJ14" s="7">
        <f>+AJ15/(1+[1]Hoja1!$J50)</f>
        <v>17504.543796701571</v>
      </c>
      <c r="AK14" s="7">
        <v>16804.694319359402</v>
      </c>
      <c r="AL14" s="7">
        <v>18060.692383713002</v>
      </c>
      <c r="AM14" s="8">
        <f t="shared" si="4"/>
        <v>0.93849402446466779</v>
      </c>
      <c r="AN14" s="7">
        <v>20775.233123654001</v>
      </c>
      <c r="AQ14" s="8">
        <v>0.75506171412687917</v>
      </c>
      <c r="AR14" s="8">
        <v>0.770260667231493</v>
      </c>
      <c r="AS14" s="8">
        <v>0.76075690360031001</v>
      </c>
      <c r="AT14" s="8">
        <v>0.76076102148775304</v>
      </c>
      <c r="AU14" s="8">
        <v>0.78560787693370504</v>
      </c>
      <c r="AV14" s="8">
        <f t="shared" si="17"/>
        <v>0.76904193400725607</v>
      </c>
      <c r="AW14" s="8"/>
      <c r="AX14" s="8">
        <v>0.25059241146143196</v>
      </c>
      <c r="AY14" s="8">
        <v>0.25806666666666667</v>
      </c>
      <c r="AZ14" s="8"/>
      <c r="BA14" s="8">
        <f t="shared" si="12"/>
        <v>2.8013369904193786E-2</v>
      </c>
      <c r="BB14" s="8">
        <f t="shared" si="13"/>
        <v>3.4157365510306681E-2</v>
      </c>
      <c r="BC14" s="7">
        <v>28.23</v>
      </c>
      <c r="BD14" s="8">
        <v>0.18913226621735468</v>
      </c>
      <c r="BE14" s="14">
        <v>0.13539999999999999</v>
      </c>
      <c r="BF14" s="12">
        <f t="shared" si="0"/>
        <v>26.19851385611209</v>
      </c>
      <c r="BG14" s="9">
        <f t="shared" si="1"/>
        <v>0.18913226621735468</v>
      </c>
      <c r="BH14" s="8">
        <f t="shared" si="9"/>
        <v>0.11083577282032397</v>
      </c>
      <c r="BI14" s="8">
        <v>0.11733542009183499</v>
      </c>
      <c r="BJ14" s="8"/>
      <c r="BK14" s="8"/>
      <c r="BL14" s="8"/>
      <c r="BM14" s="7">
        <v>1054.4866666666667</v>
      </c>
      <c r="BN14" s="7">
        <v>103.96250113333333</v>
      </c>
      <c r="BO14" s="7">
        <v>101.190678850534</v>
      </c>
      <c r="BP14" s="7">
        <v>101.946176713499</v>
      </c>
      <c r="BQ14" s="8">
        <f t="shared" si="10"/>
        <v>-7.4107522942050696E-3</v>
      </c>
      <c r="BR14" s="8">
        <f t="shared" si="14"/>
        <v>-3.6589041835102254E-3</v>
      </c>
      <c r="BS14" s="8">
        <v>-2.1039938827233401E-2</v>
      </c>
      <c r="BT14" s="7">
        <v>49.118276646666665</v>
      </c>
      <c r="BU14" s="8">
        <v>5.6560270871301999E-2</v>
      </c>
      <c r="BV14" s="29">
        <f t="shared" si="22"/>
        <v>0.20683983451157995</v>
      </c>
      <c r="BW14" s="29">
        <v>2.6402388637426298E-2</v>
      </c>
      <c r="BX14" s="29">
        <v>-6.0859511767728204E-3</v>
      </c>
      <c r="BZ14" s="29"/>
      <c r="CA14" s="29"/>
      <c r="CQ14" s="10">
        <v>-0.11109999999999998</v>
      </c>
      <c r="CR14" s="10">
        <v>-10.844200084000001</v>
      </c>
      <c r="CU14" s="8">
        <f t="shared" si="15"/>
        <v>5.2888389612213427E-3</v>
      </c>
      <c r="CV14" s="8"/>
      <c r="CW14" s="8"/>
      <c r="DD14" s="29">
        <v>7.8028635600023266E-2</v>
      </c>
      <c r="DE14" s="29">
        <v>4.7188019977671476E-2</v>
      </c>
      <c r="DF14" s="29">
        <v>0.14407905354669226</v>
      </c>
      <c r="DG14" s="29">
        <v>0.16740650353278305</v>
      </c>
      <c r="DH14" s="29">
        <v>6.7124052913184906E-2</v>
      </c>
      <c r="DI14" s="29">
        <v>0.45186232131365112</v>
      </c>
      <c r="DJ14" s="29"/>
      <c r="DK14" s="29"/>
      <c r="DL14" s="29"/>
      <c r="DM14">
        <v>-1808.0512413654687</v>
      </c>
      <c r="DN14" s="8">
        <f t="shared" si="11"/>
        <v>-4.937751462867207E-2</v>
      </c>
      <c r="DO14" s="7">
        <f t="shared" si="20"/>
        <v>-5311.7982297188573</v>
      </c>
      <c r="DP14" s="8">
        <f t="shared" si="18"/>
        <v>-3.9906203833537282E-2</v>
      </c>
      <c r="DQ14" s="8"/>
      <c r="DR14" s="8"/>
      <c r="DS14" s="8"/>
      <c r="DT14" s="8"/>
      <c r="DU14" s="8"/>
      <c r="DV14" s="8"/>
      <c r="DW14" s="29">
        <f t="shared" si="6"/>
        <v>0.11844532983397001</v>
      </c>
      <c r="EB14" s="8">
        <f t="shared" si="16"/>
        <v>-4.29854067369565E-2</v>
      </c>
      <c r="EC14" s="8">
        <v>0.17753717395647906</v>
      </c>
      <c r="ED14" s="8">
        <v>1.6002260785592526E-2</v>
      </c>
      <c r="EE14" s="8">
        <v>0.14430899658156071</v>
      </c>
      <c r="EF14" s="8">
        <v>0.26784152842254394</v>
      </c>
      <c r="EG14" s="8">
        <v>0.21307354342501308</v>
      </c>
      <c r="EH14" s="8">
        <v>0.13491501391243246</v>
      </c>
      <c r="EI14" s="8">
        <v>5.9372315215138333E-2</v>
      </c>
      <c r="EJ14" s="8"/>
      <c r="EK14" s="8">
        <v>0.18735078587160103</v>
      </c>
      <c r="EL14" s="10">
        <v>21589.134139999998</v>
      </c>
      <c r="EM14" s="8"/>
      <c r="EN14" s="10">
        <v>1396.3484900000001</v>
      </c>
      <c r="EO14" s="10">
        <v>438.83609000000001</v>
      </c>
      <c r="EP14" s="8">
        <v>6.4678299784745333E-2</v>
      </c>
      <c r="EQ14" s="8">
        <v>0.31427404630200872</v>
      </c>
      <c r="ET14" s="10">
        <v>7284.8554800000002</v>
      </c>
      <c r="EU14" s="8"/>
      <c r="EV14" s="10">
        <v>1053.7754399999999</v>
      </c>
      <c r="EW14" s="10">
        <v>417.90093000000002</v>
      </c>
      <c r="EX14" s="8">
        <v>0.14465289570850895</v>
      </c>
      <c r="EY14" s="8">
        <v>0.39657493820505063</v>
      </c>
      <c r="FB14" s="10">
        <v>10652.629490000003</v>
      </c>
      <c r="FC14" s="8"/>
      <c r="FD14" s="10">
        <v>570.23931000000243</v>
      </c>
      <c r="FE14" s="10">
        <v>38.730559999999997</v>
      </c>
      <c r="FF14" s="8">
        <v>5.3530380507019991E-2</v>
      </c>
      <c r="FG14" s="8">
        <v>6.7919835270563569E-2</v>
      </c>
      <c r="FJ14" s="7">
        <v>39526.61911</v>
      </c>
      <c r="FK14" s="7">
        <v>3020.3632400000024</v>
      </c>
      <c r="FL14" s="8">
        <v>0.23777035856483208</v>
      </c>
      <c r="FM14" s="8">
        <v>0.46658410399569661</v>
      </c>
      <c r="FN14" s="8"/>
      <c r="FO14" s="8"/>
      <c r="FP14" s="8"/>
      <c r="FQ14" s="8">
        <v>0.30165512336138484</v>
      </c>
      <c r="FR14" s="8">
        <v>7.6413397047557466E-2</v>
      </c>
      <c r="FV14" s="8">
        <v>2.0676055084278618E-2</v>
      </c>
      <c r="GL14" s="8">
        <v>0.20038517157209826</v>
      </c>
      <c r="GM14" s="8">
        <v>3.8028389647086963E-2</v>
      </c>
      <c r="GN14" s="8">
        <v>3.6280828981947295E-2</v>
      </c>
      <c r="GO14" s="8">
        <v>8.9689371023320696E-2</v>
      </c>
      <c r="GP14" s="8">
        <v>4.0383985536350565E-2</v>
      </c>
      <c r="GQ14" s="8">
        <v>0.10387128052364512</v>
      </c>
      <c r="GR14" s="8"/>
      <c r="GS14" s="8"/>
      <c r="GT14" s="8">
        <v>0.62927020694705071</v>
      </c>
      <c r="GU14" s="8">
        <v>0.14689966315094219</v>
      </c>
      <c r="GX14" s="26">
        <v>5.7711166112043051</v>
      </c>
      <c r="GY14" s="8">
        <v>0.14166903630143154</v>
      </c>
      <c r="GZ14" s="26"/>
      <c r="HC14" s="10">
        <v>1146.3249584280936</v>
      </c>
      <c r="HD14" s="10">
        <v>1537.7088708673766</v>
      </c>
      <c r="HE14" s="10">
        <v>1128.1867321643927</v>
      </c>
      <c r="HF14" s="10">
        <v>4610.5474094349438</v>
      </c>
      <c r="HG14" s="10">
        <v>1287.121465947652</v>
      </c>
      <c r="HH14" s="10">
        <v>1199.8342933124327</v>
      </c>
      <c r="HI14" s="8">
        <v>0.70528694657918001</v>
      </c>
      <c r="HJ14" s="8">
        <v>0.11164298150159815</v>
      </c>
      <c r="HK14" s="8">
        <v>0.15489608915699707</v>
      </c>
      <c r="HO14" s="7">
        <v>120.42754150881679</v>
      </c>
      <c r="HX14">
        <v>1114.552451411</v>
      </c>
      <c r="HY14">
        <f t="shared" si="23"/>
        <v>3686.3508611719999</v>
      </c>
      <c r="HZ14" s="8">
        <f t="shared" si="21"/>
        <v>3.258267542088264E-2</v>
      </c>
      <c r="IA14" s="8">
        <f t="shared" si="24"/>
        <v>2.8935596533903381E-2</v>
      </c>
      <c r="IB14" s="8">
        <v>5.9565429246996541E-3</v>
      </c>
      <c r="IC14" s="8">
        <v>6.4539251491559846E-3</v>
      </c>
      <c r="ID14" s="8">
        <v>1.652512846004774E-2</v>
      </c>
      <c r="IE14" s="8"/>
      <c r="II14" s="7">
        <f>+II15/(1+[2]Hoja1!$D15)</f>
        <v>36616.894450082073</v>
      </c>
      <c r="IJ14" s="7">
        <v>1070.4533333333334</v>
      </c>
      <c r="IK14" s="7">
        <f t="shared" si="7"/>
        <v>34206.904037618391</v>
      </c>
      <c r="IL14" s="10">
        <f>+VLOOKUP($A14,[3]Hoja1!$G$2:$I$123, 3, FALSE)</f>
        <v>17.086935892087336</v>
      </c>
      <c r="IM14" s="10">
        <v>13.690448090089999</v>
      </c>
      <c r="IN14" s="8">
        <f t="shared" si="8"/>
        <v>0.24809179214929622</v>
      </c>
      <c r="IO14" s="7">
        <v>1054.4866666666667</v>
      </c>
    </row>
    <row r="15" spans="1:284" x14ac:dyDescent="0.3">
      <c r="A15" s="1">
        <v>35582</v>
      </c>
      <c r="B15" s="7">
        <v>108863.87160019056</v>
      </c>
      <c r="C15" s="7">
        <f t="shared" si="2"/>
        <v>107942.07641754649</v>
      </c>
      <c r="D15" s="26">
        <f t="shared" si="3"/>
        <v>11.597853496303326</v>
      </c>
      <c r="E15" s="26">
        <f>+'Output Gap'!E31</f>
        <v>11.5893500327631</v>
      </c>
      <c r="F15" s="26"/>
      <c r="G15" s="7"/>
      <c r="H15" s="7"/>
      <c r="I15" s="7">
        <v>107707.63419879266</v>
      </c>
      <c r="J15" s="7">
        <v>105843.16294036864</v>
      </c>
      <c r="K15" s="7">
        <v>108861.750186647</v>
      </c>
      <c r="L15" s="7">
        <v>109924.163989111</v>
      </c>
      <c r="M15" s="7"/>
      <c r="N15" s="7"/>
      <c r="O15" s="8">
        <f>+'Output Gap'!H31</f>
        <v>2.3503151489000729E-2</v>
      </c>
      <c r="P15" s="8">
        <f t="shared" si="19"/>
        <v>1.9487226136982727E-5</v>
      </c>
      <c r="Q15" s="33">
        <f>+'Output Gap'!I31</f>
        <v>6.994678768899476E-3</v>
      </c>
      <c r="R15" s="8"/>
      <c r="S15" s="8"/>
      <c r="T15" s="8"/>
      <c r="U15" s="8"/>
      <c r="V15" s="8"/>
      <c r="W15" s="8"/>
      <c r="X15" s="8"/>
      <c r="AA15" s="14"/>
      <c r="AB15" s="14"/>
      <c r="AC15" s="14"/>
      <c r="AD15" s="14"/>
      <c r="AE15" s="14">
        <v>0.12676965330411499</v>
      </c>
      <c r="AF15" s="14">
        <f>+NAIRU_Unemployment!N11</f>
        <v>0.12586138328066099</v>
      </c>
      <c r="AG15" s="8">
        <f>+NAIRU_Unemployment!L11</f>
        <v>0.10808197882325692</v>
      </c>
      <c r="AH15" s="8">
        <f t="shared" ref="AH15:AH17" si="25">+AE15-AG15</f>
        <v>1.8687674480858077E-2</v>
      </c>
      <c r="AI15" s="7">
        <f>+AI16/(1+[1]Hoja1!$H51)</f>
        <v>16738.101048273926</v>
      </c>
      <c r="AJ15" s="7">
        <f>+AJ16/(1+[1]Hoja1!$J51)</f>
        <v>17977.497142664117</v>
      </c>
      <c r="AK15" s="7">
        <v>16922.239650333398</v>
      </c>
      <c r="AL15" s="7">
        <v>18258.937822058</v>
      </c>
      <c r="AM15" s="8">
        <f t="shared" si="4"/>
        <v>0.931058473570892</v>
      </c>
      <c r="AN15" s="7">
        <v>18269.826094071224</v>
      </c>
      <c r="AQ15" s="8">
        <v>0.77788701781097469</v>
      </c>
      <c r="AR15" s="8">
        <v>0.76870986636225402</v>
      </c>
      <c r="AS15" s="8">
        <v>0.75785072651280605</v>
      </c>
      <c r="AT15" s="8">
        <v>0.75979434868239504</v>
      </c>
      <c r="AU15" s="8">
        <v>0.78470500224290496</v>
      </c>
      <c r="AV15" s="8">
        <f t="shared" si="17"/>
        <v>0.76745002581270205</v>
      </c>
      <c r="AW15" s="8"/>
      <c r="AX15" s="8">
        <v>0.22727066380271974</v>
      </c>
      <c r="AY15" s="8">
        <v>0.23850000000000002</v>
      </c>
      <c r="AZ15" s="8"/>
      <c r="BA15" s="8">
        <f t="shared" si="12"/>
        <v>3.2072460456130658E-2</v>
      </c>
      <c r="BB15" s="8">
        <f t="shared" si="13"/>
        <v>4.1515763372298897E-2</v>
      </c>
      <c r="BC15" s="7">
        <v>29.51</v>
      </c>
      <c r="BD15" s="8">
        <v>0.18657016485725775</v>
      </c>
      <c r="BE15" s="14">
        <v>0.16370000000000001</v>
      </c>
      <c r="BF15" s="12">
        <f t="shared" si="0"/>
        <v>26.812410119698082</v>
      </c>
      <c r="BG15" s="9">
        <f t="shared" si="1"/>
        <v>0.18657016485725775</v>
      </c>
      <c r="BH15" s="8">
        <f t="shared" si="9"/>
        <v>4.0236790318703086E-2</v>
      </c>
      <c r="BI15" s="8">
        <v>4.07058034677618E-2</v>
      </c>
      <c r="BJ15" s="8"/>
      <c r="BK15" s="8"/>
      <c r="BL15" s="8"/>
      <c r="BM15" s="7">
        <v>1072.7333333333333</v>
      </c>
      <c r="BN15" s="7">
        <v>104.83125003333333</v>
      </c>
      <c r="BO15" s="7">
        <v>100.526283552344</v>
      </c>
      <c r="BP15" s="7">
        <v>101.882569498541</v>
      </c>
      <c r="BQ15" s="8">
        <f t="shared" si="10"/>
        <v>-1.3312247157414192E-2</v>
      </c>
      <c r="BR15" s="8">
        <f t="shared" si="14"/>
        <v>-8.87359064046922E-3</v>
      </c>
      <c r="BS15" s="8">
        <v>-1.34866278177835E-2</v>
      </c>
      <c r="BT15" s="7">
        <v>49.947298296666666</v>
      </c>
      <c r="BU15" s="8">
        <v>3.2884825145956365E-2</v>
      </c>
      <c r="BV15" s="29">
        <f t="shared" si="22"/>
        <v>0.26337160482167471</v>
      </c>
      <c r="BW15" s="29">
        <v>2.6606605940136099E-2</v>
      </c>
      <c r="BX15" s="29">
        <v>-2.5312081309539301E-3</v>
      </c>
      <c r="BZ15" s="29"/>
      <c r="CA15" s="29"/>
      <c r="CQ15" s="10">
        <v>-0.66670000000000007</v>
      </c>
      <c r="CR15" s="10">
        <v>-16.660449360000001</v>
      </c>
      <c r="CU15" s="8">
        <f t="shared" si="15"/>
        <v>3.8851517815288616E-2</v>
      </c>
      <c r="CV15" s="8"/>
      <c r="CW15" s="8"/>
      <c r="DD15" s="29">
        <v>7.7379340856934958E-2</v>
      </c>
      <c r="DE15" s="29">
        <v>4.4878729064421953E-2</v>
      </c>
      <c r="DF15" s="29">
        <v>0.14736307886748626</v>
      </c>
      <c r="DG15" s="29">
        <v>0.16708389155155182</v>
      </c>
      <c r="DH15" s="29">
        <v>6.737223267321521E-2</v>
      </c>
      <c r="DI15" s="29">
        <v>0.44684227225541384</v>
      </c>
      <c r="DJ15" s="29"/>
      <c r="DK15" s="29"/>
      <c r="DL15" s="29"/>
      <c r="DM15">
        <v>-1164.3526496117793</v>
      </c>
      <c r="DN15" s="8">
        <f t="shared" si="11"/>
        <v>-3.0638587329018009E-2</v>
      </c>
      <c r="DO15" s="7">
        <f t="shared" si="20"/>
        <v>-5700.09811990034</v>
      </c>
      <c r="DP15" s="8">
        <f t="shared" si="18"/>
        <v>-4.0274030773874529E-2</v>
      </c>
      <c r="DQ15" s="8"/>
      <c r="DR15" s="8"/>
      <c r="DS15" s="8"/>
      <c r="DT15" s="8"/>
      <c r="DU15" s="8"/>
      <c r="DV15" s="8"/>
      <c r="DW15" s="29">
        <f t="shared" si="6"/>
        <v>0.12676965330411499</v>
      </c>
      <c r="EB15" s="8">
        <f t="shared" si="16"/>
        <v>-2.4527053737258275E-2</v>
      </c>
      <c r="EC15" s="8">
        <v>0.25998183701793387</v>
      </c>
      <c r="ED15" s="8">
        <v>0.10390054526299108</v>
      </c>
      <c r="EE15" s="8">
        <v>0.21448251827092002</v>
      </c>
      <c r="EF15" s="8">
        <v>0.26586693785331872</v>
      </c>
      <c r="EG15" s="8">
        <v>0.22763857086507583</v>
      </c>
      <c r="EH15" s="8">
        <v>0.13842108735462194</v>
      </c>
      <c r="EI15" s="8">
        <v>6.487320260750308E-2</v>
      </c>
      <c r="EJ15" s="8"/>
      <c r="EK15" s="8">
        <v>0.18611786675056832</v>
      </c>
      <c r="EL15" s="10">
        <v>22852.379810000002</v>
      </c>
      <c r="EM15" s="8"/>
      <c r="EN15" s="10">
        <v>1415.94625</v>
      </c>
      <c r="EO15" s="10">
        <v>465.71302000000003</v>
      </c>
      <c r="EP15" s="8">
        <v>6.1960559984233859E-2</v>
      </c>
      <c r="EQ15" s="8">
        <v>0.32890586065678695</v>
      </c>
      <c r="ET15" s="10">
        <v>7612.3734599999998</v>
      </c>
      <c r="EU15" s="8"/>
      <c r="EV15" s="10">
        <v>954.54845999999998</v>
      </c>
      <c r="EW15" s="10">
        <v>417.47796999999997</v>
      </c>
      <c r="EX15" s="8">
        <v>0.12539432872228001</v>
      </c>
      <c r="EY15" s="8">
        <v>0.43735649628516499</v>
      </c>
      <c r="FB15" s="10">
        <v>11438.713760000002</v>
      </c>
      <c r="FC15" s="8"/>
      <c r="FD15" s="10">
        <v>676.12547999999992</v>
      </c>
      <c r="FE15" s="10">
        <v>46.790320000000001</v>
      </c>
      <c r="FF15" s="8">
        <v>5.9108523404470592E-2</v>
      </c>
      <c r="FG15" s="8">
        <v>6.9203604041072384E-2</v>
      </c>
      <c r="FJ15" s="7">
        <v>41903.46703</v>
      </c>
      <c r="FK15" s="7">
        <v>3046.6201899999996</v>
      </c>
      <c r="FL15" s="8">
        <v>0.23556335247439208</v>
      </c>
      <c r="FM15" s="8">
        <v>0.4089525978599246</v>
      </c>
      <c r="FN15" s="8"/>
      <c r="FO15" s="8"/>
      <c r="FP15" s="8"/>
      <c r="FQ15" s="8">
        <v>0.29882875814990956</v>
      </c>
      <c r="FR15" s="8">
        <v>7.2705682988446499E-2</v>
      </c>
      <c r="FV15" s="8">
        <v>1.810155323226106E-2</v>
      </c>
      <c r="GL15" s="8">
        <v>0.19642155818837184</v>
      </c>
      <c r="GM15" s="8">
        <v>3.7333452934054677E-2</v>
      </c>
      <c r="GN15" s="8">
        <v>3.420626468045268E-2</v>
      </c>
      <c r="GO15" s="8">
        <v>8.9809876140932748E-2</v>
      </c>
      <c r="GP15" s="8">
        <v>3.8441326500530539E-2</v>
      </c>
      <c r="GQ15" s="8">
        <v>0.10221292372702721</v>
      </c>
      <c r="GR15" s="8"/>
      <c r="GS15" s="8"/>
      <c r="GT15" s="8">
        <v>0.6396367940270673</v>
      </c>
      <c r="GU15" s="8">
        <v>0.14645682154797074</v>
      </c>
      <c r="GX15" s="26">
        <v>5.7913943663767569</v>
      </c>
      <c r="GY15" s="8">
        <v>0.13584246846143941</v>
      </c>
      <c r="GZ15" s="26"/>
      <c r="HC15" s="10">
        <v>1140.2080432463381</v>
      </c>
      <c r="HD15" s="10">
        <v>1521.440889574638</v>
      </c>
      <c r="HE15" s="10">
        <v>1124.0493527115984</v>
      </c>
      <c r="HF15" s="10">
        <v>4539.3709113149562</v>
      </c>
      <c r="HG15" s="10">
        <v>1262.3009256598273</v>
      </c>
      <c r="HH15" s="10">
        <v>1173.2694752918087</v>
      </c>
      <c r="HI15" s="8">
        <v>0.7088629887435447</v>
      </c>
      <c r="HJ15" s="8">
        <v>0.10803087832932477</v>
      </c>
      <c r="HK15" s="8">
        <v>0.12575160786336789</v>
      </c>
      <c r="HO15" s="7">
        <v>137.5602164717842</v>
      </c>
      <c r="HX15">
        <v>1189.3724670769998</v>
      </c>
      <c r="HY15">
        <f t="shared" si="23"/>
        <v>4384.6300763059999</v>
      </c>
      <c r="HZ15" s="8">
        <f t="shared" si="21"/>
        <v>3.3688146426552802E-2</v>
      </c>
      <c r="IA15" s="8">
        <f t="shared" si="24"/>
        <v>3.248244041852881E-2</v>
      </c>
      <c r="IB15" s="8">
        <v>6.117683319289741E-3</v>
      </c>
      <c r="IC15" s="8">
        <v>6.1832936499152192E-3</v>
      </c>
      <c r="ID15" s="8">
        <v>2.0181463449323849E-2</v>
      </c>
      <c r="IE15" s="8"/>
      <c r="II15" s="7">
        <f>+II16/(1+[2]Hoja1!$D16)</f>
        <v>38002.817724856824</v>
      </c>
      <c r="IJ15" s="7">
        <v>1076.4033333333334</v>
      </c>
      <c r="IK15" s="7">
        <f t="shared" si="7"/>
        <v>35305.369788453048</v>
      </c>
      <c r="IL15" s="10">
        <f>+VLOOKUP($A15,[3]Hoja1!$G$2:$I$123, 3, FALSE)</f>
        <v>14.829199078075497</v>
      </c>
      <c r="IM15" s="10">
        <v>13.9330674472155</v>
      </c>
      <c r="IN15" s="8">
        <f t="shared" si="8"/>
        <v>6.4316894628905885E-2</v>
      </c>
      <c r="IO15" s="7">
        <v>1072.7333333333333</v>
      </c>
    </row>
    <row r="16" spans="1:284" x14ac:dyDescent="0.3">
      <c r="A16" s="1">
        <v>35674</v>
      </c>
      <c r="B16" s="7">
        <v>109279.19596950762</v>
      </c>
      <c r="C16" s="7">
        <f t="shared" si="2"/>
        <v>109264.89555596883</v>
      </c>
      <c r="D16" s="26">
        <f t="shared" si="3"/>
        <v>11.601661317251082</v>
      </c>
      <c r="E16" s="26">
        <f>+'Output Gap'!E32</f>
        <v>11.601530447425599</v>
      </c>
      <c r="F16" s="26"/>
      <c r="G16" s="7"/>
      <c r="H16" s="7"/>
      <c r="I16" s="7">
        <v>108028.00559545927</v>
      </c>
      <c r="J16" s="7">
        <v>106200.59077480726</v>
      </c>
      <c r="K16" s="7">
        <v>109235.249554454</v>
      </c>
      <c r="L16" s="7">
        <v>109998.06498783801</v>
      </c>
      <c r="M16" s="7"/>
      <c r="N16" s="7"/>
      <c r="O16" s="8">
        <f>+'Output Gap'!H32</f>
        <v>3.2545313870599557E-2</v>
      </c>
      <c r="P16" s="8">
        <f t="shared" si="19"/>
        <v>4.0230983343625404E-4</v>
      </c>
      <c r="Q16" s="33">
        <f>+'Output Gap'!I32</f>
        <v>1.3751867382998384E-2</v>
      </c>
      <c r="R16" s="8"/>
      <c r="S16" s="8"/>
      <c r="T16" s="8"/>
      <c r="U16" s="8"/>
      <c r="V16" s="8"/>
      <c r="W16" s="8"/>
      <c r="X16" s="8"/>
      <c r="AA16" s="14"/>
      <c r="AB16" s="14"/>
      <c r="AC16" s="14"/>
      <c r="AD16" s="14"/>
      <c r="AE16" s="14">
        <v>0.12712541291496601</v>
      </c>
      <c r="AF16" s="14">
        <f>+NAIRU_Unemployment!N12</f>
        <v>0.13089723986844901</v>
      </c>
      <c r="AG16" s="8">
        <f>+NAIRU_Unemployment!L12</f>
        <v>0.11107652647645705</v>
      </c>
      <c r="AH16" s="8">
        <f t="shared" si="25"/>
        <v>1.6048886438508964E-2</v>
      </c>
      <c r="AI16" s="7">
        <f>+AI17/(1+[1]Hoja1!$H52)</f>
        <v>17110.490003462422</v>
      </c>
      <c r="AJ16" s="7">
        <f>+AJ17/(1+[1]Hoja1!$J52)</f>
        <v>18320.079787385595</v>
      </c>
      <c r="AK16" s="7">
        <v>17039.784981307399</v>
      </c>
      <c r="AL16" s="7">
        <v>18457.183260402999</v>
      </c>
      <c r="AM16" s="8">
        <f t="shared" si="4"/>
        <v>0.93397464432681987</v>
      </c>
      <c r="AN16" s="7">
        <v>20771.195590658714</v>
      </c>
      <c r="AQ16" s="8">
        <v>0.78376779048153278</v>
      </c>
      <c r="AR16" s="8">
        <v>0.76715906549301505</v>
      </c>
      <c r="AS16" s="8">
        <v>0.75492959836487705</v>
      </c>
      <c r="AT16" s="8">
        <v>0.75889327069553603</v>
      </c>
      <c r="AU16" s="8">
        <v>0.78276252674337099</v>
      </c>
      <c r="AV16" s="8">
        <f t="shared" si="17"/>
        <v>0.76552846526792806</v>
      </c>
      <c r="AW16" s="8"/>
      <c r="AX16" s="8">
        <v>0.23035916795359912</v>
      </c>
      <c r="AY16" s="8">
        <v>0.23</v>
      </c>
      <c r="AZ16" s="8"/>
      <c r="BA16" s="8">
        <f t="shared" si="12"/>
        <v>3.6903846391257433E-2</v>
      </c>
      <c r="BB16" s="8">
        <f t="shared" si="13"/>
        <v>3.6601152151813032E-2</v>
      </c>
      <c r="BC16" s="7">
        <v>30.48</v>
      </c>
      <c r="BD16" s="8">
        <v>0.18048024786986838</v>
      </c>
      <c r="BE16" s="14">
        <v>0.1784</v>
      </c>
      <c r="BF16" s="12">
        <f t="shared" si="0"/>
        <v>29.01525806925698</v>
      </c>
      <c r="BG16" s="9">
        <f t="shared" si="1"/>
        <v>0.18048024786986838</v>
      </c>
      <c r="BH16" s="8">
        <f t="shared" si="9"/>
        <v>0.13716233580961923</v>
      </c>
      <c r="BI16" s="8">
        <v>0.12268338569259001</v>
      </c>
      <c r="BJ16" s="8"/>
      <c r="BK16" s="8"/>
      <c r="BL16" s="8"/>
      <c r="BM16" s="7">
        <v>1152.53</v>
      </c>
      <c r="BN16" s="7">
        <v>101.68280833333334</v>
      </c>
      <c r="BO16" s="7">
        <v>99.861888254153897</v>
      </c>
      <c r="BP16" s="7">
        <v>101.962733157521</v>
      </c>
      <c r="BQ16" s="8">
        <f t="shared" si="10"/>
        <v>-2.0604046579660973E-2</v>
      </c>
      <c r="BR16" s="8">
        <f t="shared" si="14"/>
        <v>-1.4102278969965076E-2</v>
      </c>
      <c r="BS16" s="8">
        <v>-6.1261947915010797E-3</v>
      </c>
      <c r="BT16" s="7">
        <v>51.208416076666673</v>
      </c>
      <c r="BU16" s="8">
        <v>5.8194466035528025E-2</v>
      </c>
      <c r="BV16" s="29">
        <f t="shared" si="22"/>
        <v>0.29828766384048933</v>
      </c>
      <c r="BW16" s="29">
        <v>2.6751626959854499E-2</v>
      </c>
      <c r="BX16" s="29">
        <v>-4.6465839799782298E-3</v>
      </c>
      <c r="BZ16" s="29"/>
      <c r="CA16" s="29"/>
      <c r="CQ16" s="10">
        <v>4.2222</v>
      </c>
      <c r="CR16" s="10">
        <v>-10.843621397666666</v>
      </c>
      <c r="CU16" s="8">
        <f t="shared" si="15"/>
        <v>4.1308750017450491E-2</v>
      </c>
      <c r="CV16" s="8"/>
      <c r="CW16" s="8"/>
      <c r="DD16" s="29">
        <v>7.4224618287104263E-2</v>
      </c>
      <c r="DE16" s="29">
        <v>4.7171858937258435E-2</v>
      </c>
      <c r="DF16" s="29">
        <v>0.14614411238436917</v>
      </c>
      <c r="DG16" s="29">
        <v>0.16871937041308827</v>
      </c>
      <c r="DH16" s="29">
        <v>6.9443611618893009E-2</v>
      </c>
      <c r="DI16" s="29">
        <v>0.44518688473585732</v>
      </c>
      <c r="DJ16" s="29"/>
      <c r="DK16" s="29"/>
      <c r="DL16" s="29"/>
      <c r="DM16">
        <v>-1141.4597903829308</v>
      </c>
      <c r="DN16" s="8">
        <f t="shared" si="11"/>
        <v>-2.9246519876116199E-2</v>
      </c>
      <c r="DO16" s="7">
        <f t="shared" si="20"/>
        <v>-5422.3319115269742</v>
      </c>
      <c r="DP16" s="8">
        <f t="shared" si="18"/>
        <v>-3.6594660435997385E-2</v>
      </c>
      <c r="DQ16" s="8"/>
      <c r="DR16" s="8"/>
      <c r="DS16" s="8"/>
      <c r="DT16" s="8"/>
      <c r="DU16" s="8"/>
      <c r="DV16" s="8"/>
      <c r="DW16" s="29">
        <f t="shared" si="6"/>
        <v>0.12712541291496601</v>
      </c>
      <c r="EB16" s="8">
        <f t="shared" si="16"/>
        <v>-3.8445484995912604E-3</v>
      </c>
      <c r="EC16" s="8">
        <v>0.24211631904253972</v>
      </c>
      <c r="ED16" s="8">
        <v>0.14093586486546439</v>
      </c>
      <c r="EE16" s="8">
        <v>0.22524841960275488</v>
      </c>
      <c r="EF16" s="8">
        <v>0.26613464676815712</v>
      </c>
      <c r="EG16" s="8">
        <v>0.23598134436365636</v>
      </c>
      <c r="EH16" s="8">
        <v>0.1501455326964368</v>
      </c>
      <c r="EI16" s="8">
        <v>6.4120997859599044E-2</v>
      </c>
      <c r="EJ16" s="8"/>
      <c r="EK16" s="8">
        <v>0.16265952371321782</v>
      </c>
      <c r="EL16" s="10">
        <v>24544.791790000003</v>
      </c>
      <c r="EM16" s="8"/>
      <c r="EN16" s="10">
        <v>1568.2826699999998</v>
      </c>
      <c r="EO16" s="10">
        <v>539.79451000000006</v>
      </c>
      <c r="EP16" s="8">
        <v>6.3894722897545497E-2</v>
      </c>
      <c r="EQ16" s="8">
        <v>0.344194653378399</v>
      </c>
      <c r="ET16" s="10">
        <v>8155.6109200000001</v>
      </c>
      <c r="EU16" s="8"/>
      <c r="EV16" s="10">
        <v>959.10390000000007</v>
      </c>
      <c r="EW16" s="10">
        <v>432.28793999999999</v>
      </c>
      <c r="EX16" s="8">
        <v>0.11760049730278208</v>
      </c>
      <c r="EY16" s="8">
        <v>0.45072065706332753</v>
      </c>
      <c r="FB16" s="10">
        <v>12254.175819999997</v>
      </c>
      <c r="FC16" s="8"/>
      <c r="FD16" s="10">
        <v>758.47451000000001</v>
      </c>
      <c r="FE16" s="10">
        <v>53.472449999999995</v>
      </c>
      <c r="FF16" s="8">
        <v>6.1895187496991556E-2</v>
      </c>
      <c r="FG16" s="8">
        <v>7.0499996104021995E-2</v>
      </c>
      <c r="FJ16" s="7">
        <v>44954.578529999999</v>
      </c>
      <c r="FK16" s="7">
        <v>3285.8610799999997</v>
      </c>
      <c r="FL16" s="8">
        <v>0.25456973047167786</v>
      </c>
      <c r="FM16" s="8">
        <v>0.33764098964955802</v>
      </c>
      <c r="FN16" s="8"/>
      <c r="FO16" s="8"/>
      <c r="FP16" s="8"/>
      <c r="FQ16" s="8">
        <v>0.30804983726970836</v>
      </c>
      <c r="FR16" s="8">
        <v>7.3092912611942576E-2</v>
      </c>
      <c r="FV16" s="8">
        <v>1.8701491199669788E-2</v>
      </c>
      <c r="GL16" s="8">
        <v>0.19256135840083757</v>
      </c>
      <c r="GM16" s="8">
        <v>3.7328279712488699E-2</v>
      </c>
      <c r="GN16" s="8">
        <v>3.3020322835456285E-2</v>
      </c>
      <c r="GO16" s="8">
        <v>8.4961602303906245E-2</v>
      </c>
      <c r="GP16" s="8">
        <v>3.5352147994922076E-2</v>
      </c>
      <c r="GQ16" s="8">
        <v>0.10027619562257319</v>
      </c>
      <c r="GR16" s="8"/>
      <c r="GS16" s="8"/>
      <c r="GT16" s="8">
        <v>0.64287035431799611</v>
      </c>
      <c r="GU16" s="8">
        <v>0.13978530805906639</v>
      </c>
      <c r="GX16" s="26">
        <v>6.0251816258192665</v>
      </c>
      <c r="GY16" s="8">
        <v>0.13298956910351792</v>
      </c>
      <c r="GZ16" s="26"/>
      <c r="HC16" s="10">
        <v>1141.0908110769633</v>
      </c>
      <c r="HD16" s="10">
        <v>1531.6178500453591</v>
      </c>
      <c r="HE16" s="10">
        <v>1106.7100669863598</v>
      </c>
      <c r="HF16" s="10">
        <v>4441.5524334074289</v>
      </c>
      <c r="HG16" s="10">
        <v>1362.9833346684788</v>
      </c>
      <c r="HH16" s="10">
        <v>1119.5450860181697</v>
      </c>
      <c r="HI16" s="8">
        <v>0.71356775519484961</v>
      </c>
      <c r="HJ16" s="8">
        <v>0.10107694158891989</v>
      </c>
      <c r="HK16" s="8">
        <v>0.12893677490063168</v>
      </c>
      <c r="HO16" s="7">
        <v>156.51045074499996</v>
      </c>
      <c r="HX16">
        <v>1558.293181519</v>
      </c>
      <c r="HY16">
        <f t="shared" si="23"/>
        <v>4902.1023094390002</v>
      </c>
      <c r="HZ16" s="8">
        <f t="shared" si="21"/>
        <v>4.6956388747932579E-2</v>
      </c>
      <c r="IA16" s="8">
        <f t="shared" si="24"/>
        <v>3.5763912128232017E-2</v>
      </c>
      <c r="IB16" s="8">
        <v>6.2022215458465944E-3</v>
      </c>
      <c r="IC16" s="8">
        <v>5.1697290043317004E-3</v>
      </c>
      <c r="ID16" s="8">
        <v>2.4391961578053723E-2</v>
      </c>
      <c r="IE16" s="8"/>
      <c r="II16" s="7">
        <f>+II17/(1+[2]Hoja1!$D17)</f>
        <v>39028.909942720726</v>
      </c>
      <c r="IJ16" s="7">
        <v>1176.0666666666668</v>
      </c>
      <c r="IK16" s="7">
        <f t="shared" si="7"/>
        <v>33185.967300085642</v>
      </c>
      <c r="IL16" s="10">
        <f>+VLOOKUP($A16,[3]Hoja1!$G$2:$I$123, 3, FALSE)</f>
        <v>14.829530019419584</v>
      </c>
      <c r="IM16" s="10">
        <v>14.188500154666199</v>
      </c>
      <c r="IN16" s="8">
        <f t="shared" si="8"/>
        <v>4.5179536791460473E-2</v>
      </c>
      <c r="IO16" s="7">
        <v>1152.53</v>
      </c>
    </row>
    <row r="17" spans="1:284" x14ac:dyDescent="0.3">
      <c r="A17" s="1">
        <v>35765</v>
      </c>
      <c r="B17" s="7">
        <v>110454.89377033294</v>
      </c>
      <c r="C17" s="7">
        <f t="shared" si="2"/>
        <v>110704.68704641177</v>
      </c>
      <c r="D17" s="26">
        <f t="shared" si="3"/>
        <v>11.612362515429709</v>
      </c>
      <c r="E17" s="26">
        <f>+'Output Gap'!E33</f>
        <v>11.6146214578764</v>
      </c>
      <c r="F17" s="26"/>
      <c r="G17" s="7"/>
      <c r="H17" s="7"/>
      <c r="I17" s="7">
        <v>108188.06996549743</v>
      </c>
      <c r="J17" s="7">
        <v>106495.04164220659</v>
      </c>
      <c r="K17" s="7">
        <v>109580.263957159</v>
      </c>
      <c r="L17" s="7">
        <v>111663.379432552</v>
      </c>
      <c r="M17" s="7"/>
      <c r="N17" s="7"/>
      <c r="O17" s="8">
        <f>+'Output Gap'!H33</f>
        <v>4.292557124090024E-2</v>
      </c>
      <c r="P17" s="8">
        <f t="shared" si="19"/>
        <v>7.9816363055658091E-3</v>
      </c>
      <c r="Q17" s="33">
        <f>+'Output Gap'!I33</f>
        <v>2.1794295712499689E-2</v>
      </c>
      <c r="R17" s="8"/>
      <c r="S17" s="8"/>
      <c r="T17" s="8"/>
      <c r="U17" s="8"/>
      <c r="V17" s="8"/>
      <c r="W17" s="8"/>
      <c r="X17" s="8"/>
      <c r="AA17" s="14"/>
      <c r="AB17" s="14"/>
      <c r="AC17" s="14"/>
      <c r="AD17" s="14"/>
      <c r="AE17" s="14">
        <v>0.127917146366854</v>
      </c>
      <c r="AF17" s="14">
        <f>+NAIRU_Unemployment!N13</f>
        <v>0.136891180702156</v>
      </c>
      <c r="AG17" s="8">
        <f>+NAIRU_Unemployment!L13</f>
        <v>0.11378113914770041</v>
      </c>
      <c r="AH17" s="8">
        <f t="shared" si="25"/>
        <v>1.413600721915359E-2</v>
      </c>
      <c r="AI17" s="7">
        <f>+AI18/(1+[1]Hoja1!$H53)</f>
        <v>17374.814285834906</v>
      </c>
      <c r="AJ17" s="7">
        <f>+AJ18/(1+[1]Hoja1!$J53)</f>
        <v>18819.837017651626</v>
      </c>
      <c r="AK17" s="7">
        <v>17141.740491356501</v>
      </c>
      <c r="AL17" s="7">
        <v>18693.091315241101</v>
      </c>
      <c r="AM17" s="8">
        <f t="shared" si="4"/>
        <v>0.92321810595589138</v>
      </c>
      <c r="AN17" s="7">
        <v>22033.304843787286</v>
      </c>
      <c r="AQ17" s="8">
        <v>0.77003664532831007</v>
      </c>
      <c r="AR17" s="8">
        <v>0.76159256944699805</v>
      </c>
      <c r="AS17" s="8">
        <v>0.75201609767701805</v>
      </c>
      <c r="AT17" s="8">
        <v>0.75805669426354805</v>
      </c>
      <c r="AU17" s="8">
        <v>0.77946047628883497</v>
      </c>
      <c r="AV17" s="8">
        <f t="shared" si="17"/>
        <v>0.76317775607646698</v>
      </c>
      <c r="AW17" s="8"/>
      <c r="AX17" s="8">
        <v>0.23932016325920102</v>
      </c>
      <c r="AY17" s="8">
        <v>0.23856666666666668</v>
      </c>
      <c r="AZ17" s="8"/>
      <c r="BA17" s="8">
        <f t="shared" si="12"/>
        <v>4.9844049060123741E-2</v>
      </c>
      <c r="BB17" s="8">
        <f t="shared" si="13"/>
        <v>4.9205752405949044E-2</v>
      </c>
      <c r="BC17" s="7">
        <v>31.21</v>
      </c>
      <c r="BD17" s="8">
        <v>0.17684766214177983</v>
      </c>
      <c r="BE17" s="14">
        <v>0.16399999999999998</v>
      </c>
      <c r="BF17" s="12">
        <f t="shared" si="0"/>
        <v>30.831659783154539</v>
      </c>
      <c r="BG17" s="9">
        <f t="shared" si="1"/>
        <v>0.17684766214177983</v>
      </c>
      <c r="BH17" s="8">
        <f t="shared" si="9"/>
        <v>0.10548186960206607</v>
      </c>
      <c r="BI17" s="8">
        <v>0.116227684771513</v>
      </c>
      <c r="BJ17" s="8"/>
      <c r="BK17" s="8"/>
      <c r="BL17" s="8"/>
      <c r="BM17" s="7">
        <v>1284.7166666666665</v>
      </c>
      <c r="BN17" s="7">
        <v>95.278743406666663</v>
      </c>
      <c r="BO17" s="7">
        <v>99.144532604760698</v>
      </c>
      <c r="BP17" s="7">
        <v>102.195085020153</v>
      </c>
      <c r="BQ17" s="8">
        <f t="shared" si="10"/>
        <v>-2.9850285018998002E-2</v>
      </c>
      <c r="BR17" s="8">
        <f t="shared" si="14"/>
        <v>-2.0702813192730374E-2</v>
      </c>
      <c r="BS17" s="8">
        <v>1.13433526914368E-3</v>
      </c>
      <c r="BT17" s="7">
        <v>54.578095996666669</v>
      </c>
      <c r="BU17" s="8">
        <v>0.14101643869576996</v>
      </c>
      <c r="BV17" s="29">
        <f t="shared" si="22"/>
        <v>0.303585202671879</v>
      </c>
      <c r="BW17" s="29">
        <v>2.6872918855068199E-2</v>
      </c>
      <c r="BX17" s="29">
        <v>-4.1083945623336098E-3</v>
      </c>
      <c r="BY17" s="29"/>
      <c r="BZ17" s="29"/>
      <c r="CA17" s="29"/>
      <c r="CQ17" s="10">
        <v>10.8889</v>
      </c>
      <c r="CR17" s="10">
        <v>-3.2222222219999996</v>
      </c>
      <c r="CU17" s="8">
        <f t="shared" si="15"/>
        <v>5.115846234919319E-2</v>
      </c>
      <c r="CV17" s="8"/>
      <c r="CW17" s="8"/>
      <c r="DD17" s="29">
        <v>7.1136752144473944E-2</v>
      </c>
      <c r="DE17" s="29">
        <v>4.7815715114228635E-2</v>
      </c>
      <c r="DF17" s="29">
        <v>0.14775974403979486</v>
      </c>
      <c r="DG17" s="29">
        <v>0.16887565564983559</v>
      </c>
      <c r="DH17" s="29">
        <v>6.9906636154245833E-2</v>
      </c>
      <c r="DI17" s="29">
        <v>0.43811818874125252</v>
      </c>
      <c r="DJ17" s="29"/>
      <c r="DK17" s="29"/>
      <c r="DL17" s="29"/>
      <c r="DM17">
        <v>-1274.2229886398227</v>
      </c>
      <c r="DN17" s="8">
        <f t="shared" si="11"/>
        <v>-3.3047098164731371E-2</v>
      </c>
      <c r="DO17" s="7">
        <f t="shared" si="20"/>
        <v>-5388.0866700000015</v>
      </c>
      <c r="DP17" s="8">
        <f t="shared" si="18"/>
        <v>-3.5399867084535547E-2</v>
      </c>
      <c r="DQ17" s="8"/>
      <c r="DR17" s="8"/>
      <c r="DS17" s="8"/>
      <c r="DT17" s="8"/>
      <c r="DU17" s="8"/>
      <c r="DV17" s="8"/>
      <c r="DW17" s="29">
        <f t="shared" si="6"/>
        <v>0.127917146366854</v>
      </c>
      <c r="EB17" s="8">
        <f t="shared" si="16"/>
        <v>-5.5931282270553773E-3</v>
      </c>
      <c r="EC17" s="8">
        <v>0.2648823942021663</v>
      </c>
      <c r="ED17" s="8">
        <v>0.24839453313706872</v>
      </c>
      <c r="EE17" s="8">
        <v>0.24505463501928149</v>
      </c>
      <c r="EF17" s="8">
        <v>0.28226444723595012</v>
      </c>
      <c r="EG17" s="8">
        <v>0.23250099574695249</v>
      </c>
      <c r="EH17" s="8">
        <v>0.14721324047364984</v>
      </c>
      <c r="EI17" s="8">
        <v>6.0902589896986027E-2</v>
      </c>
      <c r="EJ17" s="8"/>
      <c r="EK17" s="8">
        <v>0.16832665041656614</v>
      </c>
      <c r="EL17" s="10">
        <v>26517.463539999997</v>
      </c>
      <c r="EM17" s="8"/>
      <c r="EN17" s="10">
        <v>1433.2468899999999</v>
      </c>
      <c r="EO17" s="10">
        <v>563.62476000000004</v>
      </c>
      <c r="EP17" s="8">
        <v>5.404916981739348E-2</v>
      </c>
      <c r="EQ17" s="8">
        <v>0.3932502933950201</v>
      </c>
      <c r="ET17" s="10">
        <v>8649.0250400000004</v>
      </c>
      <c r="EU17" s="8"/>
      <c r="EV17" s="10">
        <v>942.86736000000121</v>
      </c>
      <c r="EW17" s="10">
        <v>379.20141999999998</v>
      </c>
      <c r="EX17" s="8">
        <v>0.10901429417066426</v>
      </c>
      <c r="EY17" s="8">
        <v>0.40217896608490034</v>
      </c>
      <c r="FB17" s="10">
        <v>13219.207430000004</v>
      </c>
      <c r="FC17" s="8"/>
      <c r="FD17" s="10">
        <v>849.46853000000124</v>
      </c>
      <c r="FE17" s="10">
        <v>65.594660000000005</v>
      </c>
      <c r="FF17" s="8">
        <v>6.4260171004821051E-2</v>
      </c>
      <c r="FG17" s="8">
        <v>7.7218469764853928E-2</v>
      </c>
      <c r="FJ17" s="7">
        <v>48385.69601</v>
      </c>
      <c r="FK17" s="7">
        <v>3225.5827800000025</v>
      </c>
      <c r="FL17" s="8">
        <v>0.28917840569723036</v>
      </c>
      <c r="FM17" s="8">
        <v>0.26376456292212175</v>
      </c>
      <c r="FN17" s="8"/>
      <c r="FO17" s="8"/>
      <c r="FP17" s="8"/>
      <c r="FQ17" s="8">
        <v>0.30003473619289717</v>
      </c>
      <c r="FR17" s="8">
        <v>6.6663973983827007E-2</v>
      </c>
      <c r="FV17" s="8">
        <v>1.9516946307079279E-2</v>
      </c>
      <c r="GL17" s="8">
        <v>0.18664991024534727</v>
      </c>
      <c r="GM17" s="8">
        <v>3.8350374047964569E-2</v>
      </c>
      <c r="GN17" s="8">
        <v>3.0422123471115878E-2</v>
      </c>
      <c r="GO17" s="8">
        <v>8.1277674865343499E-2</v>
      </c>
      <c r="GP17" s="8">
        <v>3.2490261370689222E-2</v>
      </c>
      <c r="GQ17" s="8">
        <v>9.7720953857463891E-2</v>
      </c>
      <c r="GR17" s="8"/>
      <c r="GS17" s="8"/>
      <c r="GT17" s="8">
        <v>0.63999345155100551</v>
      </c>
      <c r="GU17" s="8">
        <v>0.13690155157399456</v>
      </c>
      <c r="GX17" s="26">
        <v>6.4930110973619204</v>
      </c>
      <c r="GY17" s="8">
        <v>0.12551919298835112</v>
      </c>
      <c r="GZ17" s="26"/>
      <c r="HC17" s="10">
        <v>1135.1389461654669</v>
      </c>
      <c r="HD17" s="10">
        <v>1543.2294021471646</v>
      </c>
      <c r="HE17" s="10">
        <v>1112.458271788056</v>
      </c>
      <c r="HF17" s="10">
        <v>4292.1121166868606</v>
      </c>
      <c r="HG17" s="10">
        <v>1322.9474498978275</v>
      </c>
      <c r="HH17" s="10">
        <v>1101.4765666329452</v>
      </c>
      <c r="HI17" s="8">
        <v>0.71210388524397628</v>
      </c>
      <c r="HJ17" s="8">
        <v>9.6301276190365395E-2</v>
      </c>
      <c r="HK17" s="8">
        <v>0.13377908975907152</v>
      </c>
      <c r="HO17" s="7">
        <v>168.07998079007635</v>
      </c>
      <c r="HX17">
        <v>1699.9982616099999</v>
      </c>
      <c r="HY17">
        <f t="shared" si="23"/>
        <v>5562.2163616170001</v>
      </c>
      <c r="HZ17" s="8">
        <f t="shared" si="21"/>
        <v>5.7029043775740841E-2</v>
      </c>
      <c r="IA17" s="8">
        <f t="shared" si="24"/>
        <v>4.1976589086090768E-2</v>
      </c>
      <c r="IB17" s="8">
        <v>5.2468975520640971E-3</v>
      </c>
      <c r="IC17" s="8">
        <v>4.8090595645960132E-3</v>
      </c>
      <c r="ID17" s="8">
        <v>3.1920631969430659E-2</v>
      </c>
      <c r="IE17" s="8"/>
      <c r="II17" s="7">
        <f>+II18/(1+[2]Hoja1!$D18)</f>
        <v>38557.787503403342</v>
      </c>
      <c r="IJ17" s="7">
        <v>1293.48</v>
      </c>
      <c r="IK17" s="7">
        <f t="shared" si="7"/>
        <v>29809.341855616898</v>
      </c>
      <c r="IL17" s="10">
        <f>+VLOOKUP($A17,[3]Hoja1!$G$2:$I$123, 3, FALSE)</f>
        <v>15.136434943838342</v>
      </c>
      <c r="IM17" s="10">
        <v>14.458920476439101</v>
      </c>
      <c r="IN17" s="8">
        <f t="shared" si="8"/>
        <v>4.6857887385386432E-2</v>
      </c>
      <c r="IO17" s="7">
        <v>1284.7166666666665</v>
      </c>
    </row>
    <row r="18" spans="1:284" x14ac:dyDescent="0.3">
      <c r="A18" s="1">
        <v>35855</v>
      </c>
      <c r="B18" s="7">
        <v>111147.02554267419</v>
      </c>
      <c r="C18" s="7">
        <f t="shared" si="2"/>
        <v>109565.45237632387</v>
      </c>
      <c r="D18" s="26">
        <f t="shared" si="3"/>
        <v>11.618609158284597</v>
      </c>
      <c r="E18" s="26">
        <f>+'Output Gap'!E34</f>
        <v>11.6042773882607</v>
      </c>
      <c r="F18" s="26"/>
      <c r="G18" s="7"/>
      <c r="H18" s="7"/>
      <c r="I18" s="7">
        <v>108171.95337910821</v>
      </c>
      <c r="J18" s="7">
        <v>106732.87763274611</v>
      </c>
      <c r="K18" s="7">
        <v>109853.614313257</v>
      </c>
      <c r="L18" s="7">
        <v>112613.662671742</v>
      </c>
      <c r="M18" s="8"/>
      <c r="N18" s="7"/>
      <c r="O18" s="8">
        <f>+'Output Gap'!H34</f>
        <v>3.0256818700300059E-2</v>
      </c>
      <c r="P18" s="8">
        <f t="shared" si="19"/>
        <v>1.1773952432087675E-2</v>
      </c>
      <c r="Q18" s="33">
        <f>+'Output Gap'!I34</f>
        <v>6.7988297626992988E-3</v>
      </c>
      <c r="R18" s="8"/>
      <c r="S18" s="8"/>
      <c r="T18" s="8"/>
      <c r="U18" s="8"/>
      <c r="V18" s="8"/>
      <c r="W18" s="8"/>
      <c r="X18" s="8"/>
      <c r="AA18" s="14"/>
      <c r="AB18" s="14"/>
      <c r="AC18" s="14"/>
      <c r="AD18" s="14"/>
      <c r="AE18" s="14">
        <v>0.13814943621296</v>
      </c>
      <c r="AF18" s="14">
        <f>+NAIRU_Unemployment!N14</f>
        <v>0.142885121535864</v>
      </c>
      <c r="AG18" s="8">
        <f>+NAIRU_Unemployment!L14</f>
        <v>0.11621238183866903</v>
      </c>
      <c r="AH18" s="8">
        <f>+AE18-AG18</f>
        <v>2.1937054374290971E-2</v>
      </c>
      <c r="AI18" s="7">
        <f>+AI19/(1+[1]Hoja1!$H54)</f>
        <v>17594.351045410385</v>
      </c>
      <c r="AJ18" s="7">
        <f>+AJ19/(1+[1]Hoja1!$J54)</f>
        <v>19196.218669862636</v>
      </c>
      <c r="AK18" s="7">
        <v>17243.6960014055</v>
      </c>
      <c r="AL18" s="7">
        <v>18928.9993700792</v>
      </c>
      <c r="AM18" s="8">
        <f t="shared" si="4"/>
        <v>0.91655296014276377</v>
      </c>
      <c r="AN18" s="7">
        <v>24551.515243916154</v>
      </c>
      <c r="AO18" s="7">
        <v>187463.70157501416</v>
      </c>
      <c r="AP18" s="7">
        <v>217717.19247000001</v>
      </c>
      <c r="AQ18" s="8">
        <v>0.75984293553040416</v>
      </c>
      <c r="AR18" s="8">
        <v>0.75602607340098005</v>
      </c>
      <c r="AS18" s="8">
        <v>0.74914044638667598</v>
      </c>
      <c r="AT18" s="8">
        <v>0.75728356232796901</v>
      </c>
      <c r="AU18" s="8">
        <v>0.77470143779423695</v>
      </c>
      <c r="AV18" s="8">
        <f t="shared" si="17"/>
        <v>0.76037514883629387</v>
      </c>
      <c r="AW18" s="8"/>
      <c r="AX18" s="8">
        <v>0.29238804623155396</v>
      </c>
      <c r="AY18" s="8">
        <v>0.25866666666666666</v>
      </c>
      <c r="AZ18" s="8"/>
      <c r="BA18" s="8">
        <f t="shared" si="12"/>
        <v>9.8177859213739449E-2</v>
      </c>
      <c r="BB18" s="8">
        <f t="shared" si="13"/>
        <v>6.952387055430953E-2</v>
      </c>
      <c r="BC18" s="7">
        <v>33.67</v>
      </c>
      <c r="BD18" s="8">
        <v>0.1927027984413745</v>
      </c>
      <c r="BE18" s="14">
        <v>0.23100000000000001</v>
      </c>
      <c r="BF18" s="7">
        <f t="shared" si="0"/>
        <v>31.979236582721732</v>
      </c>
      <c r="BG18" s="9">
        <f t="shared" si="1"/>
        <v>0.1927027984413745</v>
      </c>
      <c r="BH18" s="8">
        <f t="shared" si="9"/>
        <v>6.3484747552991827E-2</v>
      </c>
      <c r="BI18" s="8">
        <v>5.81848847820002E-2</v>
      </c>
      <c r="BJ18" s="8"/>
      <c r="BK18" s="8"/>
      <c r="BL18" s="8"/>
      <c r="BM18" s="7">
        <v>1342.1266666666666</v>
      </c>
      <c r="BN18" s="7">
        <v>95.99598369666667</v>
      </c>
      <c r="BO18" s="7">
        <v>98.427176955367401</v>
      </c>
      <c r="BP18" s="7">
        <v>102.586729388088</v>
      </c>
      <c r="BQ18" s="8">
        <f t="shared" si="10"/>
        <v>-4.0546691151298164E-2</v>
      </c>
      <c r="BR18" s="8">
        <f t="shared" si="14"/>
        <v>-2.7309846386627146E-2</v>
      </c>
      <c r="BS18" s="8">
        <v>8.3995388605288407E-3</v>
      </c>
      <c r="BT18" s="7">
        <v>56.966348263333337</v>
      </c>
      <c r="BU18" s="8">
        <v>0.15977905074157905</v>
      </c>
      <c r="BV18" s="29">
        <f t="shared" si="22"/>
        <v>0.27204681932596414</v>
      </c>
      <c r="BW18" s="29">
        <v>2.6972190436001998E-2</v>
      </c>
      <c r="BX18" s="29">
        <v>-4.3286843031728498E-3</v>
      </c>
      <c r="BY18" s="29">
        <v>9.6307544262295111E-2</v>
      </c>
      <c r="BZ18" s="29">
        <f t="shared" ref="BZ18:BZ48" si="26">+BY18+AVERAGE($CB$50:$CB$107)</f>
        <v>5.4918241764115111E-2</v>
      </c>
      <c r="CA18" s="29"/>
      <c r="CC18" s="29">
        <v>0.110045016778218</v>
      </c>
      <c r="CD18" s="29">
        <v>0.10982313740724201</v>
      </c>
      <c r="CE18" s="29">
        <f>+CD18-0.00591088486102731</f>
        <v>0.1039122525462147</v>
      </c>
      <c r="CF18" s="29">
        <f>+CD18+BW18-AVERAGE($BZ$66:$BZ$107)+AVERAGE($CA$66:$CA$107)</f>
        <v>0.13088444298221669</v>
      </c>
      <c r="CG18" s="29"/>
      <c r="CJ18" s="29">
        <f>+(CG18-AVERAGE($CG$18:$CG$107))/_xlfn.STDEV.S($CG$18:$CG$107)</f>
        <v>0.85514761467743106</v>
      </c>
      <c r="CQ18" s="10">
        <v>13.555566666666666</v>
      </c>
      <c r="CR18" s="10">
        <v>1.7777777780000001</v>
      </c>
      <c r="CU18" s="8">
        <f t="shared" si="15"/>
        <v>5.3380855512640268E-2</v>
      </c>
      <c r="CV18" s="8"/>
      <c r="CW18" s="8"/>
      <c r="DD18" s="29">
        <v>6.8694168773699896E-2</v>
      </c>
      <c r="DE18" s="29">
        <v>4.9059157942940766E-2</v>
      </c>
      <c r="DF18" s="29">
        <v>0.15065635250242823</v>
      </c>
      <c r="DG18" s="29">
        <v>0.16908206349331253</v>
      </c>
      <c r="DH18" s="29">
        <v>6.7049872855075049E-2</v>
      </c>
      <c r="DI18" s="29">
        <v>0.439403374450478</v>
      </c>
      <c r="DJ18" s="29"/>
      <c r="DK18" s="29"/>
      <c r="DL18" s="29"/>
      <c r="DM18">
        <v>-2265.9733173552513</v>
      </c>
      <c r="DN18" s="8">
        <f t="shared" si="11"/>
        <v>-5.9260002511014369E-2</v>
      </c>
      <c r="DO18" s="7">
        <f t="shared" si="20"/>
        <v>-5846.0087459897841</v>
      </c>
      <c r="DP18" s="8">
        <f t="shared" si="18"/>
        <v>-3.8003705481031415E-2</v>
      </c>
      <c r="DQ18" s="8"/>
      <c r="DR18" s="8"/>
      <c r="DS18" s="8"/>
      <c r="DT18" s="8"/>
      <c r="DU18" s="8"/>
      <c r="DV18" s="8"/>
      <c r="DW18" s="29">
        <f t="shared" si="6"/>
        <v>0.13814943621296</v>
      </c>
      <c r="EB18" s="8">
        <f t="shared" si="16"/>
        <v>1.6729731107337553E-2</v>
      </c>
      <c r="EC18" s="8">
        <v>0.22283017195532451</v>
      </c>
      <c r="ED18" s="8">
        <v>0.22733988959168516</v>
      </c>
      <c r="EE18" s="8">
        <v>0.17199362669386087</v>
      </c>
      <c r="EF18" s="8">
        <v>0.26575872315300586</v>
      </c>
      <c r="EG18" s="8">
        <v>0.26921713856714558</v>
      </c>
      <c r="EH18" s="8">
        <v>0.1404265448878364</v>
      </c>
      <c r="EI18" s="8">
        <v>6.534430707318592E-2</v>
      </c>
      <c r="EJ18" s="8"/>
      <c r="EK18" s="8">
        <v>0.13857716264510797</v>
      </c>
      <c r="EL18" s="10">
        <v>27197.101060000001</v>
      </c>
      <c r="EM18" s="8"/>
      <c r="EN18" s="10">
        <v>1825.8591699999999</v>
      </c>
      <c r="EO18" s="10">
        <v>607.15454</v>
      </c>
      <c r="EP18" s="8">
        <v>6.7134330455732763E-2</v>
      </c>
      <c r="EQ18" s="8">
        <v>0.33253087093239508</v>
      </c>
      <c r="ET18" s="10">
        <v>9315.1460600000009</v>
      </c>
      <c r="EU18" s="8"/>
      <c r="EV18" s="10">
        <v>1116.1295</v>
      </c>
      <c r="EW18" s="10">
        <v>432.63493</v>
      </c>
      <c r="EX18" s="8">
        <v>0.11981878682426154</v>
      </c>
      <c r="EY18" s="8">
        <v>0.38762072859824959</v>
      </c>
      <c r="FB18" s="10">
        <v>14134.847410000004</v>
      </c>
      <c r="FC18" s="8"/>
      <c r="FD18" s="10">
        <v>1008.69154</v>
      </c>
      <c r="FE18" s="10">
        <v>81.225549999999998</v>
      </c>
      <c r="FF18" s="8">
        <v>7.1362039556676027E-2</v>
      </c>
      <c r="FG18" s="8">
        <v>8.0525658022273086E-2</v>
      </c>
      <c r="FJ18" s="7">
        <v>50647.094530000002</v>
      </c>
      <c r="FK18" s="7">
        <v>3950.6802099999995</v>
      </c>
      <c r="FL18" s="8">
        <v>0.2822576704750947</v>
      </c>
      <c r="FM18" s="8">
        <v>0.26455470768457873</v>
      </c>
      <c r="FN18" s="8"/>
      <c r="FO18" s="8"/>
      <c r="FP18" s="8"/>
      <c r="FQ18" s="8">
        <v>0.29229692275407687</v>
      </c>
      <c r="FR18" s="8">
        <v>7.8004083880070893E-2</v>
      </c>
      <c r="FV18" s="8">
        <v>1.8007273215599664E-2</v>
      </c>
      <c r="GL18" s="8">
        <v>0.18405150767799641</v>
      </c>
      <c r="GM18" s="8">
        <v>3.8471908364890041E-2</v>
      </c>
      <c r="GN18" s="8">
        <v>2.9723056475126668E-2</v>
      </c>
      <c r="GO18" s="8">
        <v>7.8062764188030154E-2</v>
      </c>
      <c r="GP18" s="8">
        <v>2.9609295914648361E-2</v>
      </c>
      <c r="GQ18" s="8">
        <v>9.6427415834881056E-2</v>
      </c>
      <c r="GR18" s="8"/>
      <c r="GS18" s="8"/>
      <c r="GT18" s="8">
        <v>0.6559251548969508</v>
      </c>
      <c r="GU18" s="8">
        <v>0.12371837224507917</v>
      </c>
      <c r="GX18" s="26">
        <v>6.3092564147737562</v>
      </c>
      <c r="GY18" s="8">
        <v>0.13345606459092885</v>
      </c>
      <c r="GZ18" s="26"/>
      <c r="HC18" s="10">
        <v>1110.6715401563381</v>
      </c>
      <c r="HD18" s="10">
        <v>1466.3519817743133</v>
      </c>
      <c r="HE18" s="10">
        <v>1077.3930552051054</v>
      </c>
      <c r="HF18" s="10">
        <v>4167.5049268523644</v>
      </c>
      <c r="HG18" s="10">
        <v>1322.3469753913821</v>
      </c>
      <c r="HH18" s="10">
        <v>1057.3616930225733</v>
      </c>
      <c r="HI18" s="8">
        <v>0.70872526203883923</v>
      </c>
      <c r="HJ18" s="8">
        <v>9.2435048925081628E-2</v>
      </c>
      <c r="HK18" s="8">
        <v>0.13035671318927508</v>
      </c>
      <c r="HO18" s="7">
        <v>144.62804525806888</v>
      </c>
      <c r="HX18">
        <v>665.24211319900007</v>
      </c>
      <c r="HY18">
        <f t="shared" si="23"/>
        <v>5112.9060234050003</v>
      </c>
      <c r="HZ18" s="8">
        <f t="shared" si="21"/>
        <v>2.345112131619019E-2</v>
      </c>
      <c r="IA18" s="8">
        <f t="shared" si="24"/>
        <v>4.0364668513997087E-2</v>
      </c>
      <c r="IB18" s="8">
        <v>4.5768061148913552E-3</v>
      </c>
      <c r="IC18" s="8">
        <v>4.6113550720243666E-3</v>
      </c>
      <c r="ID18" s="8">
        <v>3.1176507327081361E-2</v>
      </c>
      <c r="IE18" s="8"/>
      <c r="II18" s="7">
        <f>+II19/(1+[2]Hoja1!$D19)</f>
        <v>38237.820137352945</v>
      </c>
      <c r="IJ18" s="7">
        <v>1347.96</v>
      </c>
      <c r="IK18" s="7">
        <f t="shared" si="7"/>
        <v>28367.177169465671</v>
      </c>
      <c r="IL18" s="10">
        <f>+VLOOKUP($A18,[3]Hoja1!$G$2:$I$123, 3, FALSE)</f>
        <v>11.689193141289438</v>
      </c>
      <c r="IM18" s="10">
        <v>14.7465427408971</v>
      </c>
      <c r="IN18" s="8">
        <f t="shared" si="8"/>
        <v>-0.20732653431564052</v>
      </c>
      <c r="IO18" s="7">
        <v>1342.1266666666666</v>
      </c>
    </row>
    <row r="19" spans="1:284" x14ac:dyDescent="0.3">
      <c r="A19" s="1">
        <v>35947</v>
      </c>
      <c r="B19" s="7">
        <v>111476.45204209679</v>
      </c>
      <c r="C19" s="7">
        <f t="shared" si="2"/>
        <v>108831.63230757117</v>
      </c>
      <c r="D19" s="26">
        <f t="shared" si="3"/>
        <v>11.621568655130483</v>
      </c>
      <c r="E19" s="26">
        <f>+'Output Gap'!E35</f>
        <v>11.5975573092689</v>
      </c>
      <c r="F19" s="26">
        <f>+U19+0.76603*LN(AK19)+(1-0.76603)*LN(AP18*AR19)</f>
        <v>11.598823202965468</v>
      </c>
      <c r="G19" s="27">
        <f>+V19+0.76603*(LN(AL19)+LN(1-AG19))+(1-0.76603)*(LN(AP18*AV19))</f>
        <v>11.543495145515536</v>
      </c>
      <c r="H19" s="27">
        <f>+EXP(G19)</f>
        <v>103104.17310958474</v>
      </c>
      <c r="I19" s="7">
        <v>107986.88637237865</v>
      </c>
      <c r="J19" s="7">
        <v>106922.96300842524</v>
      </c>
      <c r="K19" s="7">
        <v>112223.026489728</v>
      </c>
      <c r="L19" s="7">
        <v>112676.999242701</v>
      </c>
      <c r="M19" s="8">
        <f t="shared" ref="M19:M82" si="27">+C19/H19-1</f>
        <v>5.5550217078982556E-2</v>
      </c>
      <c r="N19" s="8">
        <f>+$B19/J19-1</f>
        <v>4.2586633456021428E-2</v>
      </c>
      <c r="O19" s="8">
        <f>+'Output Gap'!H35</f>
        <v>2.1529869412299618E-2</v>
      </c>
      <c r="P19" s="8">
        <f t="shared" si="19"/>
        <v>-6.6525959153270753E-3</v>
      </c>
      <c r="Q19" s="33">
        <f>+'Output Gap'!I35</f>
        <v>-4.160763136399126E-3</v>
      </c>
      <c r="R19" s="8"/>
      <c r="S19" s="8">
        <f>+'Output Gap'!Y19</f>
        <v>9.6285981457362828E-3</v>
      </c>
      <c r="T19" s="8">
        <f>+M19</f>
        <v>5.5550217078982556E-2</v>
      </c>
      <c r="U19" s="25">
        <v>1.3168545674727901</v>
      </c>
      <c r="V19" s="25">
        <v>1.27553965449575</v>
      </c>
      <c r="W19" s="14">
        <f>+U19-V19</f>
        <v>4.1314912977040041E-2</v>
      </c>
      <c r="X19" s="25">
        <f>+EXP(V19)</f>
        <v>3.580633193607432</v>
      </c>
      <c r="Y19">
        <f t="shared" ref="Y19:Y82" si="28">+LN(AK19)</f>
        <v>9.7577542139241089</v>
      </c>
      <c r="Z19" s="35">
        <f>+LN(AL19)+LN(1-AG19)</f>
        <v>9.7350788120261775</v>
      </c>
      <c r="AA19" s="14">
        <f t="shared" ref="AA19:AA78" si="29">+Y19-Z19</f>
        <v>2.267540189793138E-2</v>
      </c>
      <c r="AB19">
        <f t="shared" ref="AB19:AB82" si="30">+LN(AP18*AR19)</f>
        <v>11.998274030860335</v>
      </c>
      <c r="AC19">
        <f>+LN(AP18*AV19)</f>
        <v>12.012621569617354</v>
      </c>
      <c r="AD19" s="14">
        <f>+AB19-AC19</f>
        <v>-1.4347538757018441E-2</v>
      </c>
      <c r="AE19" s="14">
        <v>0.15046643653745001</v>
      </c>
      <c r="AF19" s="14">
        <f>+NAIRU_Unemployment!N15</f>
        <v>0.150187191470359</v>
      </c>
      <c r="AG19" s="8">
        <f>+NAIRU_Unemployment!L15</f>
        <v>0.11838636706022609</v>
      </c>
      <c r="AH19" s="8">
        <f t="shared" ref="AH19:AH82" si="31">+AE19-AG19</f>
        <v>3.2080069477223916E-2</v>
      </c>
      <c r="AI19" s="7">
        <f>+AI20/(1+[1]Hoja1!$H55)</f>
        <v>17547.522798422935</v>
      </c>
      <c r="AJ19" s="7">
        <f>+AJ20/(1+[1]Hoja1!$J55)</f>
        <v>19390.872320520462</v>
      </c>
      <c r="AK19" s="7">
        <v>17287.7634280866</v>
      </c>
      <c r="AL19" s="7">
        <v>19169.585028216399</v>
      </c>
      <c r="AM19" s="8">
        <f t="shared" si="4"/>
        <v>0.90493725647676015</v>
      </c>
      <c r="AN19" s="7">
        <v>23734.155779192337</v>
      </c>
      <c r="AO19" s="7">
        <v>201896.94546542843</v>
      </c>
      <c r="AP19" s="7">
        <v>219830.39076000001</v>
      </c>
      <c r="AQ19" s="8">
        <v>0.75688591844945152</v>
      </c>
      <c r="AR19" s="8">
        <v>0.74626225935481505</v>
      </c>
      <c r="AS19" s="8">
        <v>0.74633885172615699</v>
      </c>
      <c r="AT19" s="8">
        <v>0.756572861045269</v>
      </c>
      <c r="AU19" s="8">
        <v>0.76822768057554003</v>
      </c>
      <c r="AV19" s="8">
        <f t="shared" si="17"/>
        <v>0.7570464644489886</v>
      </c>
      <c r="AW19" s="8"/>
      <c r="AX19" s="8">
        <v>0.39112435546559043</v>
      </c>
      <c r="AY19" s="8">
        <v>0.32983333333333326</v>
      </c>
      <c r="AZ19" s="8"/>
      <c r="BA19" s="8">
        <f t="shared" si="12"/>
        <v>0.16636295084032104</v>
      </c>
      <c r="BB19" s="8">
        <f t="shared" si="13"/>
        <v>0.11497460647460622</v>
      </c>
      <c r="BC19" s="7">
        <v>35.619999999999997</v>
      </c>
      <c r="BD19" s="8">
        <v>0.20704845814977957</v>
      </c>
      <c r="BE19" s="14">
        <v>0.30010000000000003</v>
      </c>
      <c r="BF19" s="7">
        <f t="shared" si="0"/>
        <v>35.022822515314587</v>
      </c>
      <c r="BG19" s="9">
        <f t="shared" si="1"/>
        <v>0.20704845814977957</v>
      </c>
      <c r="BH19" s="8">
        <f t="shared" si="9"/>
        <v>0.15793220535400287</v>
      </c>
      <c r="BI19" s="8">
        <v>0.16419868820722999</v>
      </c>
      <c r="BJ19" s="8"/>
      <c r="BK19" s="8"/>
      <c r="BL19" s="8"/>
      <c r="BM19" s="7">
        <v>1377.8466666666666</v>
      </c>
      <c r="BN19" s="7">
        <v>91.027421063333335</v>
      </c>
      <c r="BO19" s="7">
        <v>98.036251199735602</v>
      </c>
      <c r="BP19" s="7">
        <v>103.14286396771701</v>
      </c>
      <c r="BQ19" s="8">
        <f t="shared" si="10"/>
        <v>-4.9510092812428907E-2</v>
      </c>
      <c r="BR19" s="8">
        <f t="shared" si="14"/>
        <v>-2.4769963283401752E-2</v>
      </c>
      <c r="BS19" s="8">
        <v>1.5712275715048601E-2</v>
      </c>
      <c r="BT19" s="7">
        <v>58.260961869999996</v>
      </c>
      <c r="BU19" s="8">
        <v>0.16644871408166151</v>
      </c>
      <c r="BV19" s="29">
        <f t="shared" si="22"/>
        <v>0.25689424686736695</v>
      </c>
      <c r="BW19" s="29">
        <v>2.7030177367064902E-2</v>
      </c>
      <c r="BX19" s="29">
        <v>-3.7456891345061601E-3</v>
      </c>
      <c r="BY19" s="29">
        <v>9.7263947619047608E-2</v>
      </c>
      <c r="BZ19" s="29">
        <f t="shared" si="26"/>
        <v>5.5874645120867608E-2</v>
      </c>
      <c r="CA19" s="29"/>
      <c r="CC19" s="29">
        <v>0.107343328337115</v>
      </c>
      <c r="CD19" s="29">
        <v>0.106950707222828</v>
      </c>
      <c r="CE19" s="29">
        <f t="shared" ref="CE19:CE82" si="32">+CD19-0.00591088486102731</f>
        <v>0.10103982236180069</v>
      </c>
      <c r="CF19" s="29">
        <f t="shared" ref="CF19:CF82" si="33">+CD19+BW19-AVERAGE($BZ$66:$BZ$107)+AVERAGE($CA$66:$CA$107)</f>
        <v>0.1280699997288656</v>
      </c>
      <c r="CG19" s="29"/>
      <c r="CJ19" s="29">
        <f t="shared" ref="CJ19:CJ82" si="34">+(CG19-AVERAGE($CG$18:$CG$107))/_xlfn.STDEV.S($CG$18:$CG$107)</f>
        <v>0.85514761467743106</v>
      </c>
      <c r="CQ19" s="10">
        <v>-0.88889999999999991</v>
      </c>
      <c r="CR19" s="10">
        <v>-17.222222223333333</v>
      </c>
      <c r="CU19" s="8">
        <f t="shared" si="15"/>
        <v>2.3998599383834973E-2</v>
      </c>
      <c r="CV19" s="8"/>
      <c r="CW19" s="8"/>
      <c r="DD19" s="29">
        <v>7.2949153356239083E-2</v>
      </c>
      <c r="DE19" s="29">
        <v>5.2067145737737415E-2</v>
      </c>
      <c r="DF19" s="29">
        <v>0.14587699495535456</v>
      </c>
      <c r="DG19" s="29">
        <v>0.16697921752083078</v>
      </c>
      <c r="DH19" s="29">
        <v>6.8728726698303572E-2</v>
      </c>
      <c r="DI19" s="29">
        <v>0.4381148325345845</v>
      </c>
      <c r="DJ19" s="29"/>
      <c r="DK19" s="29"/>
      <c r="DL19" s="29"/>
      <c r="DM19">
        <v>-2109.6984884923631</v>
      </c>
      <c r="DN19" s="8">
        <f t="shared" si="11"/>
        <v>-5.48587357323004E-2</v>
      </c>
      <c r="DO19" s="7">
        <f t="shared" si="20"/>
        <v>-6791.3545848703679</v>
      </c>
      <c r="DP19" s="8">
        <f t="shared" si="18"/>
        <v>-4.4019256680428921E-2</v>
      </c>
      <c r="DQ19" s="8"/>
      <c r="DR19" s="8"/>
      <c r="DS19" s="8"/>
      <c r="DT19" s="8"/>
      <c r="DU19" s="8"/>
      <c r="DV19" s="8"/>
      <c r="DW19" s="29">
        <f t="shared" si="6"/>
        <v>0.15046643653745001</v>
      </c>
      <c r="EB19" s="8">
        <f t="shared" si="16"/>
        <v>2.3788548188739211E-2</v>
      </c>
      <c r="EC19" s="8">
        <v>0.1558888532273186</v>
      </c>
      <c r="ED19" s="8">
        <v>0.124913781004514</v>
      </c>
      <c r="EE19" s="8">
        <v>6.4271873148798342E-2</v>
      </c>
      <c r="EF19" s="8">
        <v>0.24691194430046748</v>
      </c>
      <c r="EG19" s="8">
        <v>0.27628897945968128</v>
      </c>
      <c r="EH19" s="8">
        <v>0.15023103049604694</v>
      </c>
      <c r="EI19" s="8">
        <v>5.9740975517970009E-2</v>
      </c>
      <c r="EJ19" s="8"/>
      <c r="EK19" s="8">
        <v>0.13326837451016169</v>
      </c>
      <c r="EL19" s="10">
        <v>28010.802170000003</v>
      </c>
      <c r="EM19" s="8"/>
      <c r="EN19" s="10">
        <v>1936.0756899999999</v>
      </c>
      <c r="EO19" s="10">
        <v>646.53606000000002</v>
      </c>
      <c r="EP19" s="8">
        <v>6.9118894855270036E-2</v>
      </c>
      <c r="EQ19" s="8">
        <v>0.33394152064375132</v>
      </c>
      <c r="ET19" s="10">
        <v>10100.1216</v>
      </c>
      <c r="EU19" s="8"/>
      <c r="EV19" s="10">
        <v>1363.73783</v>
      </c>
      <c r="EW19" s="10">
        <v>461.37976000000003</v>
      </c>
      <c r="EX19" s="8">
        <v>0.13502192191428666</v>
      </c>
      <c r="EY19" s="8">
        <v>0.33831998339446229</v>
      </c>
      <c r="FB19" s="10">
        <v>15004.729049999998</v>
      </c>
      <c r="FC19" s="8"/>
      <c r="FD19" s="10">
        <v>1069.5284799999999</v>
      </c>
      <c r="FE19" s="10">
        <v>88.659240000000011</v>
      </c>
      <c r="FF19" s="8">
        <v>7.1279426401904947E-2</v>
      </c>
      <c r="FG19" s="8">
        <v>8.2895632662348562E-2</v>
      </c>
      <c r="FJ19" s="7">
        <v>53115.652820000003</v>
      </c>
      <c r="FK19" s="7">
        <v>4369.3419999999996</v>
      </c>
      <c r="FL19" s="8">
        <v>0.28198773392222076</v>
      </c>
      <c r="FM19" s="8">
        <v>0.34647632489647401</v>
      </c>
      <c r="FN19" s="8"/>
      <c r="FO19" s="8"/>
      <c r="FP19" s="8"/>
      <c r="FQ19" s="8">
        <v>0.27584795536786505</v>
      </c>
      <c r="FR19" s="8">
        <v>8.226091120082743E-2</v>
      </c>
      <c r="FV19" s="8">
        <v>1.866587187138271E-2</v>
      </c>
      <c r="GL19" s="8">
        <v>0.18789178793678873</v>
      </c>
      <c r="GM19" s="8">
        <v>3.5446269075900837E-2</v>
      </c>
      <c r="GN19" s="8">
        <v>3.5169272503783287E-2</v>
      </c>
      <c r="GO19" s="8">
        <v>7.6910849833971631E-2</v>
      </c>
      <c r="GP19" s="8">
        <v>2.9344979655689205E-2</v>
      </c>
      <c r="GQ19" s="8">
        <v>9.6012597838804059E-2</v>
      </c>
      <c r="GR19" s="8"/>
      <c r="GS19" s="8"/>
      <c r="GT19" s="8">
        <v>0.64655693974717188</v>
      </c>
      <c r="GU19" s="8">
        <v>0.1089583311334362</v>
      </c>
      <c r="GX19" s="26">
        <v>7.0079550331803881</v>
      </c>
      <c r="GY19" s="8">
        <v>0.12713679087894758</v>
      </c>
      <c r="GZ19" s="26"/>
      <c r="HC19" s="10">
        <v>1161.543402241992</v>
      </c>
      <c r="HD19" s="10">
        <v>1553.3886372530353</v>
      </c>
      <c r="HE19" s="10">
        <v>1156.3738443886191</v>
      </c>
      <c r="HF19" s="10">
        <v>4132.5884944306526</v>
      </c>
      <c r="HG19" s="10">
        <v>1411.4183182462016</v>
      </c>
      <c r="HH19" s="10">
        <v>1092.7008121396104</v>
      </c>
      <c r="HI19" s="8">
        <v>0.69927711051326646</v>
      </c>
      <c r="HJ19" s="8">
        <v>9.0594498166556028E-2</v>
      </c>
      <c r="HK19" s="8">
        <v>0.13482090612170047</v>
      </c>
      <c r="HO19" s="7">
        <v>137.41750135795576</v>
      </c>
      <c r="HX19">
        <v>399.80877838999999</v>
      </c>
      <c r="HY19">
        <f t="shared" si="23"/>
        <v>4323.3423347179996</v>
      </c>
      <c r="HZ19" s="8">
        <f t="shared" si="21"/>
        <v>1.4297753426262032E-2</v>
      </c>
      <c r="IA19" s="8">
        <f t="shared" si="24"/>
        <v>3.6231493335653196E-2</v>
      </c>
      <c r="IB19" s="8">
        <v>3.534759252876904E-3</v>
      </c>
      <c r="IC19" s="8">
        <v>4.7381826924417034E-3</v>
      </c>
      <c r="ID19" s="8">
        <v>2.7958551390334596E-2</v>
      </c>
      <c r="IE19" s="8"/>
      <c r="II19" s="7">
        <f>+II20/(1+[2]Hoja1!$D20)</f>
        <v>38456.928697505311</v>
      </c>
      <c r="IJ19" s="7">
        <v>1375.2766666666666</v>
      </c>
      <c r="IK19" s="7">
        <f t="shared" si="7"/>
        <v>27963.048911980361</v>
      </c>
      <c r="IL19" s="10">
        <f>+VLOOKUP($A19,[3]Hoja1!$G$2:$I$123, 3, FALSE)</f>
        <v>11.058881253881253</v>
      </c>
      <c r="IM19" s="10">
        <v>15.053623621057699</v>
      </c>
      <c r="IN19" s="8">
        <f t="shared" si="8"/>
        <v>-0.26536749341789156</v>
      </c>
      <c r="IO19" s="7">
        <v>1377.8466666666666</v>
      </c>
    </row>
    <row r="20" spans="1:284" x14ac:dyDescent="0.3">
      <c r="A20" s="1">
        <v>36039</v>
      </c>
      <c r="B20" s="7">
        <v>108203.54811984934</v>
      </c>
      <c r="C20" s="7">
        <f t="shared" si="2"/>
        <v>108197.3602913513</v>
      </c>
      <c r="D20" s="26">
        <f t="shared" si="3"/>
        <v>11.59176943709207</v>
      </c>
      <c r="E20" s="26">
        <f>+'Output Gap'!E36</f>
        <v>11.591712248528999</v>
      </c>
      <c r="F20" s="26">
        <f t="shared" ref="F20:F83" si="35">+U20+0.76603*LN(AK20)+(1-0.76603)*LN(AP19*AR20)</f>
        <v>11.592974720349559</v>
      </c>
      <c r="G20" s="27">
        <f t="shared" ref="G20:G83" si="36">+V20+0.76603*(LN(AL20)+LN(1-AG20))+(1-0.76603)*(LN(AP19*AV20))</f>
        <v>11.556061924272669</v>
      </c>
      <c r="H20" s="27">
        <f t="shared" ref="H20:H83" si="37">+EXP(G20)</f>
        <v>104408.03596076346</v>
      </c>
      <c r="I20" s="7">
        <v>107670.28916435728</v>
      </c>
      <c r="J20" s="7">
        <v>107076.94830876995</v>
      </c>
      <c r="K20" s="7">
        <v>113043.10181235</v>
      </c>
      <c r="L20" s="7">
        <v>112956.962838065</v>
      </c>
      <c r="M20" s="8">
        <f t="shared" si="27"/>
        <v>3.6293416457061412E-2</v>
      </c>
      <c r="N20" s="8">
        <f t="shared" ref="N20:N83" si="38">+$B20/J20-1</f>
        <v>1.0521403802344897E-2</v>
      </c>
      <c r="O20" s="8">
        <f>+'Output Gap'!H36</f>
        <v>1.3908582966299932E-2</v>
      </c>
      <c r="P20" s="8">
        <f t="shared" ref="P20:P83" si="39">+$B20/K20-1</f>
        <v>-4.2811579078343542E-2</v>
      </c>
      <c r="Q20" s="33">
        <f>+'Output Gap'!I36</f>
        <v>-1.3829206845899833E-2</v>
      </c>
      <c r="R20" s="8"/>
      <c r="S20" s="8">
        <f>+'Output Gap'!Y20</f>
        <v>3.6176232064828191E-3</v>
      </c>
      <c r="T20" s="34">
        <f t="shared" ref="T20:T51" si="40">+M20</f>
        <v>3.6293416457061412E-2</v>
      </c>
      <c r="U20" s="25">
        <v>1.3098772951501301</v>
      </c>
      <c r="V20" s="25">
        <v>1.2791147888902901</v>
      </c>
      <c r="W20" s="14">
        <f t="shared" ref="W20:W83" si="41">+U20-V20</f>
        <v>3.0762506259840006E-2</v>
      </c>
      <c r="X20" s="25">
        <f t="shared" ref="X20:X83" si="42">+EXP(V20)</f>
        <v>3.5934573488719961</v>
      </c>
      <c r="Y20">
        <f t="shared" si="28"/>
        <v>9.7603000236826958</v>
      </c>
      <c r="Z20">
        <f t="shared" ref="Z20:Z83" si="43">+LN(AL20)+LN(1-AG20)</f>
        <v>9.7453565066363073</v>
      </c>
      <c r="AA20" s="14">
        <f t="shared" si="29"/>
        <v>1.4943517046388521E-2</v>
      </c>
      <c r="AB20">
        <f t="shared" si="30"/>
        <v>11.994763422907956</v>
      </c>
      <c r="AC20">
        <f t="shared" ref="AC20:AC83" si="44">+LN(AP19*AV20)</f>
        <v>12.017402618300506</v>
      </c>
      <c r="AD20" s="14">
        <f t="shared" ref="AD20:AD83" si="45">+AB20-AC20</f>
        <v>-2.2639195392549993E-2</v>
      </c>
      <c r="AE20" s="14">
        <v>0.15707009037639999</v>
      </c>
      <c r="AF20" s="14">
        <f>+NAIRU_Unemployment!N16</f>
        <v>0.157489261404855</v>
      </c>
      <c r="AG20" s="8">
        <f>+NAIRU_Unemployment!L16</f>
        <v>0.12031902286466312</v>
      </c>
      <c r="AH20" s="8">
        <f t="shared" si="31"/>
        <v>3.6751067511736873E-2</v>
      </c>
      <c r="AI20" s="7">
        <f>+AI21/(1+[1]Hoja1!$H56)</f>
        <v>17305.302584221827</v>
      </c>
      <c r="AJ20" s="7">
        <f>+AJ21/(1+[1]Hoja1!$J56)</f>
        <v>19197.674323572071</v>
      </c>
      <c r="AK20" s="7">
        <v>17331.830854767799</v>
      </c>
      <c r="AL20" s="7">
        <v>19410.1706863537</v>
      </c>
      <c r="AM20" s="8">
        <f t="shared" si="4"/>
        <v>0.90142703186569451</v>
      </c>
      <c r="AN20" s="7">
        <v>22136.535030900402</v>
      </c>
      <c r="AO20" s="7">
        <v>214016.47088534577</v>
      </c>
      <c r="AP20" s="7">
        <v>221943.58905000001</v>
      </c>
      <c r="AQ20" s="8">
        <v>0.73941344562083655</v>
      </c>
      <c r="AR20" s="8">
        <v>0.73649844530865005</v>
      </c>
      <c r="AS20" s="8">
        <v>0.74365182444464895</v>
      </c>
      <c r="AT20" s="8">
        <v>0.75592360280755899</v>
      </c>
      <c r="AU20" s="8">
        <v>0.76051162233900405</v>
      </c>
      <c r="AV20" s="8">
        <f t="shared" si="17"/>
        <v>0.75336234986373729</v>
      </c>
      <c r="AW20" s="8"/>
      <c r="AX20" s="8">
        <v>0.38405639905802935</v>
      </c>
      <c r="AY20" s="8">
        <v>0.35403333333333337</v>
      </c>
      <c r="AZ20" s="8"/>
      <c r="BA20" s="8">
        <f t="shared" si="12"/>
        <v>0.1466452649130392</v>
      </c>
      <c r="BB20" s="8">
        <f t="shared" si="13"/>
        <v>0.12177214111922163</v>
      </c>
      <c r="BC20" s="7">
        <v>35.9</v>
      </c>
      <c r="BD20" s="8">
        <v>0.17782152230971127</v>
      </c>
      <c r="BE20" s="14">
        <v>0.2034</v>
      </c>
      <c r="BF20" s="7">
        <f t="shared" si="0"/>
        <v>36.314192461130183</v>
      </c>
      <c r="BG20" s="9">
        <f t="shared" si="1"/>
        <v>0.17782152230971127</v>
      </c>
      <c r="BH20" s="8">
        <f t="shared" si="9"/>
        <v>6.290099073603006E-2</v>
      </c>
      <c r="BI20" s="8">
        <v>5.9206518084448601E-2</v>
      </c>
      <c r="BJ20" s="8"/>
      <c r="BK20" s="8"/>
      <c r="BL20" s="8"/>
      <c r="BM20" s="7">
        <v>1427.5066666666669</v>
      </c>
      <c r="BN20" s="7">
        <v>95.795200239999986</v>
      </c>
      <c r="BO20" s="7">
        <v>97.645325444103804</v>
      </c>
      <c r="BP20" s="7">
        <v>103.866086745158</v>
      </c>
      <c r="BQ20" s="8">
        <f t="shared" si="10"/>
        <v>-5.9892131262413217E-2</v>
      </c>
      <c r="BR20" s="8">
        <f t="shared" si="14"/>
        <v>-2.2196283775536285E-2</v>
      </c>
      <c r="BS20" s="8">
        <v>2.3062262878980899E-2</v>
      </c>
      <c r="BT20" s="7">
        <v>58.999544796666669</v>
      </c>
      <c r="BU20" s="8">
        <v>0.15214547367244302</v>
      </c>
      <c r="BV20" s="29">
        <f t="shared" si="22"/>
        <v>0.25059241146143196</v>
      </c>
      <c r="BW20" s="29">
        <v>2.7029777994318601E-2</v>
      </c>
      <c r="BX20" s="29">
        <v>-1.42914699725338E-3</v>
      </c>
      <c r="BY20" s="29">
        <v>0.13085601250000001</v>
      </c>
      <c r="BZ20" s="29">
        <f t="shared" si="26"/>
        <v>8.9466710001820007E-2</v>
      </c>
      <c r="CA20" s="29"/>
      <c r="CC20" s="29">
        <v>0.104641639896012</v>
      </c>
      <c r="CD20" s="29">
        <v>0.104078415713022</v>
      </c>
      <c r="CE20" s="29">
        <f t="shared" si="32"/>
        <v>9.8167530851994686E-2</v>
      </c>
      <c r="CF20" s="29">
        <f t="shared" si="33"/>
        <v>0.12519730884631328</v>
      </c>
      <c r="CG20" s="29"/>
      <c r="CH20" s="29"/>
      <c r="CI20" s="29"/>
      <c r="CJ20" s="29">
        <f t="shared" si="34"/>
        <v>0.85514761467743106</v>
      </c>
      <c r="CQ20" s="10">
        <v>-8.1111333333333331</v>
      </c>
      <c r="CR20" s="10">
        <v>-23.888888886666667</v>
      </c>
      <c r="CU20" s="8">
        <f t="shared" si="15"/>
        <v>-9.8431164332360988E-3</v>
      </c>
      <c r="CV20" s="8"/>
      <c r="CW20" s="8"/>
      <c r="DD20" s="29">
        <v>7.7365578952487607E-2</v>
      </c>
      <c r="DE20" s="29">
        <v>5.3610255108467002E-2</v>
      </c>
      <c r="DF20" s="29">
        <v>0.14267432567362434</v>
      </c>
      <c r="DG20" s="29">
        <v>0.16651923700480883</v>
      </c>
      <c r="DH20" s="29">
        <v>6.095357635737713E-2</v>
      </c>
      <c r="DI20" s="29">
        <v>0.44777833277428547</v>
      </c>
      <c r="DJ20" s="29"/>
      <c r="DK20" s="29"/>
      <c r="DL20" s="29"/>
      <c r="DM20">
        <v>-1728.8254363629567</v>
      </c>
      <c r="DN20" s="8">
        <f t="shared" si="11"/>
        <v>-4.4717042586421722E-2</v>
      </c>
      <c r="DO20" s="7">
        <f t="shared" si="20"/>
        <v>-7378.7202308503938</v>
      </c>
      <c r="DP20" s="8">
        <f t="shared" si="18"/>
        <v>-4.7940545856686848E-2</v>
      </c>
      <c r="DQ20" s="8"/>
      <c r="DR20" s="8"/>
      <c r="DS20" s="8"/>
      <c r="DT20" s="8"/>
      <c r="DU20" s="8"/>
      <c r="DV20" s="8"/>
      <c r="DW20" s="29">
        <f t="shared" si="6"/>
        <v>0.15707009037639999</v>
      </c>
      <c r="EB20" s="8">
        <f t="shared" si="16"/>
        <v>2.1439714138282717E-2</v>
      </c>
      <c r="EC20" s="8">
        <v>0.12502969839410127</v>
      </c>
      <c r="ED20" s="8">
        <v>8.4207853573294411E-2</v>
      </c>
      <c r="EE20" s="8">
        <v>2.6016092599988605E-2</v>
      </c>
      <c r="EF20" s="8">
        <v>0.19447586791940719</v>
      </c>
      <c r="EG20" s="8">
        <v>0.30942407590386217</v>
      </c>
      <c r="EH20" s="8">
        <v>0.14330963716094894</v>
      </c>
      <c r="EI20" s="8">
        <v>4.8927362264845273E-2</v>
      </c>
      <c r="EJ20" s="8"/>
      <c r="EK20" s="8">
        <v>0.11498279422191156</v>
      </c>
      <c r="EL20" s="10">
        <v>28873.621010000003</v>
      </c>
      <c r="EM20" s="8"/>
      <c r="EN20" s="10">
        <v>2260.1575200000002</v>
      </c>
      <c r="EO20" s="10">
        <v>758.60431999999992</v>
      </c>
      <c r="EP20" s="8">
        <v>7.8277591827406207E-2</v>
      </c>
      <c r="EQ20" s="8">
        <v>0.33564223435187818</v>
      </c>
      <c r="ET20" s="10">
        <v>10486.550159999999</v>
      </c>
      <c r="EU20" s="8"/>
      <c r="EV20" s="10">
        <v>1576.73588</v>
      </c>
      <c r="EW20" s="10">
        <v>559.44474000000002</v>
      </c>
      <c r="EX20" s="8">
        <v>0.1503579209504301</v>
      </c>
      <c r="EY20" s="8">
        <v>0.35481195493566114</v>
      </c>
      <c r="FB20" s="10">
        <v>15848.110909999996</v>
      </c>
      <c r="FC20" s="8"/>
      <c r="FD20" s="10">
        <v>1289.2758100000001</v>
      </c>
      <c r="FE20" s="10">
        <v>122.71513</v>
      </c>
      <c r="FF20" s="8">
        <v>8.1352018377564506E-2</v>
      </c>
      <c r="FG20" s="8">
        <v>9.5181441432613242E-2</v>
      </c>
      <c r="FJ20" s="7">
        <v>55208.282079999997</v>
      </c>
      <c r="FK20" s="7">
        <v>5126.16921</v>
      </c>
      <c r="FL20" s="8">
        <v>0.24051840195669949</v>
      </c>
      <c r="FM20" s="8">
        <v>0.45034534215159239</v>
      </c>
      <c r="FN20" s="8"/>
      <c r="FO20" s="8"/>
      <c r="FP20" s="8"/>
      <c r="FQ20" s="8">
        <v>0.27687304374404831</v>
      </c>
      <c r="FR20" s="8">
        <v>9.2851453022426672E-2</v>
      </c>
      <c r="FV20" s="8">
        <v>1.8875550127167354E-2</v>
      </c>
      <c r="GL20" s="8">
        <v>0.18912197001327033</v>
      </c>
      <c r="GM20" s="8">
        <v>3.4761230383144652E-2</v>
      </c>
      <c r="GN20" s="8">
        <v>3.885243083780858E-2</v>
      </c>
      <c r="GO20" s="8">
        <v>7.716866717591174E-2</v>
      </c>
      <c r="GP20" s="8">
        <v>3.074965435672691E-2</v>
      </c>
      <c r="GQ20" s="8">
        <v>9.2088799056651238E-2</v>
      </c>
      <c r="GR20" s="8"/>
      <c r="GS20" s="8"/>
      <c r="GT20" s="8">
        <v>0.64564403078766974</v>
      </c>
      <c r="GU20" s="8">
        <v>0.11197328808737123</v>
      </c>
      <c r="GX20" s="26">
        <v>7.1819218743098618</v>
      </c>
      <c r="GY20" s="8">
        <v>0.1242067243452874</v>
      </c>
      <c r="GZ20" s="26"/>
      <c r="HC20" s="10">
        <v>1162.5582063377217</v>
      </c>
      <c r="HD20" s="10">
        <v>1558.4859976534881</v>
      </c>
      <c r="HE20" s="10">
        <v>1154.8251399283893</v>
      </c>
      <c r="HF20" s="10">
        <v>4100.4489846784945</v>
      </c>
      <c r="HG20" s="10">
        <v>1486.1037763083189</v>
      </c>
      <c r="HH20" s="10">
        <v>1082.4328968427772</v>
      </c>
      <c r="HI20" s="8">
        <v>0.68083127619299688</v>
      </c>
      <c r="HJ20" s="8">
        <v>9.33850263521908E-2</v>
      </c>
      <c r="HK20" s="8">
        <v>0.13951675318775159</v>
      </c>
      <c r="HO20" s="7">
        <v>110.07932349554187</v>
      </c>
      <c r="HX20">
        <v>842.25662568699977</v>
      </c>
      <c r="HY20">
        <f t="shared" si="23"/>
        <v>3607.3057788859996</v>
      </c>
      <c r="HZ20" s="8">
        <f t="shared" si="21"/>
        <v>3.1717206418651049E-2</v>
      </c>
      <c r="IA20" s="8">
        <f t="shared" si="24"/>
        <v>3.2009524313843928E-2</v>
      </c>
      <c r="IB20" s="8">
        <v>2.6114284772103058E-3</v>
      </c>
      <c r="IC20" s="8">
        <v>5.5310987919354633E-3</v>
      </c>
      <c r="ID20" s="8">
        <v>2.3866997044698163E-2</v>
      </c>
      <c r="IE20" s="8"/>
      <c r="II20" s="7">
        <f>+II21/(1+[2]Hoja1!$D21)</f>
        <v>38661.443967851141</v>
      </c>
      <c r="IJ20" s="7">
        <v>1455.89</v>
      </c>
      <c r="IK20" s="7">
        <f t="shared" si="7"/>
        <v>26555.195768808866</v>
      </c>
      <c r="IL20" s="10">
        <f>+VLOOKUP($A20,[3]Hoja1!$G$2:$I$123, 3, FALSE)</f>
        <v>10.229778619864373</v>
      </c>
      <c r="IM20" s="10">
        <v>15.3822287055884</v>
      </c>
      <c r="IN20" s="8">
        <f t="shared" si="8"/>
        <v>-0.33496121949169366</v>
      </c>
      <c r="IO20" s="7">
        <v>1427.5066666666669</v>
      </c>
    </row>
    <row r="21" spans="1:284" x14ac:dyDescent="0.3">
      <c r="A21" s="1">
        <v>36130</v>
      </c>
      <c r="B21" s="7">
        <v>105673.85078239089</v>
      </c>
      <c r="C21" s="7">
        <f t="shared" si="2"/>
        <v>105911.9078622036</v>
      </c>
      <c r="D21" s="26">
        <f t="shared" si="3"/>
        <v>11.568112750357082</v>
      </c>
      <c r="E21" s="26">
        <f>+'Output Gap'!E37</f>
        <v>11.5703629696704</v>
      </c>
      <c r="F21" s="26">
        <f t="shared" si="35"/>
        <v>11.571628868051011</v>
      </c>
      <c r="G21" s="27">
        <f t="shared" si="36"/>
        <v>11.567989032268567</v>
      </c>
      <c r="H21" s="27">
        <f t="shared" si="37"/>
        <v>105660.77782426351</v>
      </c>
      <c r="I21" s="7">
        <v>107294.91789314452</v>
      </c>
      <c r="J21" s="7">
        <v>107209.3575203494</v>
      </c>
      <c r="K21" s="7">
        <v>113882.747774366</v>
      </c>
      <c r="L21" s="7">
        <v>113198.307615187</v>
      </c>
      <c r="M21" s="8">
        <f t="shared" si="27"/>
        <v>2.3767574223025889E-3</v>
      </c>
      <c r="N21" s="8">
        <f t="shared" si="38"/>
        <v>-1.4322506668012158E-2</v>
      </c>
      <c r="O21" s="8">
        <f>+'Output Gap'!H37</f>
        <v>-9.0869012152996476E-3</v>
      </c>
      <c r="P21" s="8">
        <f t="shared" si="39"/>
        <v>-7.2082006734147885E-2</v>
      </c>
      <c r="Q21" s="33">
        <f>+'Output Gap'!I37</f>
        <v>-3.8595176794299135E-2</v>
      </c>
      <c r="R21" s="8"/>
      <c r="S21" s="8">
        <f>+'Output Gap'!Y21</f>
        <v>-1.6652823563011367E-2</v>
      </c>
      <c r="T21" s="34">
        <f t="shared" si="40"/>
        <v>2.3767574223025889E-3</v>
      </c>
      <c r="U21" s="25">
        <v>1.2857422856923899</v>
      </c>
      <c r="V21" s="25">
        <v>1.2827157451054301</v>
      </c>
      <c r="W21" s="14">
        <f t="shared" si="41"/>
        <v>3.0265405869598361E-3</v>
      </c>
      <c r="X21" s="25">
        <f t="shared" si="42"/>
        <v>3.6064205574117363</v>
      </c>
      <c r="Y21">
        <f t="shared" si="28"/>
        <v>9.7616702210971997</v>
      </c>
      <c r="Z21">
        <f t="shared" si="43"/>
        <v>9.7547730588674995</v>
      </c>
      <c r="AA21" s="14">
        <f t="shared" si="29"/>
        <v>6.897162229700271E-3</v>
      </c>
      <c r="AB21">
        <f t="shared" si="30"/>
        <v>12.002198328381988</v>
      </c>
      <c r="AC21">
        <f t="shared" si="44"/>
        <v>12.022158742056103</v>
      </c>
      <c r="AD21" s="14">
        <f t="shared" si="45"/>
        <v>-1.9960413674114719E-2</v>
      </c>
      <c r="AE21" s="14">
        <v>0.16600886231631501</v>
      </c>
      <c r="AF21" s="14">
        <f>+NAIRU_Unemployment!N17</f>
        <v>0.164902539032626</v>
      </c>
      <c r="AG21" s="8">
        <f>+NAIRU_Unemployment!L17</f>
        <v>0.12202655837728935</v>
      </c>
      <c r="AH21" s="8">
        <f t="shared" si="31"/>
        <v>4.3982303939025663E-2</v>
      </c>
      <c r="AI21" s="7">
        <f>+AI22/(1+[1]Hoja1!$H57)</f>
        <v>17392.478870828651</v>
      </c>
      <c r="AJ21" s="7">
        <f>+AJ22/(1+[1]Hoja1!$J57)</f>
        <v>19674.637283317621</v>
      </c>
      <c r="AK21" s="7">
        <v>17355.595161771598</v>
      </c>
      <c r="AL21" s="7">
        <v>19631.918064892401</v>
      </c>
      <c r="AM21" s="8">
        <f t="shared" si="4"/>
        <v>0.88400505790142103</v>
      </c>
      <c r="AN21" s="7">
        <v>19021.910323765023</v>
      </c>
      <c r="AO21" s="7">
        <v>222420.0677877506</v>
      </c>
      <c r="AP21" s="7">
        <v>224010.27137999999</v>
      </c>
      <c r="AQ21" s="8">
        <v>0.72653604871214994</v>
      </c>
      <c r="AR21" s="8">
        <v>0.734929871825027</v>
      </c>
      <c r="AS21" s="8">
        <v>0.74111982742111004</v>
      </c>
      <c r="AT21" s="8">
        <v>0.75533480760016403</v>
      </c>
      <c r="AU21" s="8">
        <v>0.75278564424240002</v>
      </c>
      <c r="AV21" s="8">
        <f t="shared" si="17"/>
        <v>0.74974675975455807</v>
      </c>
      <c r="AW21" s="8"/>
      <c r="AX21" s="8">
        <v>0.33477601253764128</v>
      </c>
      <c r="AY21" s="8">
        <v>0.36080000000000001</v>
      </c>
      <c r="AZ21" s="8"/>
      <c r="BA21" s="8">
        <f t="shared" si="12"/>
        <v>0.13325829699574676</v>
      </c>
      <c r="BB21" s="8">
        <f t="shared" si="13"/>
        <v>0.15535331476323133</v>
      </c>
      <c r="BC21" s="7">
        <v>36.42</v>
      </c>
      <c r="BD21" s="8">
        <v>0.16693367510413326</v>
      </c>
      <c r="BE21" s="14">
        <v>0.15679999999999999</v>
      </c>
      <c r="BF21" s="7">
        <f>+BF24/(1+BG24)</f>
        <v>37.317648072500013</v>
      </c>
      <c r="BG21" s="9">
        <f>+BD21</f>
        <v>0.16693367510413326</v>
      </c>
      <c r="BH21" s="8">
        <f t="shared" si="9"/>
        <v>4.735149508424108E-2</v>
      </c>
      <c r="BI21" s="8">
        <v>5.70401904586414E-2</v>
      </c>
      <c r="BJ21" s="8"/>
      <c r="BK21" s="8"/>
      <c r="BL21" s="8"/>
      <c r="BM21" s="7">
        <v>1558.2166666666665</v>
      </c>
      <c r="BN21" s="7">
        <v>103.08093086666668</v>
      </c>
      <c r="BO21" s="7">
        <v>98.336786199513497</v>
      </c>
      <c r="BP21" s="7">
        <v>104.75580407355299</v>
      </c>
      <c r="BQ21" s="8">
        <f t="shared" si="10"/>
        <v>-6.1276011680770126E-2</v>
      </c>
      <c r="BR21" s="8">
        <f t="shared" si="14"/>
        <v>-8.1471603529291725E-3</v>
      </c>
      <c r="BS21" s="8">
        <v>3.0347099313173399E-2</v>
      </c>
      <c r="BT21" s="7">
        <v>62.249477140000003</v>
      </c>
      <c r="BU21" s="8">
        <v>0.14055787405632225</v>
      </c>
      <c r="BV21" s="29">
        <f t="shared" si="22"/>
        <v>0.22727066380271974</v>
      </c>
      <c r="BW21" s="29">
        <v>2.6949251874912598E-2</v>
      </c>
      <c r="BX21" s="29">
        <v>-5.0066464934843695E-5</v>
      </c>
      <c r="BY21" s="29">
        <v>0.14077255161290325</v>
      </c>
      <c r="BZ21" s="29">
        <f t="shared" si="26"/>
        <v>9.9383249114723252E-2</v>
      </c>
      <c r="CA21" s="29"/>
      <c r="CC21" s="29">
        <v>0.101776918181607</v>
      </c>
      <c r="CD21" s="29">
        <v>0.10120664694062501</v>
      </c>
      <c r="CE21" s="29">
        <f t="shared" si="32"/>
        <v>9.5295762079597696E-2</v>
      </c>
      <c r="CF21" s="29">
        <f t="shared" si="33"/>
        <v>0.12224501395451029</v>
      </c>
      <c r="CG21" s="29"/>
      <c r="CH21" s="29"/>
      <c r="CI21" s="29"/>
      <c r="CJ21" s="29">
        <f t="shared" si="34"/>
        <v>0.85514761467743106</v>
      </c>
      <c r="CQ21" s="10">
        <v>-13.444433333333334</v>
      </c>
      <c r="CR21" s="10">
        <v>-31.222222223333333</v>
      </c>
      <c r="CU21" s="8">
        <f t="shared" si="15"/>
        <v>-4.3285026355493139E-2</v>
      </c>
      <c r="CV21" s="8"/>
      <c r="CW21" s="8"/>
      <c r="DD21" s="29">
        <v>7.9950393618981236E-2</v>
      </c>
      <c r="DE21" s="29">
        <v>5.6482850984593207E-2</v>
      </c>
      <c r="DF21" s="29">
        <v>0.14126156678698135</v>
      </c>
      <c r="DG21" s="29">
        <v>0.16491209001023949</v>
      </c>
      <c r="DH21" s="29">
        <v>5.763487358103047E-2</v>
      </c>
      <c r="DI21" s="29">
        <v>0.45403533240443689</v>
      </c>
      <c r="DJ21" s="29"/>
      <c r="DK21" s="29"/>
      <c r="DL21" s="29"/>
      <c r="DM21">
        <v>-1302.7644637014873</v>
      </c>
      <c r="DN21" s="8">
        <f t="shared" si="11"/>
        <v>-3.1383543494431093E-2</v>
      </c>
      <c r="DO21" s="7">
        <f t="shared" si="20"/>
        <v>-7407.2617059120585</v>
      </c>
      <c r="DP21" s="8">
        <f t="shared" si="18"/>
        <v>-4.7219933492285489E-2</v>
      </c>
      <c r="DQ21" s="8"/>
      <c r="DR21" s="8"/>
      <c r="DS21" s="8"/>
      <c r="DT21" s="8"/>
      <c r="DU21" s="8"/>
      <c r="DV21" s="8"/>
      <c r="DW21" s="29">
        <f t="shared" si="6"/>
        <v>0.16600886231631501</v>
      </c>
      <c r="EB21" s="8">
        <f t="shared" si="16"/>
        <v>4.6306063148364496E-2</v>
      </c>
      <c r="EC21" s="8">
        <v>9.4501495299373461E-2</v>
      </c>
      <c r="ED21" s="8">
        <v>-8.7906868385523973E-2</v>
      </c>
      <c r="EE21" s="8">
        <v>-3.7206940453234694E-2</v>
      </c>
      <c r="EF21" s="8">
        <v>0.10380515925002443</v>
      </c>
      <c r="EG21" s="8">
        <v>0.32068606283794215</v>
      </c>
      <c r="EH21" s="8">
        <v>0.15609573552181083</v>
      </c>
      <c r="EI21" s="8">
        <v>4.3094278708237337E-2</v>
      </c>
      <c r="EJ21" s="8"/>
      <c r="EK21" s="8">
        <v>0.12873558717889849</v>
      </c>
      <c r="EL21" s="10">
        <v>28217.977739999991</v>
      </c>
      <c r="EM21" s="8"/>
      <c r="EN21" s="10">
        <v>2484.3676499999947</v>
      </c>
      <c r="EO21" s="10">
        <v>1345.4308899999999</v>
      </c>
      <c r="EP21" s="8">
        <v>8.8042016082474778E-2</v>
      </c>
      <c r="EQ21" s="8">
        <v>0.54155868999501855</v>
      </c>
      <c r="ET21" s="10">
        <v>9921.8419700000013</v>
      </c>
      <c r="EU21" s="8"/>
      <c r="EV21" s="10">
        <v>1703.8961200000001</v>
      </c>
      <c r="EW21" s="10">
        <v>657.33100999999999</v>
      </c>
      <c r="EX21" s="8">
        <v>0.17173183418481719</v>
      </c>
      <c r="EY21" s="8">
        <v>0.38578115313743422</v>
      </c>
      <c r="FB21" s="10">
        <v>15560.60288</v>
      </c>
      <c r="FC21" s="8"/>
      <c r="FD21" s="10">
        <v>1610.3792900000001</v>
      </c>
      <c r="FE21" s="10">
        <v>170.37078</v>
      </c>
      <c r="FF21" s="8">
        <v>0.10349080317895755</v>
      </c>
      <c r="FG21" s="8">
        <v>0.10579543655209325</v>
      </c>
      <c r="FJ21" s="7">
        <v>53700.422589999995</v>
      </c>
      <c r="FK21" s="7">
        <v>5798.6430599999949</v>
      </c>
      <c r="FL21" s="8">
        <v>0.1390936981976684</v>
      </c>
      <c r="FM21" s="8">
        <v>0.65846799108511522</v>
      </c>
      <c r="FN21" s="8"/>
      <c r="FO21" s="8"/>
      <c r="FP21" s="8"/>
      <c r="FQ21" s="8">
        <v>0.30306569876492778</v>
      </c>
      <c r="FR21" s="8">
        <v>0.10798133013351387</v>
      </c>
      <c r="FV21" s="8">
        <v>2.7186917880632412E-2</v>
      </c>
      <c r="GK21" s="8">
        <v>8.602266787985953E-2</v>
      </c>
      <c r="GL21" s="8">
        <v>0.20280897412149276</v>
      </c>
      <c r="GM21" s="8">
        <v>5.5009158286749335E-2</v>
      </c>
      <c r="GN21" s="8">
        <v>4.4064590092632965E-2</v>
      </c>
      <c r="GO21" s="8">
        <v>7.8627159594811258E-2</v>
      </c>
      <c r="GP21" s="8">
        <v>3.1723402541687346E-2</v>
      </c>
      <c r="GQ21" s="8">
        <v>0.10361101580123214</v>
      </c>
      <c r="GR21" s="8"/>
      <c r="GS21" s="8"/>
      <c r="GT21" s="8">
        <v>0.6648943833149269</v>
      </c>
      <c r="GU21" s="8">
        <v>0.12024051944876711</v>
      </c>
      <c r="GX21" s="26">
        <v>7.6595243038262231</v>
      </c>
      <c r="GY21" s="8">
        <v>0.11350426586766746</v>
      </c>
      <c r="GZ21" s="26"/>
      <c r="HC21" s="10">
        <v>1032.9903693988533</v>
      </c>
      <c r="HD21" s="10">
        <v>1395.6445177436824</v>
      </c>
      <c r="HE21" s="10">
        <v>1077.626350003341</v>
      </c>
      <c r="HF21" s="10">
        <v>2970.190203198059</v>
      </c>
      <c r="HG21" s="10">
        <v>1358.3844420485261</v>
      </c>
      <c r="HH21" s="10">
        <v>996.65516380784436</v>
      </c>
      <c r="HI21" s="8">
        <v>0.64847282132047745</v>
      </c>
      <c r="HJ21" s="8">
        <v>0.10020823647390724</v>
      </c>
      <c r="HK21" s="8">
        <v>0.13352407377382261</v>
      </c>
      <c r="HO21" s="7">
        <v>114.89129290083956</v>
      </c>
      <c r="HX21">
        <v>921.51873833499997</v>
      </c>
      <c r="HY21">
        <f t="shared" si="23"/>
        <v>2828.8262556109999</v>
      </c>
      <c r="HZ21" s="8">
        <f t="shared" si="21"/>
        <v>3.4514808337357754E-2</v>
      </c>
      <c r="IA21" s="8">
        <f t="shared" si="24"/>
        <v>2.5814073947485004E-2</v>
      </c>
      <c r="IB21" s="8">
        <v>9.9243345582861794E-4</v>
      </c>
      <c r="IC21" s="8">
        <v>6.6885395515600314E-3</v>
      </c>
      <c r="ID21" s="8">
        <v>1.8133100940096358E-2</v>
      </c>
      <c r="IE21" s="8"/>
      <c r="II21" s="7">
        <f>+II22/(1+[2]Hoja1!$D22)</f>
        <v>41511.069772368392</v>
      </c>
      <c r="IJ21" s="7">
        <v>1554.7666666666664</v>
      </c>
      <c r="IK21" s="7">
        <f t="shared" si="7"/>
        <v>26699.228033596723</v>
      </c>
      <c r="IL21" s="10">
        <f>+VLOOKUP($A21,[3]Hoja1!$G$2:$I$123, 3, FALSE)</f>
        <v>9.1946177139532423</v>
      </c>
      <c r="IM21" s="10">
        <v>15.734173911758401</v>
      </c>
      <c r="IN21" s="8">
        <f t="shared" si="8"/>
        <v>-0.41562755277021834</v>
      </c>
      <c r="IO21" s="7">
        <v>1558.2166666666665</v>
      </c>
    </row>
    <row r="22" spans="1:284" x14ac:dyDescent="0.3">
      <c r="A22" s="1">
        <v>36220</v>
      </c>
      <c r="B22" s="7">
        <v>104799.36101797654</v>
      </c>
      <c r="C22" s="7">
        <f t="shared" si="2"/>
        <v>105788.80797065358</v>
      </c>
      <c r="D22" s="26">
        <f t="shared" si="3"/>
        <v>11.559802953693779</v>
      </c>
      <c r="E22" s="26">
        <f>+'Output Gap'!E38</f>
        <v>11.569200008034301</v>
      </c>
      <c r="F22" s="26">
        <f t="shared" si="35"/>
        <v>11.570469162927063</v>
      </c>
      <c r="G22" s="27">
        <f t="shared" si="36"/>
        <v>11.580158927567728</v>
      </c>
      <c r="H22" s="27">
        <f t="shared" si="37"/>
        <v>106954.51478175574</v>
      </c>
      <c r="I22" s="7">
        <v>106939.28862282427</v>
      </c>
      <c r="J22" s="7">
        <v>107335.44546314146</v>
      </c>
      <c r="K22" s="7">
        <v>115276.16555198201</v>
      </c>
      <c r="L22" s="7">
        <v>113530.427167389</v>
      </c>
      <c r="M22" s="8">
        <f t="shared" si="27"/>
        <v>-1.0899089332328082E-2</v>
      </c>
      <c r="N22" s="8">
        <f t="shared" si="38"/>
        <v>-2.3627650998437444E-2</v>
      </c>
      <c r="O22" s="8">
        <f>+'Output Gap'!H38</f>
        <v>-1.1875364862699911E-2</v>
      </c>
      <c r="P22" s="8">
        <f t="shared" si="39"/>
        <v>-9.0884394738833585E-2</v>
      </c>
      <c r="Q22" s="33">
        <f>+'Output Gap'!I38</f>
        <v>-4.279206379719902E-2</v>
      </c>
      <c r="R22" s="8"/>
      <c r="S22" s="8">
        <f>+'Output Gap'!Y22</f>
        <v>-1.8279916439527932E-2</v>
      </c>
      <c r="T22" s="34">
        <f t="shared" si="40"/>
        <v>-1.0899089332328082E-2</v>
      </c>
      <c r="U22" s="25">
        <v>1.28186571617439</v>
      </c>
      <c r="V22" s="25">
        <v>1.28638757152821</v>
      </c>
      <c r="W22" s="14">
        <f t="shared" si="41"/>
        <v>-4.5218553538199924E-3</v>
      </c>
      <c r="X22" s="25">
        <f t="shared" si="42"/>
        <v>3.6196870489278994</v>
      </c>
      <c r="Y22">
        <f t="shared" si="28"/>
        <v>9.7630385436394</v>
      </c>
      <c r="Z22">
        <f t="shared" si="43"/>
        <v>9.7642994151373124</v>
      </c>
      <c r="AA22" s="14">
        <f t="shared" si="29"/>
        <v>-1.2608714979123192E-3</v>
      </c>
      <c r="AB22">
        <f t="shared" si="30"/>
        <v>12.009330389231886</v>
      </c>
      <c r="AC22">
        <f t="shared" si="44"/>
        <v>12.02729014430005</v>
      </c>
      <c r="AD22" s="14">
        <f t="shared" si="45"/>
        <v>-1.795975506816383E-2</v>
      </c>
      <c r="AE22" s="14">
        <v>0.187053741389126</v>
      </c>
      <c r="AF22" s="14">
        <f>+NAIRU_Unemployment!N18</f>
        <v>0.172315816660396</v>
      </c>
      <c r="AG22" s="8">
        <f>+NAIRU_Unemployment!L18</f>
        <v>0.12352273296852004</v>
      </c>
      <c r="AH22" s="8">
        <f t="shared" si="31"/>
        <v>6.3531008420605967E-2</v>
      </c>
      <c r="AI22" s="7">
        <f>+AI23/(1+[1]Hoja1!$H58)</f>
        <v>16992.223533383225</v>
      </c>
      <c r="AJ22" s="7">
        <f>+AJ23/(1+[1]Hoja1!$J58)</f>
        <v>19713.834034732139</v>
      </c>
      <c r="AK22" s="7">
        <v>17379.359468775401</v>
      </c>
      <c r="AL22" s="7">
        <v>19853.665443431099</v>
      </c>
      <c r="AM22" s="8">
        <f t="shared" si="4"/>
        <v>0.86194413037291795</v>
      </c>
      <c r="AN22" s="7">
        <v>15331.846132889137</v>
      </c>
      <c r="AO22" s="7">
        <v>227016.9553258369</v>
      </c>
      <c r="AP22" s="7">
        <v>226076.95371999999</v>
      </c>
      <c r="AQ22" s="8">
        <v>0.66470949041712335</v>
      </c>
      <c r="AR22" s="8">
        <v>0.73336129834140396</v>
      </c>
      <c r="AS22" s="8">
        <v>0.73877885267253696</v>
      </c>
      <c r="AT22" s="8">
        <v>0.75480547384893404</v>
      </c>
      <c r="AU22" s="8">
        <v>0.74636949174089995</v>
      </c>
      <c r="AV22" s="8">
        <f t="shared" si="17"/>
        <v>0.74665127275412368</v>
      </c>
      <c r="AW22" s="8">
        <v>0.2</v>
      </c>
      <c r="AX22" s="8">
        <v>0.2383803922804073</v>
      </c>
      <c r="AY22" s="8">
        <v>0.29599999999999999</v>
      </c>
      <c r="AZ22" s="8">
        <f t="shared" ref="AZ22:AZ85" si="46">+(1+AW22)/(1+BD22)-1</f>
        <v>5.7142857142857162E-2</v>
      </c>
      <c r="BA22" s="8">
        <f t="shared" si="12"/>
        <v>6.1226030836669665E-2</v>
      </c>
      <c r="BB22" s="8">
        <f t="shared" si="13"/>
        <v>0.11060296540362446</v>
      </c>
      <c r="BC22" s="7">
        <v>38.22</v>
      </c>
      <c r="BD22" s="8">
        <v>0.13513513513513509</v>
      </c>
      <c r="BE22" s="8">
        <v>0.11739111546725101</v>
      </c>
      <c r="BF22" s="7">
        <v>40.067726927052199</v>
      </c>
      <c r="BG22" s="8">
        <v>0.144046197576783</v>
      </c>
      <c r="BH22" s="8">
        <f t="shared" si="9"/>
        <v>0.12352176217411692</v>
      </c>
      <c r="BI22" s="8">
        <v>0.102677030461304</v>
      </c>
      <c r="BJ22" s="8">
        <v>0.139201731219845</v>
      </c>
      <c r="BK22" s="8"/>
      <c r="BL22" s="8"/>
      <c r="BM22" s="7">
        <v>1562.4099999999999</v>
      </c>
      <c r="BN22" s="7">
        <v>99.539045033333352</v>
      </c>
      <c r="BO22" s="7">
        <v>99.028246954923006</v>
      </c>
      <c r="BP22" s="7">
        <v>105.80753433022799</v>
      </c>
      <c r="BQ22" s="8">
        <f t="shared" si="10"/>
        <v>-6.4071877472795635E-2</v>
      </c>
      <c r="BR22" s="8">
        <f t="shared" si="14"/>
        <v>6.1067483407368783E-3</v>
      </c>
      <c r="BS22" s="8">
        <v>3.7413781497802397E-2</v>
      </c>
      <c r="BT22" s="7">
        <v>62.797971259999997</v>
      </c>
      <c r="BU22" s="8">
        <v>0.1023696124896285</v>
      </c>
      <c r="BV22" s="29">
        <f t="shared" si="22"/>
        <v>0.23035916795359912</v>
      </c>
      <c r="BW22" s="29">
        <v>2.68031593341298E-2</v>
      </c>
      <c r="BX22" s="29">
        <v>1.0763869740333101E-3</v>
      </c>
      <c r="BY22" s="29">
        <v>0.14264682295081965</v>
      </c>
      <c r="BZ22" s="29">
        <f t="shared" si="26"/>
        <v>0.10125752045263965</v>
      </c>
      <c r="CA22" s="29"/>
      <c r="CC22" s="29">
        <v>9.8912196467201702E-2</v>
      </c>
      <c r="CD22" s="29">
        <v>9.8336136983556394E-2</v>
      </c>
      <c r="CE22" s="29">
        <f t="shared" si="32"/>
        <v>9.2425252122529084E-2</v>
      </c>
      <c r="CF22" s="29">
        <f t="shared" si="33"/>
        <v>0.11922841145665888</v>
      </c>
      <c r="CG22" s="29">
        <f>+AZ22-CF22</f>
        <v>-6.2085554313801722E-2</v>
      </c>
      <c r="CH22" s="29"/>
      <c r="CI22" s="29"/>
      <c r="CJ22" s="29">
        <f t="shared" si="34"/>
        <v>-1.3215925669466029</v>
      </c>
      <c r="CQ22" s="10">
        <v>-13.222233333333334</v>
      </c>
      <c r="CR22" s="10">
        <v>-29.555555553333335</v>
      </c>
      <c r="CU22" s="8">
        <f t="shared" si="15"/>
        <v>-5.7110520895230832E-2</v>
      </c>
      <c r="CV22" s="8"/>
      <c r="CW22" s="8"/>
      <c r="DD22" s="29">
        <v>8.0702928456668793E-2</v>
      </c>
      <c r="DE22" s="29">
        <v>6.4506129281680508E-2</v>
      </c>
      <c r="DF22" s="29">
        <v>0.13663439498249644</v>
      </c>
      <c r="DG22" s="29">
        <v>0.15672253179575935</v>
      </c>
      <c r="DH22" s="29">
        <v>5.5991257805418339E-2</v>
      </c>
      <c r="DI22" s="29">
        <v>0.45652816391137196</v>
      </c>
      <c r="DJ22" s="29"/>
      <c r="DK22" s="29"/>
      <c r="DL22" s="29"/>
      <c r="DM22">
        <v>-2754.0934889853197</v>
      </c>
      <c r="DN22" s="8">
        <f t="shared" si="11"/>
        <v>-6.3932175262932794E-2</v>
      </c>
      <c r="DO22" s="7">
        <f t="shared" si="20"/>
        <v>-7895.3818775421269</v>
      </c>
      <c r="DP22" s="8">
        <f t="shared" si="18"/>
        <v>-4.8824989176993003E-2</v>
      </c>
      <c r="DQ22" s="8"/>
      <c r="DR22" s="8"/>
      <c r="DS22" s="8"/>
      <c r="DT22" s="8"/>
      <c r="DU22" s="8"/>
      <c r="DV22" s="8"/>
      <c r="DW22" s="29">
        <f t="shared" si="6"/>
        <v>0.187053741389126</v>
      </c>
      <c r="EB22" s="8">
        <f t="shared" si="16"/>
        <v>2.4274049812471832E-2</v>
      </c>
      <c r="EC22" s="8">
        <v>0.13195160019023056</v>
      </c>
      <c r="ED22" s="8">
        <v>-0.11216529847232648</v>
      </c>
      <c r="EE22" s="8">
        <v>-1.7444012301891187E-2</v>
      </c>
      <c r="EF22" s="8">
        <v>8.1814578214040479E-2</v>
      </c>
      <c r="EG22" s="8">
        <v>0.35524498714662339</v>
      </c>
      <c r="EH22" s="8">
        <v>0.16416803508671163</v>
      </c>
      <c r="EI22" s="8">
        <v>4.2719009414097259E-2</v>
      </c>
      <c r="EJ22" s="8"/>
      <c r="EK22" s="8">
        <v>0.10322636395841268</v>
      </c>
      <c r="EL22" s="10">
        <v>27595.848770000001</v>
      </c>
      <c r="EM22" s="8"/>
      <c r="EN22" s="10">
        <v>3171.1786899999997</v>
      </c>
      <c r="EO22" s="10">
        <v>1355.0448600000002</v>
      </c>
      <c r="EP22" s="8">
        <v>0.11491506263969135</v>
      </c>
      <c r="EQ22" s="8">
        <v>0.42730006488533773</v>
      </c>
      <c r="ET22" s="10">
        <v>9782.9878000000008</v>
      </c>
      <c r="EU22" s="8"/>
      <c r="EV22" s="10">
        <v>1990.18424</v>
      </c>
      <c r="EW22" s="10">
        <v>709.27332999999999</v>
      </c>
      <c r="EX22" s="8">
        <v>0.20343317202133276</v>
      </c>
      <c r="EY22" s="8">
        <v>0.35638576356126705</v>
      </c>
      <c r="FB22" s="10">
        <v>15785.13191</v>
      </c>
      <c r="FC22" s="8"/>
      <c r="FD22" s="10">
        <v>2215.6609399999998</v>
      </c>
      <c r="FE22" s="10">
        <v>208.92375000000001</v>
      </c>
      <c r="FF22" s="8">
        <v>0.14036378996594648</v>
      </c>
      <c r="FG22" s="8">
        <v>9.4294098085242251E-2</v>
      </c>
      <c r="FJ22" s="7">
        <v>53163.968479999996</v>
      </c>
      <c r="FK22" s="7">
        <v>7377.0238699999991</v>
      </c>
      <c r="FL22" s="8">
        <v>7.3604490161866876E-2</v>
      </c>
      <c r="FM22" s="8">
        <v>0.84914986236418277</v>
      </c>
      <c r="FN22" s="8"/>
      <c r="FO22" s="8"/>
      <c r="FP22" s="8"/>
      <c r="FQ22" s="8">
        <v>0.32010519771453483</v>
      </c>
      <c r="FR22" s="8">
        <v>0.13875984206813297</v>
      </c>
      <c r="FV22" s="8">
        <v>3.31237267709052E-2</v>
      </c>
      <c r="GK22" s="8">
        <v>8.2280633871862088E-2</v>
      </c>
      <c r="GL22" s="8">
        <v>0.19727346782265179</v>
      </c>
      <c r="GM22" s="8">
        <v>3.9607797768634587E-2</v>
      </c>
      <c r="GN22" s="8">
        <v>4.6574960437408101E-2</v>
      </c>
      <c r="GO22" s="8">
        <v>7.8216051911494819E-2</v>
      </c>
      <c r="GP22" s="8">
        <v>3.2949632757508715E-2</v>
      </c>
      <c r="GQ22" s="8">
        <v>9.0301043300577102E-2</v>
      </c>
      <c r="GR22" s="8">
        <v>-2.5375424055902276E-2</v>
      </c>
      <c r="GS22" s="8"/>
      <c r="GT22" s="8">
        <v>0.66253209767409738</v>
      </c>
      <c r="GU22" s="8">
        <v>0.12514415091428246</v>
      </c>
      <c r="GX22" s="26">
        <v>7.4619938520283622</v>
      </c>
      <c r="GY22" s="8">
        <v>0.10909571950711233</v>
      </c>
      <c r="GZ22" s="26"/>
      <c r="HC22" s="10">
        <v>1012.873625078796</v>
      </c>
      <c r="HD22" s="10">
        <v>1341.9278437296325</v>
      </c>
      <c r="HE22" s="10">
        <v>1101.5500775373753</v>
      </c>
      <c r="HF22" s="10">
        <v>2942.8222100454268</v>
      </c>
      <c r="HG22" s="10">
        <v>1408.15023998018</v>
      </c>
      <c r="HH22" s="10">
        <v>1002.5167754545338</v>
      </c>
      <c r="HI22" s="8">
        <v>0.6401020772229562</v>
      </c>
      <c r="HJ22" s="8">
        <v>9.579156879838345E-2</v>
      </c>
      <c r="HK22" s="8">
        <v>0.13072492218965637</v>
      </c>
      <c r="HO22" s="7">
        <v>104.18820826798726</v>
      </c>
      <c r="HX22">
        <v>505.06465888500003</v>
      </c>
      <c r="HY22">
        <f t="shared" si="23"/>
        <v>2668.6488012969999</v>
      </c>
      <c r="HZ22" s="8">
        <f t="shared" si="21"/>
        <v>1.830835143786446E-2</v>
      </c>
      <c r="IA22" s="8">
        <f t="shared" si="24"/>
        <v>2.4527110212564662E-2</v>
      </c>
      <c r="IB22" s="8">
        <v>2.6032316084415993E-3</v>
      </c>
      <c r="IC22" s="8">
        <v>6.5838831260217256E-3</v>
      </c>
      <c r="ID22" s="8">
        <v>1.533999547810134E-2</v>
      </c>
      <c r="IE22" s="8"/>
      <c r="II22" s="7">
        <f>+II23/(1+[2]Hoja1!$D23)</f>
        <v>43078.363557294979</v>
      </c>
      <c r="IJ22" s="7">
        <v>1561.57</v>
      </c>
      <c r="IK22" s="7">
        <f t="shared" si="7"/>
        <v>27586.57220444487</v>
      </c>
      <c r="IL22" s="10">
        <f>+VLOOKUP($A22,[3]Hoja1!$G$2:$I$123, 3, FALSE)</f>
        <v>9.0017398867313894</v>
      </c>
      <c r="IM22" s="10">
        <v>16.1109531287069</v>
      </c>
      <c r="IN22" s="8">
        <f t="shared" si="8"/>
        <v>-0.44126583853739454</v>
      </c>
      <c r="IO22" s="7">
        <v>1562.4099999999999</v>
      </c>
    </row>
    <row r="23" spans="1:284" x14ac:dyDescent="0.3">
      <c r="A23" s="1">
        <v>36312</v>
      </c>
      <c r="B23" s="7">
        <v>103616.08304112127</v>
      </c>
      <c r="C23" s="7">
        <f t="shared" si="2"/>
        <v>105174.10841191083</v>
      </c>
      <c r="D23" s="26">
        <f t="shared" si="3"/>
        <v>11.548447838468437</v>
      </c>
      <c r="E23" s="26">
        <f>+'Output Gap'!E39</f>
        <v>11.563372431236299</v>
      </c>
      <c r="F23" s="26">
        <f t="shared" si="35"/>
        <v>11.56464366394604</v>
      </c>
      <c r="G23" s="27">
        <f t="shared" si="36"/>
        <v>11.59297686611786</v>
      </c>
      <c r="H23" s="27">
        <f t="shared" si="37"/>
        <v>108334.27513045407</v>
      </c>
      <c r="I23" s="7">
        <v>106666.12409207708</v>
      </c>
      <c r="J23" s="7">
        <v>107469.5333495193</v>
      </c>
      <c r="K23" s="7">
        <v>115659.00316909001</v>
      </c>
      <c r="L23" s="7">
        <v>116150.839269722</v>
      </c>
      <c r="M23" s="8">
        <f t="shared" si="27"/>
        <v>-2.9170516115401446E-2</v>
      </c>
      <c r="N23" s="8">
        <f t="shared" si="38"/>
        <v>-3.5856211414500128E-2</v>
      </c>
      <c r="O23" s="8">
        <f>+'Output Gap'!H39</f>
        <v>-1.9411378118201483E-2</v>
      </c>
      <c r="P23" s="8">
        <f t="shared" si="39"/>
        <v>-0.10412436384534929</v>
      </c>
      <c r="Q23" s="33">
        <f>+'Output Gap'!I39</f>
        <v>-5.1308191880799825E-2</v>
      </c>
      <c r="R23" s="8"/>
      <c r="S23" s="8">
        <f>+'Output Gap'!Y23</f>
        <v>-2.4248671669882291E-2</v>
      </c>
      <c r="T23" s="34">
        <f t="shared" si="40"/>
        <v>-2.9170516115401446E-2</v>
      </c>
      <c r="U23" s="25">
        <v>1.27229931402393</v>
      </c>
      <c r="V23" s="25">
        <v>1.2901772081335099</v>
      </c>
      <c r="W23" s="14">
        <f t="shared" si="41"/>
        <v>-1.787789410957985E-2</v>
      </c>
      <c r="X23" s="25">
        <f t="shared" si="42"/>
        <v>3.6334303721208574</v>
      </c>
      <c r="Y23">
        <f t="shared" si="28"/>
        <v>9.7659190099255184</v>
      </c>
      <c r="Z23">
        <f t="shared" si="43"/>
        <v>9.7741161006235586</v>
      </c>
      <c r="AA23" s="14">
        <f t="shared" si="29"/>
        <v>-8.1970906980401992E-3</v>
      </c>
      <c r="AB23">
        <f t="shared" si="30"/>
        <v>12.015888407696989</v>
      </c>
      <c r="AC23">
        <f t="shared" si="44"/>
        <v>12.033737237353872</v>
      </c>
      <c r="AD23" s="14">
        <f t="shared" si="45"/>
        <v>-1.7848829656882614E-2</v>
      </c>
      <c r="AE23" s="14">
        <v>0.18816717487030701</v>
      </c>
      <c r="AF23" s="14">
        <f>+NAIRU_Unemployment!N19</f>
        <v>0.17901526340316501</v>
      </c>
      <c r="AG23" s="8">
        <f>+NAIRU_Unemployment!L19</f>
        <v>0.12480971244904981</v>
      </c>
      <c r="AH23" s="8">
        <f t="shared" si="31"/>
        <v>6.3357462421257199E-2</v>
      </c>
      <c r="AI23" s="7">
        <f>+AI24/(1+[1]Hoja1!$H59)</f>
        <v>17212.15143302696</v>
      </c>
      <c r="AJ23" s="7">
        <f>+AJ24/(1+[1]Hoja1!$J59)</f>
        <v>19997.719217837224</v>
      </c>
      <c r="AK23" s="7">
        <v>17429.492296095999</v>
      </c>
      <c r="AL23" s="7">
        <v>20079.0054943385</v>
      </c>
      <c r="AM23" s="8">
        <f t="shared" si="4"/>
        <v>0.86070572576468418</v>
      </c>
      <c r="AN23" s="7">
        <v>13872.743824281924</v>
      </c>
      <c r="AO23" s="7">
        <v>229932.87479528299</v>
      </c>
      <c r="AP23" s="7">
        <v>228173.76621</v>
      </c>
      <c r="AQ23" s="8">
        <v>0.66182990698322042</v>
      </c>
      <c r="AR23" s="8">
        <v>0.73143836840841403</v>
      </c>
      <c r="AS23" s="8">
        <v>0.73666102349367801</v>
      </c>
      <c r="AT23" s="8">
        <v>0.75433454989701598</v>
      </c>
      <c r="AU23" s="8">
        <v>0.74283711050364698</v>
      </c>
      <c r="AV23" s="8">
        <f t="shared" si="17"/>
        <v>0.74461089463144692</v>
      </c>
      <c r="AW23" s="8">
        <v>0.18</v>
      </c>
      <c r="AX23" s="8">
        <v>0.19436089469612094</v>
      </c>
      <c r="AY23" s="8">
        <v>0.19650000000000001</v>
      </c>
      <c r="AZ23" s="8">
        <f t="shared" si="46"/>
        <v>8.3009533625354015E-2</v>
      </c>
      <c r="BA23" s="8">
        <f t="shared" si="12"/>
        <v>5.2175073898963698E-2</v>
      </c>
      <c r="BB23" s="8">
        <f t="shared" si="13"/>
        <v>5.4059523809523835E-2</v>
      </c>
      <c r="BC23" s="7">
        <v>38.81</v>
      </c>
      <c r="BD23" s="8">
        <v>8.9556428972487501E-2</v>
      </c>
      <c r="BE23" s="8">
        <v>-3.4970205997850601E-3</v>
      </c>
      <c r="BF23" s="7">
        <v>41.009170625430599</v>
      </c>
      <c r="BG23" s="8">
        <v>0.129287692940599</v>
      </c>
      <c r="BH23" s="8">
        <f t="shared" si="9"/>
        <v>4.0345123515662884E-2</v>
      </c>
      <c r="BI23" s="8">
        <v>4.5092269221942503E-2</v>
      </c>
      <c r="BJ23" s="8">
        <v>0.114570873342543</v>
      </c>
      <c r="BK23" s="8"/>
      <c r="BL23" s="8"/>
      <c r="BM23" s="7">
        <v>1636.6633333333332</v>
      </c>
      <c r="BN23" s="7">
        <v>96.979298409999998</v>
      </c>
      <c r="BO23" s="7">
        <v>100.691476395235</v>
      </c>
      <c r="BP23" s="7">
        <v>107.01278400633799</v>
      </c>
      <c r="BQ23" s="8">
        <f t="shared" si="10"/>
        <v>-5.9070583667168219E-2</v>
      </c>
      <c r="BR23" s="8">
        <f t="shared" si="14"/>
        <v>2.7084115957165089E-2</v>
      </c>
      <c r="BS23" s="8">
        <v>4.4141518987254803E-2</v>
      </c>
      <c r="BT23" s="7">
        <v>64.240371676666669</v>
      </c>
      <c r="BU23" s="8">
        <v>0.10263149825793749</v>
      </c>
      <c r="BV23" s="29">
        <f t="shared" si="22"/>
        <v>0.23932016325920102</v>
      </c>
      <c r="BW23" s="29">
        <v>2.6620799988800199E-2</v>
      </c>
      <c r="BX23" s="29">
        <v>1.2749451339129801E-3</v>
      </c>
      <c r="BY23" s="29">
        <v>0.13421582380952377</v>
      </c>
      <c r="BZ23" s="29">
        <f t="shared" si="26"/>
        <v>9.2826521311343765E-2</v>
      </c>
      <c r="CA23" s="29"/>
      <c r="CC23" s="29">
        <v>9.5854218340798603E-2</v>
      </c>
      <c r="CD23" s="29">
        <v>9.5467978339258797E-2</v>
      </c>
      <c r="CE23" s="29">
        <f t="shared" si="32"/>
        <v>8.9557093478231486E-2</v>
      </c>
      <c r="CF23" s="29">
        <f t="shared" si="33"/>
        <v>0.1161778934670317</v>
      </c>
      <c r="CG23" s="29">
        <f t="shared" ref="CG23:CG86" si="47">+AZ23-CF23</f>
        <v>-3.316835984167768E-2</v>
      </c>
      <c r="CH23" s="29"/>
      <c r="CI23" s="29"/>
      <c r="CJ23" s="29">
        <f t="shared" si="34"/>
        <v>-0.30774611195383539</v>
      </c>
      <c r="CQ23" s="10">
        <v>-8.2222333333333335</v>
      </c>
      <c r="CR23" s="10">
        <v>-31.333333333333332</v>
      </c>
      <c r="CU23" s="8">
        <f t="shared" si="15"/>
        <v>-7.0511474459262646E-2</v>
      </c>
      <c r="CV23" s="8"/>
      <c r="CW23" s="8"/>
      <c r="DD23" s="29">
        <v>7.7821954949581301E-2</v>
      </c>
      <c r="DE23" s="29">
        <v>6.4919066174489851E-2</v>
      </c>
      <c r="DF23" s="29">
        <v>0.13714868485931553</v>
      </c>
      <c r="DG23" s="29">
        <v>0.15540566736228775</v>
      </c>
      <c r="DH23" s="29">
        <v>5.2137100843985991E-2</v>
      </c>
      <c r="DI23" s="29">
        <v>0.46386753254148189</v>
      </c>
      <c r="DJ23" s="29"/>
      <c r="DK23" s="29"/>
      <c r="DL23" s="29"/>
      <c r="DM23">
        <v>-2751.4446020186742</v>
      </c>
      <c r="DN23" s="8">
        <f t="shared" si="11"/>
        <v>-6.0327207518399241E-2</v>
      </c>
      <c r="DO23" s="7">
        <f t="shared" si="20"/>
        <v>-8537.1279910684389</v>
      </c>
      <c r="DP23" s="8">
        <f t="shared" si="18"/>
        <v>-5.0557563202849896E-2</v>
      </c>
      <c r="DQ23" s="8"/>
      <c r="DR23" s="8"/>
      <c r="DS23" s="8"/>
      <c r="DT23" s="8"/>
      <c r="DU23" s="8"/>
      <c r="DV23" s="8"/>
      <c r="DW23" s="29">
        <f t="shared" si="6"/>
        <v>0.18816717487030701</v>
      </c>
      <c r="EB23" s="8">
        <f t="shared" si="16"/>
        <v>5.5298474195826675E-2</v>
      </c>
      <c r="EC23" s="8">
        <v>0.20262342395198063</v>
      </c>
      <c r="ED23" s="8">
        <v>-3.4569833808539618E-2</v>
      </c>
      <c r="EE23" s="8">
        <v>3.3899298691162372E-2</v>
      </c>
      <c r="EF23" s="8">
        <v>5.6286180674246067E-2</v>
      </c>
      <c r="EG23" s="8">
        <v>0.30965411130491144</v>
      </c>
      <c r="EH23" s="8">
        <v>0.19646401507231528</v>
      </c>
      <c r="EI23" s="8">
        <v>3.5809704906016183E-2</v>
      </c>
      <c r="EJ23" s="8"/>
      <c r="EK23" s="8">
        <v>0.11644920256748519</v>
      </c>
      <c r="EL23" s="10">
        <v>27917.647050000007</v>
      </c>
      <c r="EM23" s="8"/>
      <c r="EN23" s="10">
        <v>3238.8747600000052</v>
      </c>
      <c r="EO23" s="10">
        <v>1480.09591</v>
      </c>
      <c r="EP23" s="8">
        <v>0.11601532013780524</v>
      </c>
      <c r="EQ23" s="8">
        <v>0.4569784322256405</v>
      </c>
      <c r="ET23" s="10">
        <v>9144.7914199999996</v>
      </c>
      <c r="EU23" s="8"/>
      <c r="EV23" s="10">
        <v>1990.9069</v>
      </c>
      <c r="EW23" s="10">
        <v>808.16161999999997</v>
      </c>
      <c r="EX23" s="8">
        <v>0.21770938325020869</v>
      </c>
      <c r="EY23" s="8">
        <v>0.40592637455824782</v>
      </c>
      <c r="FB23" s="10">
        <v>16118.534120000002</v>
      </c>
      <c r="FC23" s="8"/>
      <c r="FD23" s="10">
        <v>2100.8987499999998</v>
      </c>
      <c r="FE23" s="10">
        <v>236.69657999999998</v>
      </c>
      <c r="FF23" s="8">
        <v>0.13034055915749734</v>
      </c>
      <c r="FG23" s="8">
        <v>0.11266443944526122</v>
      </c>
      <c r="FJ23" s="7">
        <v>53180.972590000012</v>
      </c>
      <c r="FK23" s="7">
        <v>7330.6804100000045</v>
      </c>
      <c r="FL23" s="8">
        <v>1.2703050011048914E-2</v>
      </c>
      <c r="FM23" s="8">
        <v>0.85963541795591303</v>
      </c>
      <c r="FN23" s="8"/>
      <c r="FO23" s="8"/>
      <c r="FP23" s="8"/>
      <c r="FQ23" s="8">
        <v>0.32119858260643913</v>
      </c>
      <c r="FR23" s="8">
        <v>0.13784404558592905</v>
      </c>
      <c r="FV23" s="8">
        <v>3.5606379997753991E-2</v>
      </c>
      <c r="GK23" s="8">
        <v>9.1817356797337421E-2</v>
      </c>
      <c r="GL23" s="8">
        <v>0.17803434381525454</v>
      </c>
      <c r="GM23" s="8">
        <v>4.9047138171250421E-2</v>
      </c>
      <c r="GN23" s="8">
        <v>4.1749944619297263E-2</v>
      </c>
      <c r="GO23" s="8">
        <v>7.5118567095170105E-2</v>
      </c>
      <c r="GP23" s="8">
        <v>3.225630189872495E-2</v>
      </c>
      <c r="GQ23" s="8">
        <v>7.6539903487302344E-2</v>
      </c>
      <c r="GR23" s="8">
        <v>-3.2321412388769094E-2</v>
      </c>
      <c r="GS23" s="8"/>
      <c r="GT23" s="8">
        <v>0.6402743978132942</v>
      </c>
      <c r="GU23" s="8">
        <v>0.1151813627048512</v>
      </c>
      <c r="GX23" s="26">
        <v>7.9946871253527849</v>
      </c>
      <c r="GY23" s="8">
        <v>0.1121473879243266</v>
      </c>
      <c r="GZ23" s="26"/>
      <c r="HC23" s="10">
        <v>960.39004455538418</v>
      </c>
      <c r="HD23" s="10">
        <v>1266.1272675075695</v>
      </c>
      <c r="HE23" s="10">
        <v>1030.0001945699107</v>
      </c>
      <c r="HF23" s="10">
        <v>2910.1261423564529</v>
      </c>
      <c r="HG23" s="10">
        <v>1184.497386906228</v>
      </c>
      <c r="HH23" s="10">
        <v>956.0288589048821</v>
      </c>
      <c r="HI23" s="8">
        <v>0.65637463869002588</v>
      </c>
      <c r="HJ23" s="8">
        <v>0.10894472654232476</v>
      </c>
      <c r="HK23" s="8">
        <v>0.12388220712676122</v>
      </c>
      <c r="HO23" s="7">
        <v>126.78076553042661</v>
      </c>
      <c r="HX23">
        <v>510.133719966</v>
      </c>
      <c r="HY23">
        <f t="shared" si="23"/>
        <v>2778.973742873</v>
      </c>
      <c r="HZ23" s="8">
        <f t="shared" si="21"/>
        <v>1.8672297466308756E-2</v>
      </c>
      <c r="IA23" s="8">
        <f t="shared" si="24"/>
        <v>2.5692854433330747E-2</v>
      </c>
      <c r="IB23" s="8">
        <v>2.4449930255370303E-3</v>
      </c>
      <c r="IC23" s="8">
        <v>7.9332797846284712E-3</v>
      </c>
      <c r="ID23" s="8">
        <v>1.5314581623165248E-2</v>
      </c>
      <c r="IE23" s="8"/>
      <c r="II23" s="7">
        <f>+II24/(1+[2]Hoja1!$D24)</f>
        <v>45608.68495660949</v>
      </c>
      <c r="IJ23" s="7">
        <v>1669.4033333333334</v>
      </c>
      <c r="IK23" s="7">
        <f t="shared" si="7"/>
        <v>27320.350957693161</v>
      </c>
      <c r="IL23" s="10">
        <f>+VLOOKUP($A23,[3]Hoja1!$G$2:$I$123, 3, FALSE)</f>
        <v>12.267823646233285</v>
      </c>
      <c r="IM23" s="10">
        <v>16.513651523310699</v>
      </c>
      <c r="IN23" s="8">
        <f t="shared" si="8"/>
        <v>-0.25711017766627786</v>
      </c>
      <c r="IO23" s="7">
        <v>1636.6633333333332</v>
      </c>
    </row>
    <row r="24" spans="1:284" x14ac:dyDescent="0.3">
      <c r="A24" s="1">
        <v>36404</v>
      </c>
      <c r="B24" s="7">
        <v>104815.71209854593</v>
      </c>
      <c r="C24" s="7">
        <f t="shared" si="2"/>
        <v>104807.13829163898</v>
      </c>
      <c r="D24" s="26">
        <f t="shared" si="3"/>
        <v>11.559958964235955</v>
      </c>
      <c r="E24" s="26">
        <f>+'Output Gap'!E40</f>
        <v>11.559877162019299</v>
      </c>
      <c r="F24" s="26">
        <f t="shared" si="35"/>
        <v>11.561150500710763</v>
      </c>
      <c r="G24" s="27">
        <f t="shared" si="36"/>
        <v>11.606437288382063</v>
      </c>
      <c r="H24" s="27">
        <f t="shared" si="37"/>
        <v>109802.35856496089</v>
      </c>
      <c r="I24" s="7">
        <v>106517.16165555087</v>
      </c>
      <c r="J24" s="7">
        <v>107624.38320732889</v>
      </c>
      <c r="K24" s="7">
        <v>113730.326834622</v>
      </c>
      <c r="L24" s="7">
        <v>116994.48713065901</v>
      </c>
      <c r="M24" s="8">
        <f t="shared" si="27"/>
        <v>-4.5492832199653055E-2</v>
      </c>
      <c r="N24" s="8">
        <f t="shared" si="38"/>
        <v>-2.6096977516445352E-2</v>
      </c>
      <c r="O24" s="8">
        <f>+'Output Gap'!H40</f>
        <v>-2.4794233894100515E-2</v>
      </c>
      <c r="P24" s="8">
        <f t="shared" si="39"/>
        <v>-7.8383795986439186E-2</v>
      </c>
      <c r="Q24" s="33">
        <f>+'Output Gap'!I40</f>
        <v>-5.7196467885800573E-2</v>
      </c>
      <c r="R24" s="8"/>
      <c r="S24" s="8">
        <f>+'Output Gap'!Y24</f>
        <v>-2.8185951731938396E-2</v>
      </c>
      <c r="T24" s="34">
        <f t="shared" si="40"/>
        <v>-4.5492832199653055E-2</v>
      </c>
      <c r="U24" s="25">
        <v>1.2650618576842101</v>
      </c>
      <c r="V24" s="25">
        <v>1.2941287687366301</v>
      </c>
      <c r="W24" s="14">
        <f t="shared" si="41"/>
        <v>-2.9066911052419986E-2</v>
      </c>
      <c r="X24" s="25">
        <f t="shared" si="42"/>
        <v>3.6478164975369851</v>
      </c>
      <c r="Y24">
        <f t="shared" si="28"/>
        <v>9.7687912029507586</v>
      </c>
      <c r="Z24">
        <f t="shared" si="43"/>
        <v>9.7840429968305429</v>
      </c>
      <c r="AA24" s="14">
        <f t="shared" si="29"/>
        <v>-1.5251793879784259E-2</v>
      </c>
      <c r="AB24">
        <f t="shared" si="30"/>
        <v>12.022488002009588</v>
      </c>
      <c r="AC24">
        <f t="shared" si="44"/>
        <v>12.041877432078181</v>
      </c>
      <c r="AD24" s="14">
        <f t="shared" si="45"/>
        <v>-1.9389430068592617E-2</v>
      </c>
      <c r="AE24" s="14">
        <v>0.20988569950161401</v>
      </c>
      <c r="AF24" s="14">
        <f>+NAIRU_Unemployment!N20</f>
        <v>0.18571471014593399</v>
      </c>
      <c r="AG24" s="8">
        <f>+NAIRU_Unemployment!L20</f>
        <v>0.1258883902691772</v>
      </c>
      <c r="AH24" s="8">
        <f t="shared" si="31"/>
        <v>8.3997309232436812E-2</v>
      </c>
      <c r="AI24" s="7">
        <f>+AI25/(1+[1]Hoja1!$H60)</f>
        <v>17306.731264229202</v>
      </c>
      <c r="AJ24" s="7">
        <f>+AJ25/(1+[1]Hoja1!$J60)</f>
        <v>20399.893444391339</v>
      </c>
      <c r="AK24" s="7">
        <v>17479.625123416601</v>
      </c>
      <c r="AL24" s="7">
        <v>20304.345545245898</v>
      </c>
      <c r="AM24" s="8">
        <f t="shared" si="4"/>
        <v>0.84837361094096508</v>
      </c>
      <c r="AN24" s="7">
        <v>11418.78588888852</v>
      </c>
      <c r="AO24" s="7">
        <v>230254.10138989598</v>
      </c>
      <c r="AP24" s="7">
        <v>230270.57870000001</v>
      </c>
      <c r="AQ24" s="8">
        <v>0.6886332076967363</v>
      </c>
      <c r="AR24" s="8">
        <v>0.72951543847542399</v>
      </c>
      <c r="AS24" s="8">
        <v>0.734795077207826</v>
      </c>
      <c r="AT24" s="8">
        <v>0.75392093024435003</v>
      </c>
      <c r="AU24" s="8">
        <v>0.74267903752493303</v>
      </c>
      <c r="AV24" s="8">
        <f t="shared" si="17"/>
        <v>0.74379834832570302</v>
      </c>
      <c r="AW24" s="8">
        <v>0.16</v>
      </c>
      <c r="AX24" s="8">
        <v>0.18935169487278328</v>
      </c>
      <c r="AY24" s="8">
        <v>0.18686666666666665</v>
      </c>
      <c r="AZ24" s="8">
        <f t="shared" si="46"/>
        <v>6.0993630573248137E-2</v>
      </c>
      <c r="BA24" s="8">
        <f t="shared" si="12"/>
        <v>9.1592563034489594E-2</v>
      </c>
      <c r="BB24" s="8">
        <f t="shared" si="13"/>
        <v>8.9311792493343534E-2</v>
      </c>
      <c r="BC24" s="7">
        <v>39.25</v>
      </c>
      <c r="BD24" s="8">
        <v>9.3314763231197917E-2</v>
      </c>
      <c r="BE24" s="8">
        <v>3.90070582142363E-2</v>
      </c>
      <c r="BF24" s="7">
        <v>41.558851723375902</v>
      </c>
      <c r="BG24" s="8">
        <v>0.113651418831009</v>
      </c>
      <c r="BH24" s="8">
        <f t="shared" si="9"/>
        <v>2.313021314283592E-2</v>
      </c>
      <c r="BI24" s="8">
        <v>3.4917886472168702E-2</v>
      </c>
      <c r="BJ24" s="8">
        <v>9.6381525018111508E-2</v>
      </c>
      <c r="BK24" s="8"/>
      <c r="BL24" s="8"/>
      <c r="BM24" s="7">
        <v>1890.4000000000003</v>
      </c>
      <c r="BN24" s="7">
        <v>98.462128276666661</v>
      </c>
      <c r="BO24" s="7">
        <v>102.354705835548</v>
      </c>
      <c r="BP24" s="7">
        <v>108.358822538431</v>
      </c>
      <c r="BQ24" s="8">
        <f t="shared" si="10"/>
        <v>-5.5409578677855675E-2</v>
      </c>
      <c r="BR24" s="8">
        <f t="shared" si="14"/>
        <v>4.8229450514147176E-2</v>
      </c>
      <c r="BS24" s="8">
        <v>5.0409205493134102E-2</v>
      </c>
      <c r="BT24" s="7">
        <v>70.433333333333337</v>
      </c>
      <c r="BU24" s="8">
        <v>0.19379452123014773</v>
      </c>
      <c r="BV24" s="29">
        <f t="shared" si="22"/>
        <v>0.29238804623155396</v>
      </c>
      <c r="BW24" s="29">
        <v>2.6378158548864401E-2</v>
      </c>
      <c r="BX24" s="29">
        <v>7.08750957733173E-4</v>
      </c>
      <c r="BY24" s="29">
        <v>0.14210689843750005</v>
      </c>
      <c r="BZ24" s="29">
        <f t="shared" si="26"/>
        <v>0.10071759593932005</v>
      </c>
      <c r="CA24" s="29"/>
      <c r="CC24" s="29">
        <v>9.2796240214395406E-2</v>
      </c>
      <c r="CD24" s="29">
        <v>9.2603623542352798E-2</v>
      </c>
      <c r="CE24" s="29">
        <f t="shared" si="32"/>
        <v>8.6692738681325487E-2</v>
      </c>
      <c r="CF24" s="29">
        <f t="shared" si="33"/>
        <v>0.1130708972301899</v>
      </c>
      <c r="CG24" s="29">
        <f t="shared" si="47"/>
        <v>-5.2077266656941762E-2</v>
      </c>
      <c r="CH24" s="29"/>
      <c r="CI24" s="29"/>
      <c r="CJ24" s="29">
        <f t="shared" si="34"/>
        <v>-0.97069867330706439</v>
      </c>
      <c r="CQ24" s="10">
        <v>-0.77780000000000005</v>
      </c>
      <c r="CR24" s="10">
        <v>-12.777777777666666</v>
      </c>
      <c r="CU24" s="8">
        <f t="shared" si="15"/>
        <v>-3.130984223873079E-2</v>
      </c>
      <c r="CV24" s="8"/>
      <c r="CW24" s="8"/>
      <c r="DD24" s="29">
        <v>8.1472758087592079E-2</v>
      </c>
      <c r="DE24" s="29">
        <v>6.3986627766603535E-2</v>
      </c>
      <c r="DF24" s="29">
        <v>0.13809125382543672</v>
      </c>
      <c r="DG24" s="29">
        <v>0.15363992295616441</v>
      </c>
      <c r="DH24" s="29">
        <v>5.0799451121146463E-2</v>
      </c>
      <c r="DI24" s="29">
        <v>0.45651353206104106</v>
      </c>
      <c r="DJ24" s="29"/>
      <c r="DK24" s="29"/>
      <c r="DL24" s="29"/>
      <c r="DM24">
        <v>-1928.9718770059881</v>
      </c>
      <c r="DN24" s="8">
        <f t="shared" si="11"/>
        <v>-4.1294781636084923E-2</v>
      </c>
      <c r="DO24" s="7">
        <f t="shared" si="20"/>
        <v>-8737.2744317114702</v>
      </c>
      <c r="DP24" s="8">
        <f t="shared" si="18"/>
        <v>-4.9388144171365216E-2</v>
      </c>
      <c r="DQ24" s="8"/>
      <c r="DR24" s="8"/>
      <c r="DS24" s="8"/>
      <c r="DT24" s="8"/>
      <c r="DU24" s="8"/>
      <c r="DV24" s="8"/>
      <c r="DW24" s="29">
        <f t="shared" si="6"/>
        <v>0.20988569950161401</v>
      </c>
      <c r="EB24" s="8">
        <f t="shared" si="16"/>
        <v>3.2407059514465875E-2</v>
      </c>
      <c r="EC24" s="8">
        <v>0.28826999453769075</v>
      </c>
      <c r="ED24" s="8">
        <v>1.4272657897856478E-2</v>
      </c>
      <c r="EE24" s="8">
        <v>9.9912607691659217E-2</v>
      </c>
      <c r="EF24" s="8">
        <v>4.2012292150824138E-2</v>
      </c>
      <c r="EG24" s="8">
        <v>0.30733068697658134</v>
      </c>
      <c r="EH24" s="8">
        <v>0.18946715149233395</v>
      </c>
      <c r="EI24" s="8">
        <v>2.3771392094534653E-2</v>
      </c>
      <c r="EJ24" s="8"/>
      <c r="EK24" s="8">
        <v>0.10860904044743562</v>
      </c>
      <c r="EL24" s="10">
        <v>28436.593350000006</v>
      </c>
      <c r="EM24" s="8"/>
      <c r="EN24" s="10">
        <v>3157.30053</v>
      </c>
      <c r="EO24" s="10">
        <v>1410.4115200000001</v>
      </c>
      <c r="EP24" s="8">
        <v>0.11102949256754059</v>
      </c>
      <c r="EQ24" s="8">
        <v>0.44671437089962424</v>
      </c>
      <c r="ER24" s="8">
        <v>0.26829295506421119</v>
      </c>
      <c r="ES24" s="8">
        <v>0.1906565443882261</v>
      </c>
      <c r="ET24" s="10">
        <v>7899.3579700000009</v>
      </c>
      <c r="EU24" s="8"/>
      <c r="EV24" s="10">
        <v>1498.6187199999999</v>
      </c>
      <c r="EW24" s="10">
        <v>623.84801000000004</v>
      </c>
      <c r="EX24" s="8">
        <v>0.18971399013583376</v>
      </c>
      <c r="EY24" s="8">
        <v>0.41628200800801424</v>
      </c>
      <c r="EZ24" s="8">
        <v>0.2144985010380181</v>
      </c>
      <c r="FA24" s="8">
        <v>0.37144563691334859</v>
      </c>
      <c r="FB24" s="10">
        <v>15990.672199999997</v>
      </c>
      <c r="FC24" s="8"/>
      <c r="FD24" s="10">
        <v>2399.6283699999999</v>
      </c>
      <c r="FE24" s="10">
        <v>258.73705999999999</v>
      </c>
      <c r="FF24" s="8">
        <v>0.15006425871202589</v>
      </c>
      <c r="FG24" s="8">
        <v>0.10782380440017884</v>
      </c>
      <c r="FH24" s="8">
        <v>0.28178180672586034</v>
      </c>
      <c r="FI24" s="8">
        <v>5.8374854990736351E-2</v>
      </c>
      <c r="FJ24" s="7">
        <v>52326.623520000008</v>
      </c>
      <c r="FK24" s="7">
        <v>7055.5476199999994</v>
      </c>
      <c r="FL24" s="8">
        <v>-3.8181743988954388E-2</v>
      </c>
      <c r="FM24" s="8">
        <v>0.57335777684875777</v>
      </c>
      <c r="FN24" s="8"/>
      <c r="FO24" s="8"/>
      <c r="FP24" s="8"/>
      <c r="FQ24" s="8">
        <v>0.32465844670072747</v>
      </c>
      <c r="FR24" s="8">
        <v>0.13483666908688013</v>
      </c>
      <c r="FS24" s="8">
        <v>0.2642941141338811</v>
      </c>
      <c r="FT24" s="8">
        <v>0.10711194658805083</v>
      </c>
      <c r="FU24" s="8">
        <v>7.6903912547080247E-2</v>
      </c>
      <c r="FV24" s="8">
        <v>4.0242652331819513E-2</v>
      </c>
      <c r="GK24" s="8">
        <v>7.3907492063697289E-2</v>
      </c>
      <c r="GL24" s="8">
        <v>0.17867979040153179</v>
      </c>
      <c r="GM24" s="8">
        <v>3.2486024216203745E-2</v>
      </c>
      <c r="GN24" s="8">
        <v>3.6942393626834852E-2</v>
      </c>
      <c r="GO24" s="8">
        <v>7.1935246406486603E-2</v>
      </c>
      <c r="GP24" s="8">
        <v>3.2605128009642791E-2</v>
      </c>
      <c r="GQ24" s="8">
        <v>7.4590144524324067E-2</v>
      </c>
      <c r="GR24" s="8">
        <v>-3.5585974999602275E-2</v>
      </c>
      <c r="GS24" s="8"/>
      <c r="GT24" s="8">
        <v>0.63884651398272752</v>
      </c>
      <c r="GU24" s="8">
        <v>0.12389286863258303</v>
      </c>
      <c r="GX24" s="26">
        <v>8.4058159484882964</v>
      </c>
      <c r="GY24" s="8">
        <v>0.11337231553032813</v>
      </c>
      <c r="GZ24" s="26"/>
      <c r="HC24" s="10">
        <v>956.31618117611549</v>
      </c>
      <c r="HD24" s="10">
        <v>1237.4011150758329</v>
      </c>
      <c r="HE24" s="10">
        <v>1075.9860491299678</v>
      </c>
      <c r="HF24" s="10">
        <v>2934.6615698401788</v>
      </c>
      <c r="HG24" s="10">
        <v>1174.7538506249555</v>
      </c>
      <c r="HH24" s="10">
        <v>958.58686465352491</v>
      </c>
      <c r="HI24" s="8">
        <v>0.662401175045363</v>
      </c>
      <c r="HJ24" s="8">
        <v>0.1014427055153268</v>
      </c>
      <c r="HK24" s="8">
        <v>0.12529794490444424</v>
      </c>
      <c r="HO24" s="7">
        <v>108.18731904178206</v>
      </c>
      <c r="HX24">
        <v>220.63051106800003</v>
      </c>
      <c r="HY24">
        <f t="shared" si="23"/>
        <v>2157.347628254</v>
      </c>
      <c r="HZ24" s="8">
        <f t="shared" si="21"/>
        <v>9.1023466925814617E-3</v>
      </c>
      <c r="IA24" s="8">
        <f t="shared" si="24"/>
        <v>2.0382137949778719E-2</v>
      </c>
      <c r="IB24" s="8">
        <v>4.9832288987267234E-4</v>
      </c>
      <c r="IC24" s="8">
        <v>6.7233059811692151E-3</v>
      </c>
      <c r="ID24" s="8">
        <v>1.3160509078736832E-2</v>
      </c>
      <c r="IE24" s="8"/>
      <c r="II24" s="7">
        <f>+II25/(1+[2]Hoja1!$D25)</f>
        <v>46712.243062701666</v>
      </c>
      <c r="IJ24" s="7">
        <v>1927.1633333333332</v>
      </c>
      <c r="IK24" s="7">
        <f t="shared" si="7"/>
        <v>24238.860430114903</v>
      </c>
      <c r="IL24" s="10">
        <f>+VLOOKUP($A24,[3]Hoja1!$G$2:$I$123, 3, FALSE)</f>
        <v>15.842417733326434</v>
      </c>
      <c r="IM24" s="10">
        <v>16.9429099366189</v>
      </c>
      <c r="IN24" s="8">
        <f t="shared" si="8"/>
        <v>-6.4952963062971825E-2</v>
      </c>
      <c r="IO24" s="7">
        <v>1890.4000000000003</v>
      </c>
    </row>
    <row r="25" spans="1:284" x14ac:dyDescent="0.3">
      <c r="A25" s="1">
        <v>36495</v>
      </c>
      <c r="B25" s="7">
        <v>104833.51955835868</v>
      </c>
      <c r="C25" s="7">
        <f t="shared" si="2"/>
        <v>105573.51742725748</v>
      </c>
      <c r="D25" s="26">
        <f t="shared" si="3"/>
        <v>11.560128842844284</v>
      </c>
      <c r="E25" s="26">
        <f>+'Output Gap'!E41</f>
        <v>11.5671628368644</v>
      </c>
      <c r="F25" s="26">
        <f t="shared" si="35"/>
        <v>11.568437449671968</v>
      </c>
      <c r="G25" s="27">
        <f t="shared" si="36"/>
        <v>11.62108051327497</v>
      </c>
      <c r="H25" s="27">
        <f t="shared" si="37"/>
        <v>111422.04899923241</v>
      </c>
      <c r="I25" s="7">
        <v>106504.04747619094</v>
      </c>
      <c r="J25" s="7">
        <v>107810.37423414885</v>
      </c>
      <c r="K25" s="7">
        <v>111646.74736224199</v>
      </c>
      <c r="L25" s="7">
        <v>118047.057923292</v>
      </c>
      <c r="M25" s="8">
        <f t="shared" si="27"/>
        <v>-5.2489894275909665E-2</v>
      </c>
      <c r="N25" s="8">
        <f t="shared" si="38"/>
        <v>-2.7611950120170037E-2</v>
      </c>
      <c r="O25" s="8">
        <f>+'Output Gap'!H41</f>
        <v>-1.9659379252900067E-2</v>
      </c>
      <c r="P25" s="8">
        <f t="shared" si="39"/>
        <v>-6.1024866060607641E-2</v>
      </c>
      <c r="Q25" s="33">
        <f>+'Output Gap'!I41</f>
        <v>-5.2068506144300031E-2</v>
      </c>
      <c r="R25" s="8"/>
      <c r="S25" s="8">
        <f>+'Output Gap'!Y25</f>
        <v>-2.2267318388250648E-2</v>
      </c>
      <c r="T25" s="34">
        <f t="shared" si="40"/>
        <v>-5.2489894275909665E-2</v>
      </c>
      <c r="U25" s="25">
        <v>1.26383767706273</v>
      </c>
      <c r="V25" s="25">
        <v>1.29827519346904</v>
      </c>
      <c r="W25" s="14">
        <f t="shared" si="41"/>
        <v>-3.4437516406309987E-2</v>
      </c>
      <c r="X25" s="25">
        <f t="shared" si="42"/>
        <v>3.6629732956272063</v>
      </c>
      <c r="Y25">
        <f t="shared" si="28"/>
        <v>9.7767747131650573</v>
      </c>
      <c r="Z25">
        <f t="shared" si="43"/>
        <v>9.7948917251089487</v>
      </c>
      <c r="AA25" s="14">
        <f t="shared" si="29"/>
        <v>-1.811701194389137E-2</v>
      </c>
      <c r="AB25">
        <f t="shared" si="30"/>
        <v>12.032726584961358</v>
      </c>
      <c r="AC25">
        <f t="shared" si="44"/>
        <v>12.051222001199823</v>
      </c>
      <c r="AD25" s="14">
        <f t="shared" si="45"/>
        <v>-1.8495416238465623E-2</v>
      </c>
      <c r="AE25" s="14">
        <v>0.19093702966465101</v>
      </c>
      <c r="AF25" s="14">
        <f>+NAIRU_Unemployment!N21</f>
        <v>0.182172574366124</v>
      </c>
      <c r="AG25" s="8">
        <f>+NAIRU_Unemployment!L21</f>
        <v>0.12676220150199161</v>
      </c>
      <c r="AH25" s="8">
        <f t="shared" si="31"/>
        <v>6.4174828162659403E-2</v>
      </c>
      <c r="AI25" s="7">
        <f>+AI26/(1+[1]Hoja1!$H61)</f>
        <v>17739.508880072324</v>
      </c>
      <c r="AJ25" s="7">
        <f>+AJ26/(1+[1]Hoja1!$J61)</f>
        <v>20616.116125599572</v>
      </c>
      <c r="AK25" s="7">
        <v>17619.732418983302</v>
      </c>
      <c r="AL25" s="7">
        <v>20546.360364473501</v>
      </c>
      <c r="AM25" s="8">
        <f t="shared" si="4"/>
        <v>0.86046803248477588</v>
      </c>
      <c r="AN25" s="7">
        <v>12069.530182327739</v>
      </c>
      <c r="AO25" s="7">
        <v>231210.56848718406</v>
      </c>
      <c r="AP25" s="7">
        <v>232599.90987999999</v>
      </c>
      <c r="AQ25" s="8">
        <v>0.70449580362823394</v>
      </c>
      <c r="AR25" s="8">
        <v>0.73031177963840599</v>
      </c>
      <c r="AS25" s="8">
        <v>0.73320648697884505</v>
      </c>
      <c r="AT25" s="8">
        <v>0.75356345375342804</v>
      </c>
      <c r="AU25" s="8">
        <v>0.745064718304425</v>
      </c>
      <c r="AV25" s="8">
        <f t="shared" si="17"/>
        <v>0.7439448863455661</v>
      </c>
      <c r="AW25" s="8">
        <v>0.12</v>
      </c>
      <c r="AX25" s="8">
        <v>0.12875179733064174</v>
      </c>
      <c r="AY25" s="8">
        <v>0.17376666666666665</v>
      </c>
      <c r="AZ25" s="8">
        <f t="shared" si="46"/>
        <v>2.5141995476250401E-2</v>
      </c>
      <c r="BA25" s="8">
        <f t="shared" si="12"/>
        <v>3.2412471953376709E-2</v>
      </c>
      <c r="BB25" s="8">
        <f t="shared" si="13"/>
        <v>7.3585307855626114E-2</v>
      </c>
      <c r="BC25" s="7">
        <v>39.79</v>
      </c>
      <c r="BD25" s="8">
        <v>9.2531576057111486E-2</v>
      </c>
      <c r="BE25" s="8">
        <v>7.586697932085501E-2</v>
      </c>
      <c r="BF25" s="7">
        <v>42.079544481611102</v>
      </c>
      <c r="BG25" s="8">
        <v>9.7175529601489091E-2</v>
      </c>
      <c r="BH25" s="8">
        <f t="shared" si="9"/>
        <v>2.1629961685785126E-2</v>
      </c>
      <c r="BI25" s="8">
        <v>3.5939778464922703E-2</v>
      </c>
      <c r="BJ25" s="8">
        <v>8.4452483750019097E-2</v>
      </c>
      <c r="BK25" s="8"/>
      <c r="BL25" s="8"/>
      <c r="BM25" s="7">
        <v>1937.2700000000002</v>
      </c>
      <c r="BN25" s="7">
        <v>106.2276541</v>
      </c>
      <c r="BO25" s="7">
        <v>105.014693695901</v>
      </c>
      <c r="BP25" s="7">
        <v>109.828968545794</v>
      </c>
      <c r="BQ25" s="8">
        <f t="shared" si="10"/>
        <v>-4.3834289929488346E-2</v>
      </c>
      <c r="BR25" s="8">
        <f t="shared" si="14"/>
        <v>6.7908539158874293E-2</v>
      </c>
      <c r="BS25" s="8">
        <v>5.61090122420001E-2</v>
      </c>
      <c r="BT25" s="7">
        <v>72.976666666666674</v>
      </c>
      <c r="BU25" s="8">
        <v>0.17232577717144615</v>
      </c>
      <c r="BV25" s="29">
        <f t="shared" si="22"/>
        <v>0.39112435546559043</v>
      </c>
      <c r="BW25" s="29">
        <v>2.6046094693398598E-2</v>
      </c>
      <c r="BX25" s="29">
        <v>3.76762285441146E-3</v>
      </c>
      <c r="BY25" s="29">
        <v>0.1340054177419355</v>
      </c>
      <c r="BZ25" s="29">
        <f t="shared" si="26"/>
        <v>9.2616115243755501E-2</v>
      </c>
      <c r="CA25" s="29"/>
      <c r="CC25" s="29">
        <v>8.9559001906605998E-2</v>
      </c>
      <c r="CD25" s="29">
        <v>8.9744766527459996E-2</v>
      </c>
      <c r="CE25" s="29">
        <f t="shared" si="32"/>
        <v>8.3833881666432686E-2</v>
      </c>
      <c r="CF25" s="29">
        <f t="shared" si="33"/>
        <v>0.10987997635983129</v>
      </c>
      <c r="CG25" s="29">
        <f t="shared" si="47"/>
        <v>-8.4737980883580893E-2</v>
      </c>
      <c r="CH25" s="29"/>
      <c r="CI25" s="29"/>
      <c r="CJ25" s="29">
        <f t="shared" si="34"/>
        <v>-2.115794175850735</v>
      </c>
      <c r="CQ25" s="10">
        <v>8.0000333333333327</v>
      </c>
      <c r="CR25" s="10">
        <v>-8.555555554333333</v>
      </c>
      <c r="CU25" s="8">
        <f t="shared" si="15"/>
        <v>-7.9521207735929744E-3</v>
      </c>
      <c r="CV25" s="8"/>
      <c r="CW25" s="8"/>
      <c r="DD25" s="29">
        <v>7.7076116731838701E-2</v>
      </c>
      <c r="DE25" s="29">
        <v>6.1709722850977942E-2</v>
      </c>
      <c r="DF25" s="29">
        <v>0.14408873406620809</v>
      </c>
      <c r="DG25" s="29">
        <v>0.15597778724204434</v>
      </c>
      <c r="DH25" s="29">
        <v>4.2041281116034925E-2</v>
      </c>
      <c r="DI25" s="29">
        <v>0.46188406624777795</v>
      </c>
      <c r="DJ25" s="29"/>
      <c r="DK25" s="29"/>
      <c r="DL25" s="29"/>
      <c r="DM25">
        <v>-4077.1471242417811</v>
      </c>
      <c r="DN25" s="8">
        <f t="shared" si="11"/>
        <v>-8.5125259408457152E-2</v>
      </c>
      <c r="DO25" s="7">
        <f t="shared" si="20"/>
        <v>-11511.657092251764</v>
      </c>
      <c r="DP25" s="8">
        <f t="shared" si="18"/>
        <v>-6.2803938214918961E-2</v>
      </c>
      <c r="DQ25" s="8">
        <f>+H25/H21-1</f>
        <v>5.452610981674888E-2</v>
      </c>
      <c r="DR25" s="8"/>
      <c r="DS25" s="8"/>
      <c r="DT25" s="8"/>
      <c r="DU25" s="8"/>
      <c r="DV25" s="8"/>
      <c r="DW25" s="29">
        <f t="shared" si="6"/>
        <v>0.19093702966465101</v>
      </c>
      <c r="EB25" s="8">
        <f t="shared" si="16"/>
        <v>2.8128681458195581E-2</v>
      </c>
      <c r="EC25" s="8">
        <v>0.27904447450392067</v>
      </c>
      <c r="ED25" s="8">
        <v>0.19838069177264805</v>
      </c>
      <c r="EE25" s="8">
        <v>0.14287531905812467</v>
      </c>
      <c r="EF25" s="8">
        <v>6.2373436519097769E-2</v>
      </c>
      <c r="EG25" s="8">
        <v>0.28560740081686248</v>
      </c>
      <c r="EH25" s="8">
        <v>0.20495639569531243</v>
      </c>
      <c r="EI25" s="8">
        <v>2.0986684373680474E-2</v>
      </c>
      <c r="EJ25" s="8"/>
      <c r="EK25" s="8">
        <v>0.14297274467536777</v>
      </c>
      <c r="EL25" s="10">
        <v>28222.735969999998</v>
      </c>
      <c r="EM25" s="8"/>
      <c r="EN25" s="10">
        <v>2797.05825</v>
      </c>
      <c r="EO25" s="10">
        <v>1548.67698</v>
      </c>
      <c r="EP25" s="8">
        <v>9.9106559086730536E-2</v>
      </c>
      <c r="EQ25" s="8">
        <v>0.55368063214271634</v>
      </c>
      <c r="ER25" s="8">
        <v>0.27855321867531518</v>
      </c>
      <c r="ES25" s="8">
        <v>0.19741245468488577</v>
      </c>
      <c r="ET25" s="10">
        <v>7147.0670300000011</v>
      </c>
      <c r="EU25" s="8"/>
      <c r="EV25" s="10">
        <v>1167.11574</v>
      </c>
      <c r="EW25" s="10">
        <v>543.69702000000007</v>
      </c>
      <c r="EX25" s="8">
        <v>0.16329995718537424</v>
      </c>
      <c r="EY25" s="8">
        <v>0.46584670342977302</v>
      </c>
      <c r="EZ25" s="8">
        <v>0.1793681764758846</v>
      </c>
      <c r="FA25" s="8">
        <v>0.42784838119171986</v>
      </c>
      <c r="FB25" s="10">
        <v>16103.35995</v>
      </c>
      <c r="FC25" s="8"/>
      <c r="FD25" s="10">
        <v>3025.8316500000001</v>
      </c>
      <c r="FE25" s="10">
        <v>372.87432000000001</v>
      </c>
      <c r="FF25" s="8">
        <v>0.18790064057408096</v>
      </c>
      <c r="FG25" s="8">
        <v>0.1232303588337441</v>
      </c>
      <c r="FH25" s="8">
        <v>0.28523719508704448</v>
      </c>
      <c r="FI25" s="8">
        <v>8.1191446448370466E-2</v>
      </c>
      <c r="FJ25" s="7">
        <v>51473.162949999998</v>
      </c>
      <c r="FK25" s="7">
        <v>6990.0056400000003</v>
      </c>
      <c r="FL25" s="8">
        <v>-3.9537726384423988E-2</v>
      </c>
      <c r="FM25" s="8">
        <v>0.35970322937289029</v>
      </c>
      <c r="FN25" s="8"/>
      <c r="FO25" s="8"/>
      <c r="FP25" s="8"/>
      <c r="FQ25" s="8">
        <v>0.33292136636466357</v>
      </c>
      <c r="FR25" s="8">
        <v>0.13579903078406028</v>
      </c>
      <c r="FS25" s="8">
        <v>0.26687241974128884</v>
      </c>
      <c r="FT25" s="8">
        <v>0.14493859296465636</v>
      </c>
      <c r="FU25" s="8">
        <v>5.2804019905592789E-2</v>
      </c>
      <c r="FV25" s="8">
        <v>4.6846411807579223E-2</v>
      </c>
      <c r="GK25" s="8">
        <v>6.0128447317187396E-2</v>
      </c>
      <c r="GL25" s="8">
        <v>0.16456549083521654</v>
      </c>
      <c r="GM25" s="8">
        <v>3.5103619771204062E-2</v>
      </c>
      <c r="GN25" s="8">
        <v>3.3679701612330935E-2</v>
      </c>
      <c r="GO25" s="8">
        <v>7.8451671742708715E-2</v>
      </c>
      <c r="GP25" s="8">
        <v>2.8440749062562758E-2</v>
      </c>
      <c r="GQ25" s="8">
        <v>6.7477806609560959E-2</v>
      </c>
      <c r="GR25" s="8">
        <v>-3.6367196429135461E-2</v>
      </c>
      <c r="GS25" s="8"/>
      <c r="GT25" s="8">
        <v>0.63288683741916918</v>
      </c>
      <c r="GU25" s="8">
        <v>0.13646312242682027</v>
      </c>
      <c r="GX25" s="26">
        <v>9.1835215338103051</v>
      </c>
      <c r="GY25" s="8">
        <v>0.11394823319686026</v>
      </c>
      <c r="GZ25" s="26"/>
      <c r="HC25" s="10">
        <v>942.60263076199237</v>
      </c>
      <c r="HD25" s="10">
        <v>1212.1181502342577</v>
      </c>
      <c r="HE25" s="10">
        <v>1108.1036230637815</v>
      </c>
      <c r="HF25" s="10">
        <v>2920.6964062097645</v>
      </c>
      <c r="HG25" s="10">
        <v>1133.9877152548549</v>
      </c>
      <c r="HH25" s="10">
        <v>962.41193036816446</v>
      </c>
      <c r="HI25" s="8">
        <v>0.67672580250430658</v>
      </c>
      <c r="HJ25" s="8">
        <v>9.487965991677752E-2</v>
      </c>
      <c r="HK25" s="8">
        <v>0.13114653640533858</v>
      </c>
      <c r="HO25" s="7">
        <v>113.46091694988651</v>
      </c>
      <c r="HX25">
        <v>272.07824052700005</v>
      </c>
      <c r="HY25">
        <f t="shared" si="23"/>
        <v>1507.9071304460003</v>
      </c>
      <c r="HZ25" s="8">
        <f t="shared" si="21"/>
        <v>1.092408186681224E-2</v>
      </c>
      <c r="IA25" s="8">
        <f t="shared" si="24"/>
        <v>1.4491852251336921E-2</v>
      </c>
      <c r="IB25" s="8">
        <v>-1.5798172239655825E-4</v>
      </c>
      <c r="IC25" s="8">
        <v>4.8460497991197216E-3</v>
      </c>
      <c r="ID25" s="8">
        <v>9.8037841746137569E-3</v>
      </c>
      <c r="IE25" s="8"/>
      <c r="II25" s="7">
        <f>+II26/(1+[2]Hoja1!$D26)</f>
        <v>47895.855502517486</v>
      </c>
      <c r="IJ25" s="7">
        <v>1923.0433333333331</v>
      </c>
      <c r="IK25" s="7">
        <f t="shared" si="7"/>
        <v>24906.279890997859</v>
      </c>
      <c r="IL25" s="10">
        <f>+VLOOKUP($A25,[3]Hoja1!$G$2:$I$123, 3, FALSE)</f>
        <v>18.201219348856384</v>
      </c>
      <c r="IM25" s="10">
        <v>17.399103845437999</v>
      </c>
      <c r="IN25" s="8">
        <f t="shared" si="8"/>
        <v>4.6100966494817319E-2</v>
      </c>
      <c r="IO25" s="7">
        <v>1937.2700000000002</v>
      </c>
    </row>
    <row r="26" spans="1:284" x14ac:dyDescent="0.3">
      <c r="A26" s="1">
        <v>36586</v>
      </c>
      <c r="B26" s="7">
        <v>107190.48590845287</v>
      </c>
      <c r="C26" s="7">
        <f t="shared" si="2"/>
        <v>106345.50054167162</v>
      </c>
      <c r="D26" s="26">
        <f t="shared" si="3"/>
        <v>11.582362772826265</v>
      </c>
      <c r="E26" s="26">
        <f>+'Output Gap'!E42</f>
        <v>11.574448511709599</v>
      </c>
      <c r="F26" s="26">
        <f t="shared" si="35"/>
        <v>11.575724951922828</v>
      </c>
      <c r="G26" s="27">
        <f t="shared" si="36"/>
        <v>11.636359647108939</v>
      </c>
      <c r="H26" s="27">
        <f t="shared" si="37"/>
        <v>113137.55373732862</v>
      </c>
      <c r="I26" s="7">
        <v>106621.82717796495</v>
      </c>
      <c r="J26" s="7">
        <v>108036.15608040185</v>
      </c>
      <c r="K26" s="7">
        <v>110850.55389338599</v>
      </c>
      <c r="L26" s="7">
        <v>119155.013331699</v>
      </c>
      <c r="M26" s="8">
        <f t="shared" si="27"/>
        <v>-6.003358718031071E-2</v>
      </c>
      <c r="N26" s="8">
        <f t="shared" si="38"/>
        <v>-7.8276588378396461E-3</v>
      </c>
      <c r="O26" s="8">
        <f>+'Output Gap'!H42</f>
        <v>-1.4856345404201221E-2</v>
      </c>
      <c r="P26" s="8">
        <f t="shared" si="39"/>
        <v>-3.3018039661338205E-2</v>
      </c>
      <c r="Q26" s="33">
        <f>+'Output Gap'!I42</f>
        <v>-4.6773720752501191E-2</v>
      </c>
      <c r="R26" s="8"/>
      <c r="S26" s="8">
        <f>+'Output Gap'!Y26</f>
        <v>-1.6610770532995707E-2</v>
      </c>
      <c r="T26" s="34">
        <f t="shared" si="40"/>
        <v>-6.003358718031071E-2</v>
      </c>
      <c r="U26" s="25">
        <v>1.2624481610502001</v>
      </c>
      <c r="V26" s="25">
        <v>1.3026312556428099</v>
      </c>
      <c r="W26" s="14">
        <f t="shared" si="41"/>
        <v>-4.0183094592609825E-2</v>
      </c>
      <c r="X26" s="25">
        <f t="shared" si="42"/>
        <v>3.6789642385285246</v>
      </c>
      <c r="Y26">
        <f t="shared" si="28"/>
        <v>9.7846949914237857</v>
      </c>
      <c r="Z26">
        <f t="shared" si="43"/>
        <v>9.8058279347004689</v>
      </c>
      <c r="AA26" s="14">
        <f t="shared" si="29"/>
        <v>-2.1132943276683136E-2</v>
      </c>
      <c r="AB26">
        <f t="shared" si="30"/>
        <v>12.043881209523722</v>
      </c>
      <c r="AC26">
        <f t="shared" si="44"/>
        <v>12.062102058586694</v>
      </c>
      <c r="AD26" s="14">
        <f t="shared" si="45"/>
        <v>-1.8220849062972277E-2</v>
      </c>
      <c r="AE26" s="14">
        <v>0.194372042207962</v>
      </c>
      <c r="AF26" s="14">
        <f>+NAIRU_Unemployment!N22</f>
        <v>0.178630438586314</v>
      </c>
      <c r="AG26" s="8">
        <f>+NAIRU_Unemployment!L22</f>
        <v>0.12743775751237379</v>
      </c>
      <c r="AH26" s="8">
        <f t="shared" si="31"/>
        <v>6.6934284695588209E-2</v>
      </c>
      <c r="AI26" s="7">
        <f>+AI27/(1+[1]Hoja1!$H62)</f>
        <v>17749.527765622552</v>
      </c>
      <c r="AJ26" s="7">
        <f>+AJ27/(1+[1]Hoja1!$J62)</f>
        <v>20788.921156297289</v>
      </c>
      <c r="AK26" s="7">
        <v>17759.8397145499</v>
      </c>
      <c r="AL26" s="7">
        <v>20788.3751837011</v>
      </c>
      <c r="AM26" s="8">
        <f t="shared" si="4"/>
        <v>0.85379744490713716</v>
      </c>
      <c r="AN26" s="7">
        <v>11843.894203783007</v>
      </c>
      <c r="AO26" s="7">
        <v>232737.79784812604</v>
      </c>
      <c r="AP26" s="7">
        <v>234929.24105000001</v>
      </c>
      <c r="AQ26" s="8">
        <v>0.72509287687213164</v>
      </c>
      <c r="AR26" s="8">
        <v>0.73110812080138798</v>
      </c>
      <c r="AS26" s="8">
        <v>0.731917426196391</v>
      </c>
      <c r="AT26" s="8">
        <v>0.75326091126740102</v>
      </c>
      <c r="AU26" s="8">
        <v>0.74847656967464804</v>
      </c>
      <c r="AV26" s="8">
        <f t="shared" si="17"/>
        <v>0.74455163571281335</v>
      </c>
      <c r="AW26" s="8">
        <v>0.12</v>
      </c>
      <c r="AX26" s="8">
        <v>9.1060598619403826E-2</v>
      </c>
      <c r="AY26" s="8">
        <v>0.11233333333333334</v>
      </c>
      <c r="AZ26" s="8">
        <f t="shared" si="46"/>
        <v>2.0901502504173664E-2</v>
      </c>
      <c r="BA26" s="8">
        <f t="shared" si="12"/>
        <v>-1.3463935230287882E-3</v>
      </c>
      <c r="BB26" s="8">
        <f t="shared" si="13"/>
        <v>1.8124654435788035E-2</v>
      </c>
      <c r="BC26" s="7">
        <v>41.93</v>
      </c>
      <c r="BD26" s="8">
        <v>9.7069597069597169E-2</v>
      </c>
      <c r="BE26" s="8">
        <v>0.10034089723541501</v>
      </c>
      <c r="BF26" s="7">
        <v>43.926663557651999</v>
      </c>
      <c r="BG26" s="8">
        <v>9.6310345671103997E-2</v>
      </c>
      <c r="BH26" s="8">
        <f t="shared" si="9"/>
        <v>7.4628751583242448E-2</v>
      </c>
      <c r="BI26" s="8">
        <v>4.2164193293275198E-2</v>
      </c>
      <c r="BJ26" s="8">
        <v>7.6673841987831906E-2</v>
      </c>
      <c r="BK26" s="7">
        <v>0.70133949321802325</v>
      </c>
      <c r="BL26" s="8"/>
      <c r="BM26" s="7">
        <v>1943.4866666666667</v>
      </c>
      <c r="BN26" s="7">
        <v>101.94393070000001</v>
      </c>
      <c r="BO26" s="7">
        <v>107.674681556254</v>
      </c>
      <c r="BP26" s="7">
        <v>111.402788074779</v>
      </c>
      <c r="BQ26" s="8">
        <f t="shared" si="10"/>
        <v>-3.3465109652574432E-2</v>
      </c>
      <c r="BR26" s="8">
        <f t="shared" si="14"/>
        <v>8.7312810912090422E-2</v>
      </c>
      <c r="BS26" s="8">
        <v>6.1119004639530301E-2</v>
      </c>
      <c r="BT26" s="7">
        <v>74.14</v>
      </c>
      <c r="BU26" s="8">
        <v>0.18061138779533259</v>
      </c>
      <c r="BV26" s="29">
        <f t="shared" si="22"/>
        <v>0.38405639905802935</v>
      </c>
      <c r="BW26" s="29">
        <v>2.5651615502165201E-2</v>
      </c>
      <c r="BX26" s="29">
        <v>5.5852036188662199E-3</v>
      </c>
      <c r="BY26" s="29">
        <v>0.12669914444444444</v>
      </c>
      <c r="BZ26" s="29">
        <f t="shared" si="26"/>
        <v>8.5309841946264439E-2</v>
      </c>
      <c r="CA26" s="29"/>
      <c r="CC26" s="29">
        <v>8.6321763598816506E-2</v>
      </c>
      <c r="CD26" s="29">
        <v>8.6893221614621902E-2</v>
      </c>
      <c r="CE26" s="29">
        <f t="shared" si="32"/>
        <v>8.0982336753594591E-2</v>
      </c>
      <c r="CF26" s="29">
        <f t="shared" si="33"/>
        <v>0.10663395225575981</v>
      </c>
      <c r="CG26" s="29">
        <f t="shared" si="47"/>
        <v>-8.5732449751586143E-2</v>
      </c>
      <c r="CH26" s="29">
        <f t="shared" ref="CH26:CH86" si="48">+CG22</f>
        <v>-6.2085554313801722E-2</v>
      </c>
      <c r="CI26" s="29"/>
      <c r="CJ26" s="29">
        <f t="shared" si="34"/>
        <v>-2.1506605850869325</v>
      </c>
      <c r="CQ26" s="10">
        <v>16.555566666666667</v>
      </c>
      <c r="CR26" s="10">
        <v>0.77777777766666667</v>
      </c>
      <c r="CS26" s="7">
        <v>99.27245238803647</v>
      </c>
      <c r="CT26" s="7">
        <v>94.706764970670733</v>
      </c>
      <c r="CU26" s="8">
        <f t="shared" si="15"/>
        <v>2.281621631324815E-2</v>
      </c>
      <c r="CV26" s="8"/>
      <c r="CW26" s="8"/>
      <c r="CX26" s="26">
        <f t="shared" ref="CX26:CX45" si="49">+CX27/(1+CT3)</f>
        <v>1.3617425383986383</v>
      </c>
      <c r="CY26" s="29">
        <v>0.26492547836829577</v>
      </c>
      <c r="CZ26">
        <v>82412.043013052113</v>
      </c>
      <c r="DA26">
        <v>32525.06863626769</v>
      </c>
      <c r="DD26" s="29">
        <v>7.8162825791994212E-2</v>
      </c>
      <c r="DE26" s="29">
        <v>6.0703184993463256E-2</v>
      </c>
      <c r="DF26" s="29">
        <v>0.14778353695472959</v>
      </c>
      <c r="DG26" s="29">
        <v>0.1559308719073475</v>
      </c>
      <c r="DH26" s="29">
        <v>4.9411660819965952E-2</v>
      </c>
      <c r="DI26" s="29">
        <v>0.45023326087289395</v>
      </c>
      <c r="DJ26" s="29">
        <v>0.15887874429608825</v>
      </c>
      <c r="DK26" s="29">
        <v>0.2100337581921847</v>
      </c>
      <c r="DL26" s="29">
        <v>0.6310874975117271</v>
      </c>
      <c r="DM26">
        <v>-1044.3186952028263</v>
      </c>
      <c r="DN26" s="8">
        <f t="shared" si="11"/>
        <v>-2.135164446933811E-2</v>
      </c>
      <c r="DO26" s="7">
        <f t="shared" si="20"/>
        <v>-9801.8822984692706</v>
      </c>
      <c r="DP26" s="8">
        <f t="shared" si="18"/>
        <v>-5.1826919568183402E-2</v>
      </c>
      <c r="DQ26" s="8">
        <f t="shared" ref="DQ26:DQ89" si="50">+H26/H22-1</f>
        <v>5.7809985564326816E-2</v>
      </c>
      <c r="DR26" s="8"/>
      <c r="DS26" s="8"/>
      <c r="DT26" s="8"/>
      <c r="DU26" s="8"/>
      <c r="DV26" s="8"/>
      <c r="DW26" s="29">
        <f t="shared" si="6"/>
        <v>0.194372042207962</v>
      </c>
      <c r="DX26" s="8">
        <v>0.61855168141495054</v>
      </c>
      <c r="DY26" s="8"/>
      <c r="DZ26" s="8"/>
      <c r="EA26" s="8"/>
      <c r="EB26" s="8">
        <f t="shared" si="16"/>
        <v>2.1266262823988136E-2</v>
      </c>
      <c r="EC26" s="8">
        <v>0.25507941974170478</v>
      </c>
      <c r="ED26" s="8">
        <v>0.14920515952298685</v>
      </c>
      <c r="EE26" s="8">
        <v>0.30512021140861378</v>
      </c>
      <c r="EF26" s="8">
        <v>3.9717726775431395E-2</v>
      </c>
      <c r="EG26" s="8">
        <v>0.30070445828907105</v>
      </c>
      <c r="EH26" s="8">
        <v>0.27936196665267088</v>
      </c>
      <c r="EI26" s="8">
        <v>2.3087779897618975E-2</v>
      </c>
      <c r="EJ26" s="8"/>
      <c r="EK26" s="8">
        <v>0.14671309077254233</v>
      </c>
      <c r="EL26" s="10">
        <v>26894.818019999995</v>
      </c>
      <c r="EM26" s="8"/>
      <c r="EN26" s="10">
        <v>2653.8181600000003</v>
      </c>
      <c r="EO26" s="10">
        <v>1395.60859</v>
      </c>
      <c r="EP26" s="8">
        <v>9.8673958605204976E-2</v>
      </c>
      <c r="EQ26" s="8">
        <v>0.52588704495111294</v>
      </c>
      <c r="ER26" s="8">
        <v>0.25076732218135456</v>
      </c>
      <c r="ES26" s="8">
        <v>0.20696956526529886</v>
      </c>
      <c r="ET26" s="10">
        <v>6820.3176700000004</v>
      </c>
      <c r="EU26" s="8"/>
      <c r="EV26" s="10">
        <v>1044.6391999999998</v>
      </c>
      <c r="EW26" s="10">
        <v>506.99651</v>
      </c>
      <c r="EX26" s="8">
        <v>0.15316576889005815</v>
      </c>
      <c r="EY26" s="8">
        <v>0.4853316915543664</v>
      </c>
      <c r="EZ26" s="8">
        <v>0.16633676864022076</v>
      </c>
      <c r="FA26" s="8">
        <v>0.45034596845826191</v>
      </c>
      <c r="FB26" s="10">
        <v>14386.09791</v>
      </c>
      <c r="FC26" s="8"/>
      <c r="FD26" s="10">
        <v>2175.8898799999997</v>
      </c>
      <c r="FE26" s="10">
        <v>326.78053999999997</v>
      </c>
      <c r="FF26" s="8">
        <v>0.15124948360649657</v>
      </c>
      <c r="FG26" s="8">
        <v>0.15018248074208609</v>
      </c>
      <c r="FH26" s="8">
        <v>0.24059144360736867</v>
      </c>
      <c r="FI26" s="8">
        <v>9.4436133781708578E-2</v>
      </c>
      <c r="FJ26" s="7">
        <v>48101.233599999992</v>
      </c>
      <c r="FK26" s="7">
        <v>5874.3472400000001</v>
      </c>
      <c r="FL26" s="8">
        <v>-9.6465325484957454E-2</v>
      </c>
      <c r="FM26" s="8">
        <v>2.6522778424963089E-2</v>
      </c>
      <c r="FN26" s="8"/>
      <c r="FO26" s="8"/>
      <c r="FP26" s="8"/>
      <c r="FQ26" s="8">
        <v>0.37171837333562907</v>
      </c>
      <c r="FR26" s="8">
        <v>0.12212466916856787</v>
      </c>
      <c r="FS26" s="8">
        <v>0.23575243945098506</v>
      </c>
      <c r="FT26" s="8">
        <v>0.16247994672614344</v>
      </c>
      <c r="FU26" s="8">
        <v>5.1812908098934719E-2</v>
      </c>
      <c r="FV26" s="8">
        <v>3.9614026149912558E-2</v>
      </c>
      <c r="FW26" s="8">
        <v>5.0078341318820031E-2</v>
      </c>
      <c r="FX26" s="8">
        <v>0.4805969041927074</v>
      </c>
      <c r="FY26" s="8">
        <v>0.46932475448847261</v>
      </c>
      <c r="FZ26" s="8"/>
      <c r="GA26" s="8"/>
      <c r="GB26" s="8"/>
      <c r="GC26" s="8"/>
      <c r="GD26" s="8"/>
      <c r="GE26" s="8"/>
      <c r="GF26" s="8"/>
      <c r="GG26" s="8"/>
      <c r="GJ26" s="8"/>
      <c r="GK26" s="8">
        <v>6.0526765862482922E-2</v>
      </c>
      <c r="GL26" s="8">
        <v>0.15851593395258406</v>
      </c>
      <c r="GM26" s="8">
        <v>3.6337882777756521E-2</v>
      </c>
      <c r="GN26" s="8">
        <v>3.1611473844337844E-2</v>
      </c>
      <c r="GO26" s="8">
        <v>7.8199450867663806E-2</v>
      </c>
      <c r="GP26" s="8">
        <v>2.1770114726497137E-2</v>
      </c>
      <c r="GQ26" s="8">
        <v>6.6893326023846955E-2</v>
      </c>
      <c r="GR26" s="8">
        <v>-3.3878966100825872E-2</v>
      </c>
      <c r="GS26" s="8"/>
      <c r="GT26" s="8">
        <v>0.61559094924295832</v>
      </c>
      <c r="GU26" s="8">
        <v>0.15861427305939524</v>
      </c>
      <c r="GV26" s="8"/>
      <c r="GW26" s="8"/>
      <c r="GX26" s="26">
        <v>8.0977937710992567</v>
      </c>
      <c r="GY26" s="8">
        <v>0.11941734487623407</v>
      </c>
      <c r="GZ26" s="26"/>
      <c r="HA26" s="8"/>
      <c r="HB26" s="8"/>
      <c r="HC26" s="51">
        <v>947.16966912069131</v>
      </c>
      <c r="HD26" s="51">
        <v>1201.6333960805587</v>
      </c>
      <c r="HE26" s="51">
        <v>1092.1029224473584</v>
      </c>
      <c r="HF26" s="51">
        <v>2886.5059907512991</v>
      </c>
      <c r="HG26" s="51">
        <v>1030.839632921153</v>
      </c>
      <c r="HH26" s="10">
        <v>969.03879822101374</v>
      </c>
      <c r="HI26" s="8">
        <v>0.70926038231753685</v>
      </c>
      <c r="HJ26" s="8">
        <v>7.8268411849426858E-2</v>
      </c>
      <c r="HK26" s="8">
        <v>0.13358685218761523</v>
      </c>
      <c r="HL26" s="8"/>
      <c r="HM26" s="8"/>
      <c r="HN26" s="8"/>
      <c r="HO26" s="7">
        <v>119.38530949965589</v>
      </c>
      <c r="HT26">
        <v>91.013385546999999</v>
      </c>
      <c r="HV26" s="8">
        <f t="shared" ref="HV26:HV57" si="51">+HT26/IK26</f>
        <v>3.6437578123341349E-3</v>
      </c>
      <c r="HW26" s="8"/>
      <c r="HX26">
        <v>387.78989500300003</v>
      </c>
      <c r="HY26">
        <f t="shared" si="23"/>
        <v>1390.632366564</v>
      </c>
      <c r="HZ26" s="8">
        <f t="shared" ref="HZ26:HZ57" si="52">+HX26/IK26</f>
        <v>1.5525325763557328E-2</v>
      </c>
      <c r="IA26" s="8">
        <f t="shared" si="24"/>
        <v>1.3708458206180243E-2</v>
      </c>
      <c r="IB26" s="8">
        <v>-2.553941977385862E-3</v>
      </c>
      <c r="IC26" s="8">
        <v>5.2507670426011665E-3</v>
      </c>
      <c r="ID26" s="8">
        <v>1.1011633140964939E-2</v>
      </c>
      <c r="IE26" s="8"/>
      <c r="IF26" s="29">
        <v>0.30427585205573227</v>
      </c>
      <c r="IG26" s="29"/>
      <c r="IH26" s="29"/>
      <c r="II26" s="7">
        <f>+II27/(1+[2]Hoja1!$D27)</f>
        <v>48910.457304706128</v>
      </c>
      <c r="IJ26" s="7">
        <v>1958.1500000000003</v>
      </c>
      <c r="IK26" s="7">
        <f t="shared" si="7"/>
        <v>24977.891021988158</v>
      </c>
      <c r="IL26" s="10">
        <f>+VLOOKUP($A26,[3]Hoja1!$G$2:$I$123, 3, FALSE)</f>
        <v>19.947338474391117</v>
      </c>
      <c r="IM26" s="10">
        <v>17.882539945812201</v>
      </c>
      <c r="IN26" s="8">
        <f t="shared" si="8"/>
        <v>0.11546449972071549</v>
      </c>
      <c r="IO26" s="7">
        <v>1943.4866666666667</v>
      </c>
      <c r="IP26" s="8">
        <v>1.1540036433757084E-2</v>
      </c>
      <c r="IQ26" s="7">
        <v>38.091089992833041</v>
      </c>
      <c r="IR26" s="8">
        <v>8.9991050171053747E-3</v>
      </c>
      <c r="IS26" s="8">
        <v>2.1679999892209242E-2</v>
      </c>
      <c r="IT26" s="8">
        <v>-6.1728395061728392E-2</v>
      </c>
      <c r="IU26" s="8">
        <v>0.16250000000000001</v>
      </c>
      <c r="IV26" s="8">
        <v>6.25E-2</v>
      </c>
    </row>
    <row r="27" spans="1:284" x14ac:dyDescent="0.3">
      <c r="A27" s="1">
        <v>36678</v>
      </c>
      <c r="B27" s="7">
        <v>107139.32223568164</v>
      </c>
      <c r="C27" s="7">
        <f t="shared" si="2"/>
        <v>107123.12861273269</v>
      </c>
      <c r="D27" s="26">
        <f t="shared" si="3"/>
        <v>11.581885343445945</v>
      </c>
      <c r="E27" s="26">
        <f>+'Output Gap'!E43</f>
        <v>11.581734186554799</v>
      </c>
      <c r="F27" s="26">
        <f t="shared" si="35"/>
        <v>11.583025833254807</v>
      </c>
      <c r="G27" s="27">
        <f t="shared" si="36"/>
        <v>11.628289405634334</v>
      </c>
      <c r="H27" s="27">
        <f t="shared" si="37"/>
        <v>112228.18072425075</v>
      </c>
      <c r="I27" s="7">
        <v>106849.25513258297</v>
      </c>
      <c r="J27" s="7">
        <v>108308.54373902071</v>
      </c>
      <c r="K27" s="7">
        <v>109264.65073685</v>
      </c>
      <c r="L27" s="7">
        <v>119575.550327326</v>
      </c>
      <c r="M27" s="8">
        <f t="shared" si="27"/>
        <v>-4.548814815114377E-2</v>
      </c>
      <c r="N27" s="8">
        <f t="shared" si="38"/>
        <v>-1.0795284129721194E-2</v>
      </c>
      <c r="O27" s="8">
        <f>+'Output Gap'!H43</f>
        <v>-1.0441432383601068E-2</v>
      </c>
      <c r="P27" s="8">
        <f t="shared" si="39"/>
        <v>-1.9451199329661883E-2</v>
      </c>
      <c r="Q27" s="33">
        <f>+'Output Gap'!I43</f>
        <v>-4.1387417584701325E-2</v>
      </c>
      <c r="R27" s="8"/>
      <c r="S27" s="8">
        <f>+'Output Gap'!Y27</f>
        <v>-1.3467256579014882E-2</v>
      </c>
      <c r="T27" s="34">
        <f t="shared" si="40"/>
        <v>-4.548814815114377E-2</v>
      </c>
      <c r="U27" s="25">
        <v>1.2826555622120399</v>
      </c>
      <c r="V27" s="25">
        <v>1.3071902051222599</v>
      </c>
      <c r="W27" s="14">
        <f t="shared" si="41"/>
        <v>-2.4534642910220006E-2</v>
      </c>
      <c r="X27" s="25">
        <f t="shared" si="42"/>
        <v>3.6957747406277686</v>
      </c>
      <c r="Y27">
        <f t="shared" si="28"/>
        <v>9.7654913712204259</v>
      </c>
      <c r="Z27">
        <f t="shared" si="43"/>
        <v>9.7861014081377586</v>
      </c>
      <c r="AA27" s="14">
        <f t="shared" si="29"/>
        <v>-2.0610036917332764E-2</v>
      </c>
      <c r="AB27">
        <f t="shared" si="30"/>
        <v>12.051591725207437</v>
      </c>
      <c r="AC27">
        <f t="shared" si="44"/>
        <v>12.072709915101544</v>
      </c>
      <c r="AD27" s="14">
        <f t="shared" si="45"/>
        <v>-2.1118189894107076E-2</v>
      </c>
      <c r="AE27" s="14">
        <v>0.19322745559780299</v>
      </c>
      <c r="AF27" s="14">
        <f>+NAIRU_Unemployment!N23</f>
        <v>0.17456797555612</v>
      </c>
      <c r="AG27" s="8">
        <f>+NAIRU_Unemployment!L23</f>
        <v>0.12792425819859379</v>
      </c>
      <c r="AH27" s="8">
        <f t="shared" si="31"/>
        <v>6.5303197399209201E-2</v>
      </c>
      <c r="AI27" s="7">
        <f>+AI28/(1+[1]Hoja1!$H63)</f>
        <v>17876.436157287146</v>
      </c>
      <c r="AJ27" s="7">
        <f>+AJ28/(1+[1]Hoja1!$J63)</f>
        <v>20885.742579496942</v>
      </c>
      <c r="AK27" s="7">
        <v>17422.0403640609</v>
      </c>
      <c r="AL27" s="7">
        <v>20393.681615330999</v>
      </c>
      <c r="AM27" s="8">
        <f t="shared" si="4"/>
        <v>0.85591575637037853</v>
      </c>
      <c r="AN27" s="7">
        <v>14454.277091243446</v>
      </c>
      <c r="AO27" s="7">
        <v>236807.2647969512</v>
      </c>
      <c r="AP27" s="7">
        <v>237661.15030000001</v>
      </c>
      <c r="AQ27" s="8">
        <v>0.71989615664445428</v>
      </c>
      <c r="AR27" s="8">
        <v>0.72946205995105395</v>
      </c>
      <c r="AS27" s="8">
        <v>0.73094825905803196</v>
      </c>
      <c r="AT27" s="8">
        <v>0.75301205433135598</v>
      </c>
      <c r="AU27" s="8">
        <v>0.75113206069626404</v>
      </c>
      <c r="AV27" s="8">
        <f t="shared" si="17"/>
        <v>0.74503079136188399</v>
      </c>
      <c r="AW27" s="8">
        <v>0.12</v>
      </c>
      <c r="AX27" s="8">
        <v>0.10449461630116554</v>
      </c>
      <c r="AY27" s="8">
        <v>0.1171</v>
      </c>
      <c r="AZ27" s="8">
        <f t="shared" si="46"/>
        <v>2.1315789473684399E-2</v>
      </c>
      <c r="BA27" s="8">
        <f t="shared" si="12"/>
        <v>6.7680475800271367E-3</v>
      </c>
      <c r="BB27" s="8">
        <f t="shared" si="13"/>
        <v>1.8258096828046577E-2</v>
      </c>
      <c r="BC27" s="7">
        <v>42.56</v>
      </c>
      <c r="BD27" s="8">
        <v>9.6624581293480949E-2</v>
      </c>
      <c r="BE27" s="8">
        <v>0.116417305507743</v>
      </c>
      <c r="BF27" s="7">
        <v>44.742161320902298</v>
      </c>
      <c r="BG27" s="8">
        <v>9.1028192927091189E-2</v>
      </c>
      <c r="BH27" s="8">
        <f t="shared" si="9"/>
        <v>3.195496640700668E-2</v>
      </c>
      <c r="BI27" s="8">
        <v>3.4956999639622899E-2</v>
      </c>
      <c r="BJ27" s="8">
        <v>7.7643744600265102E-2</v>
      </c>
      <c r="BK27" s="7">
        <v>0.72304594545121725</v>
      </c>
      <c r="BL27" s="8"/>
      <c r="BM27" s="7">
        <v>2054.21</v>
      </c>
      <c r="BN27" s="7">
        <v>107.57139216666667</v>
      </c>
      <c r="BO27" s="7">
        <v>111.034207679294</v>
      </c>
      <c r="BP27" s="7">
        <v>113.056838249953</v>
      </c>
      <c r="BQ27" s="8">
        <f t="shared" si="10"/>
        <v>-1.7890386835223926E-2</v>
      </c>
      <c r="BR27" s="8">
        <f t="shared" si="14"/>
        <v>0.10271704869498222</v>
      </c>
      <c r="BS27" s="8">
        <v>6.5301259161900396E-2</v>
      </c>
      <c r="BT27" s="7">
        <v>77.56</v>
      </c>
      <c r="BU27" s="8">
        <v>0.20734046170176934</v>
      </c>
      <c r="BV27" s="29">
        <f t="shared" si="22"/>
        <v>0.33477601253764128</v>
      </c>
      <c r="BW27" s="29">
        <v>2.5213320438510198E-2</v>
      </c>
      <c r="BX27" s="29">
        <v>2.3186060994021302E-3</v>
      </c>
      <c r="BY27" s="29">
        <v>0.12225630634920633</v>
      </c>
      <c r="BZ27" s="29">
        <f t="shared" si="26"/>
        <v>8.0867003851026326E-2</v>
      </c>
      <c r="CA27" s="29"/>
      <c r="CC27" s="29">
        <v>8.3284608777338204E-2</v>
      </c>
      <c r="CD27" s="29">
        <v>8.4050687020991999E-2</v>
      </c>
      <c r="CE27" s="29">
        <f t="shared" si="32"/>
        <v>7.8139802159964689E-2</v>
      </c>
      <c r="CF27" s="29">
        <f t="shared" si="33"/>
        <v>0.1033531225984749</v>
      </c>
      <c r="CG27" s="29">
        <f t="shared" si="47"/>
        <v>-8.2037333124790501E-2</v>
      </c>
      <c r="CH27" s="29">
        <f t="shared" si="48"/>
        <v>-3.316835984167768E-2</v>
      </c>
      <c r="CI27" s="29"/>
      <c r="CJ27" s="29">
        <f t="shared" si="34"/>
        <v>-2.0211085672909817</v>
      </c>
      <c r="CQ27" s="10">
        <v>13.333333333333334</v>
      </c>
      <c r="CR27" s="10">
        <v>-0.55555555533333334</v>
      </c>
      <c r="CS27" s="7">
        <v>184.77146930087599</v>
      </c>
      <c r="CT27" s="7">
        <v>197.51621212930465</v>
      </c>
      <c r="CU27" s="8">
        <f t="shared" si="15"/>
        <v>3.4002821677423745E-2</v>
      </c>
      <c r="CV27" s="8"/>
      <c r="CW27" s="8"/>
      <c r="CX27" s="26">
        <f t="shared" si="49"/>
        <v>1.3617425383986383</v>
      </c>
      <c r="CY27" s="29">
        <v>0.27784093899414986</v>
      </c>
      <c r="CZ27">
        <v>83501.281734025339</v>
      </c>
      <c r="DA27">
        <v>34864.633805722537</v>
      </c>
      <c r="DD27" s="29">
        <v>8.1694314679345847E-2</v>
      </c>
      <c r="DE27" s="29">
        <v>5.6559740687406913E-2</v>
      </c>
      <c r="DF27" s="29">
        <v>0.1494675291095206</v>
      </c>
      <c r="DG27" s="29">
        <v>0.15904669496451088</v>
      </c>
      <c r="DH27" s="29">
        <v>4.7079527975504853E-2</v>
      </c>
      <c r="DI27" s="29">
        <v>0.44819326561707656</v>
      </c>
      <c r="DJ27" s="29">
        <v>0.15862720903763466</v>
      </c>
      <c r="DK27" s="29">
        <v>0.20979455306351533</v>
      </c>
      <c r="DL27" s="29">
        <v>0.63157823789885004</v>
      </c>
      <c r="DM27">
        <v>-1874.939566039774</v>
      </c>
      <c r="DN27" s="8">
        <f t="shared" si="11"/>
        <v>-3.6988350742396585E-2</v>
      </c>
      <c r="DO27" s="7">
        <f t="shared" si="20"/>
        <v>-8925.3772624903686</v>
      </c>
      <c r="DP27" s="8">
        <f t="shared" si="18"/>
        <v>-4.5957692952189495E-2</v>
      </c>
      <c r="DQ27" s="8">
        <f t="shared" si="50"/>
        <v>3.5943431468089981E-2</v>
      </c>
      <c r="DR27" s="8"/>
      <c r="DS27" s="8"/>
      <c r="DT27" s="8"/>
      <c r="DU27" s="8"/>
      <c r="DV27" s="8"/>
      <c r="DW27" s="29">
        <f t="shared" si="6"/>
        <v>0.19322745559780299</v>
      </c>
      <c r="DX27" s="8">
        <v>0.63185723933852234</v>
      </c>
      <c r="DY27" s="8"/>
      <c r="DZ27" s="8"/>
      <c r="EA27" s="8"/>
      <c r="EB27" s="8">
        <f t="shared" si="16"/>
        <v>4.4401401336850999E-3</v>
      </c>
      <c r="EC27" s="8">
        <v>0.27809580490921593</v>
      </c>
      <c r="ED27" s="8">
        <v>0.1302465841242022</v>
      </c>
      <c r="EE27" s="8">
        <v>0.34647544108379713</v>
      </c>
      <c r="EF27" s="8">
        <v>2.1227841564473326E-2</v>
      </c>
      <c r="EG27" s="8">
        <v>0.29418120127422215</v>
      </c>
      <c r="EH27" s="8">
        <v>0.28209122005680581</v>
      </c>
      <c r="EI27" s="8">
        <v>1.9975393372594633E-2</v>
      </c>
      <c r="EJ27" s="8"/>
      <c r="EK27" s="8">
        <v>0.15460632430211504</v>
      </c>
      <c r="EL27" s="10">
        <v>27225.199379999998</v>
      </c>
      <c r="EM27" s="8"/>
      <c r="EN27" s="10">
        <v>2494.3347799999997</v>
      </c>
      <c r="EO27" s="10">
        <v>1711.3859499999999</v>
      </c>
      <c r="EP27" s="8">
        <v>9.1618604704594819E-2</v>
      </c>
      <c r="EQ27" s="8">
        <v>0.6861091637426473</v>
      </c>
      <c r="ER27" s="8">
        <v>0.2478138174667138</v>
      </c>
      <c r="ES27" s="8">
        <v>0.25365964363551147</v>
      </c>
      <c r="ET27" s="10">
        <v>6918.5220899999986</v>
      </c>
      <c r="EU27" s="8"/>
      <c r="EV27" s="10">
        <v>925.59916999999905</v>
      </c>
      <c r="EW27" s="10">
        <v>550.06021999999996</v>
      </c>
      <c r="EX27" s="8">
        <v>0.13378567820688989</v>
      </c>
      <c r="EY27" s="8">
        <v>0.59427475502165861</v>
      </c>
      <c r="EZ27" s="8">
        <v>0.14381909685596</v>
      </c>
      <c r="FA27" s="8">
        <v>0.55281567444771729</v>
      </c>
      <c r="FB27" s="10">
        <v>14438.052080000003</v>
      </c>
      <c r="FC27" s="8"/>
      <c r="FD27" s="10">
        <v>1729.9380100000001</v>
      </c>
      <c r="FE27" s="10">
        <v>323.09129999999999</v>
      </c>
      <c r="FF27" s="8">
        <v>0.1198179643912186</v>
      </c>
      <c r="FG27" s="8">
        <v>0.18676466909932801</v>
      </c>
      <c r="FH27" s="8">
        <v>0.26646030041684082</v>
      </c>
      <c r="FI27" s="8">
        <v>8.3981600282202418E-2</v>
      </c>
      <c r="FJ27" s="7">
        <v>48581.773549999998</v>
      </c>
      <c r="FK27" s="7">
        <v>5149.8719599999986</v>
      </c>
      <c r="FL27" s="8">
        <v>-8.7491239540057886E-2</v>
      </c>
      <c r="FM27" s="8">
        <v>-0.25039151598759263</v>
      </c>
      <c r="FN27" s="8"/>
      <c r="FO27" s="8"/>
      <c r="FP27" s="8"/>
      <c r="FQ27" s="8">
        <v>0.4603485734161567</v>
      </c>
      <c r="FR27" s="8">
        <v>0.10600419835846027</v>
      </c>
      <c r="FS27" s="8">
        <v>0.23854550865574178</v>
      </c>
      <c r="FT27" s="8">
        <v>0.19008349149446993</v>
      </c>
      <c r="FU27" s="8">
        <v>4.3821495196830922E-2</v>
      </c>
      <c r="FV27" s="8">
        <v>4.1369905200848912E-2</v>
      </c>
      <c r="FW27" s="8">
        <v>4.9176167990570077E-2</v>
      </c>
      <c r="FX27" s="8">
        <v>0.47891350452210529</v>
      </c>
      <c r="FY27" s="8">
        <v>0.47191032748732459</v>
      </c>
      <c r="FZ27" s="8"/>
      <c r="GA27" s="8"/>
      <c r="GB27" s="8"/>
      <c r="GC27" s="8"/>
      <c r="GD27" s="8"/>
      <c r="GE27" s="8"/>
      <c r="GF27" s="8"/>
      <c r="GG27" s="8"/>
      <c r="GJ27" s="8"/>
      <c r="GK27" s="8">
        <v>5.5408743696192676E-2</v>
      </c>
      <c r="GL27" s="8">
        <v>0.15313482703468992</v>
      </c>
      <c r="GM27" s="8">
        <v>3.7133053500138825E-2</v>
      </c>
      <c r="GN27" s="8">
        <v>3.2229318089492857E-2</v>
      </c>
      <c r="GO27" s="8">
        <v>8.4388503042255314E-2</v>
      </c>
      <c r="GP27" s="8">
        <v>1.7133716729790083E-2</v>
      </c>
      <c r="GQ27" s="8">
        <v>6.5967617769433801E-2</v>
      </c>
      <c r="GR27" s="8">
        <v>-3.7535010372631773E-2</v>
      </c>
      <c r="GS27" s="8"/>
      <c r="GT27" s="8">
        <v>0.62678879638772389</v>
      </c>
      <c r="GU27" s="8">
        <v>0.16103191645739356</v>
      </c>
      <c r="GV27" s="8"/>
      <c r="GW27" s="8"/>
      <c r="GX27" s="26">
        <v>8.6279275074785318</v>
      </c>
      <c r="GY27" s="8">
        <v>0.12247573692034777</v>
      </c>
      <c r="GZ27" s="26"/>
      <c r="HA27" s="8"/>
      <c r="HB27" s="8"/>
      <c r="HC27" s="51">
        <v>958.34240362851119</v>
      </c>
      <c r="HD27" s="51">
        <v>1229.8710161537906</v>
      </c>
      <c r="HE27" s="51">
        <v>1106.5299036619999</v>
      </c>
      <c r="HF27" s="51">
        <v>2880.4526290115482</v>
      </c>
      <c r="HG27" s="51">
        <v>1048.8251750779118</v>
      </c>
      <c r="HH27" s="10">
        <v>981.5170209459377</v>
      </c>
      <c r="HI27" s="8">
        <v>0.73602881065878978</v>
      </c>
      <c r="HJ27" s="8">
        <v>6.9058535442627009E-2</v>
      </c>
      <c r="HK27" s="8">
        <v>0.12805481540579688</v>
      </c>
      <c r="HL27" s="8"/>
      <c r="HM27" s="8"/>
      <c r="HN27" s="8"/>
      <c r="HO27" s="7">
        <v>97.665544355223901</v>
      </c>
      <c r="HT27">
        <v>77.460942759999995</v>
      </c>
      <c r="HV27" s="8">
        <f t="shared" si="51"/>
        <v>3.1726538091915407E-3</v>
      </c>
      <c r="HW27" s="8"/>
      <c r="HX27">
        <v>601.35677421499997</v>
      </c>
      <c r="HY27">
        <f t="shared" si="23"/>
        <v>1481.8554208129999</v>
      </c>
      <c r="HZ27" s="8">
        <f t="shared" si="52"/>
        <v>2.4630436868134459E-2</v>
      </c>
      <c r="IA27" s="8">
        <f t="shared" si="24"/>
        <v>1.5038382202015102E-2</v>
      </c>
      <c r="IB27" s="8">
        <v>-2.4869612741755041E-3</v>
      </c>
      <c r="IC27" s="8">
        <v>4.1979320897701346E-3</v>
      </c>
      <c r="ID27" s="8">
        <v>1.3327411386420475E-2</v>
      </c>
      <c r="IE27" s="8"/>
      <c r="IF27" s="29">
        <v>0.31730480546017148</v>
      </c>
      <c r="IG27" s="29"/>
      <c r="IH27" s="29"/>
      <c r="II27" s="7">
        <f>+II28/(1+[2]Hoja1!$D28)</f>
        <v>50690.001808885492</v>
      </c>
      <c r="IJ27" s="7">
        <v>2076.1666666666665</v>
      </c>
      <c r="IK27" s="7">
        <f t="shared" si="7"/>
        <v>24415.189118833827</v>
      </c>
      <c r="IL27" s="10">
        <f>+VLOOKUP($A27,[3]Hoja1!$G$2:$I$123, 3, FALSE)</f>
        <v>20.032702709601672</v>
      </c>
      <c r="IM27" s="10">
        <v>18.3935750660048</v>
      </c>
      <c r="IN27" s="8">
        <f t="shared" si="8"/>
        <v>8.9114141090838039E-2</v>
      </c>
      <c r="IO27" s="7">
        <v>2054.21</v>
      </c>
      <c r="IP27" s="8">
        <v>6.838198082403317E-3</v>
      </c>
      <c r="IQ27" s="7">
        <v>39.598172946045032</v>
      </c>
      <c r="IR27" s="8">
        <v>6.1690023614888014E-3</v>
      </c>
      <c r="IS27" s="8">
        <v>1.2844462706638318E-2</v>
      </c>
      <c r="IT27" s="8">
        <v>-0.13725490196078433</v>
      </c>
      <c r="IU27" s="8">
        <v>-0.06</v>
      </c>
      <c r="IV27" s="8">
        <v>6.122448979591838E-2</v>
      </c>
    </row>
    <row r="28" spans="1:284" x14ac:dyDescent="0.3">
      <c r="A28" s="1">
        <v>36770</v>
      </c>
      <c r="B28" s="7">
        <v>107731.64653757939</v>
      </c>
      <c r="C28" s="7">
        <f t="shared" si="2"/>
        <v>107499.36547163581</v>
      </c>
      <c r="D28" s="26">
        <f t="shared" si="3"/>
        <v>11.587398659699588</v>
      </c>
      <c r="E28" s="26">
        <f>+'Output Gap'!E44</f>
        <v>11.585240223943</v>
      </c>
      <c r="F28" s="26">
        <f t="shared" si="35"/>
        <v>11.58654818902685</v>
      </c>
      <c r="G28" s="27">
        <f t="shared" si="36"/>
        <v>11.620539932493974</v>
      </c>
      <c r="H28" s="27">
        <f t="shared" si="37"/>
        <v>111361.83265832897</v>
      </c>
      <c r="I28" s="7">
        <v>107171.19563452555</v>
      </c>
      <c r="J28" s="7">
        <v>108633.85011754736</v>
      </c>
      <c r="K28" s="7">
        <v>109354.72703046</v>
      </c>
      <c r="L28" s="7">
        <v>117299.201646716</v>
      </c>
      <c r="M28" s="8">
        <f t="shared" si="27"/>
        <v>-3.4683940579028127E-2</v>
      </c>
      <c r="N28" s="8">
        <f t="shared" si="38"/>
        <v>-8.3049949807701973E-3</v>
      </c>
      <c r="O28" s="8">
        <f>+'Output Gap'!H44</f>
        <v>-1.0241292467600971E-2</v>
      </c>
      <c r="P28" s="8">
        <f t="shared" si="39"/>
        <v>-1.4842344148767395E-2</v>
      </c>
      <c r="Q28" s="33">
        <f>+'Output Gap'!I44</f>
        <v>-3.9768529585600731E-2</v>
      </c>
      <c r="R28" s="8"/>
      <c r="S28" s="8">
        <f>+'Output Gap'!Y28</f>
        <v>-1.4242191255482825E-2</v>
      </c>
      <c r="T28" s="34">
        <f t="shared" si="40"/>
        <v>-3.4683940579028127E-2</v>
      </c>
      <c r="U28" s="25">
        <v>1.29900000594189</v>
      </c>
      <c r="V28" s="25">
        <v>1.3119201773375699</v>
      </c>
      <c r="W28" s="14">
        <f t="shared" si="41"/>
        <v>-1.2920171395679914E-2</v>
      </c>
      <c r="X28" s="25">
        <f t="shared" si="42"/>
        <v>3.7132970598381272</v>
      </c>
      <c r="Y28">
        <f t="shared" si="28"/>
        <v>9.7459117394228389</v>
      </c>
      <c r="Z28">
        <f t="shared" si="43"/>
        <v>9.7662039054677798</v>
      </c>
      <c r="AA28" s="14">
        <f t="shared" si="29"/>
        <v>-2.0292166044940885E-2</v>
      </c>
      <c r="AB28">
        <f t="shared" si="30"/>
        <v>12.060894188720267</v>
      </c>
      <c r="AC28">
        <f t="shared" si="44"/>
        <v>12.084517576830025</v>
      </c>
      <c r="AD28" s="14">
        <f t="shared" si="45"/>
        <v>-2.3623388109758281E-2</v>
      </c>
      <c r="AE28" s="14">
        <v>0.21461154545542599</v>
      </c>
      <c r="AF28" s="14">
        <f>+NAIRU_Unemployment!N24</f>
        <v>0.170505512525925</v>
      </c>
      <c r="AG28" s="8">
        <f>+NAIRU_Unemployment!L24</f>
        <v>0.12823296122685379</v>
      </c>
      <c r="AH28" s="8">
        <f t="shared" si="31"/>
        <v>8.6378584228572197E-2</v>
      </c>
      <c r="AI28" s="7">
        <f>+AI29/(1+[1]Hoja1!$H64)</f>
        <v>18219.068872473752</v>
      </c>
      <c r="AJ28" s="7">
        <f>+AJ29/(1+[1]Hoja1!$J64)</f>
        <v>21573.276042262038</v>
      </c>
      <c r="AK28" s="7">
        <v>17084.241013571998</v>
      </c>
      <c r="AL28" s="7">
        <v>19998.988046960902</v>
      </c>
      <c r="AM28" s="8">
        <f t="shared" si="4"/>
        <v>0.84452026835342975</v>
      </c>
      <c r="AN28" s="7">
        <v>14035.230430660196</v>
      </c>
      <c r="AO28" s="7">
        <v>240276.10460262801</v>
      </c>
      <c r="AP28" s="7">
        <v>240393.05953999999</v>
      </c>
      <c r="AQ28" s="8">
        <v>0.75292214772033039</v>
      </c>
      <c r="AR28" s="8">
        <v>0.72781599910072103</v>
      </c>
      <c r="AS28" s="8">
        <v>0.73031884394546698</v>
      </c>
      <c r="AT28" s="8">
        <v>0.75281560207240905</v>
      </c>
      <c r="AU28" s="8">
        <v>0.75250806911508905</v>
      </c>
      <c r="AV28" s="8">
        <f t="shared" si="17"/>
        <v>0.74521417171098836</v>
      </c>
      <c r="AW28" s="8">
        <v>0.12</v>
      </c>
      <c r="AX28" s="8">
        <v>0.12350814177338798</v>
      </c>
      <c r="AY28" s="8">
        <v>0.12539999999999998</v>
      </c>
      <c r="AZ28" s="8">
        <f t="shared" si="46"/>
        <v>2.5664955669622236E-2</v>
      </c>
      <c r="BA28" s="8">
        <f t="shared" si="12"/>
        <v>2.4514825710178378E-2</v>
      </c>
      <c r="BB28" s="8">
        <f t="shared" si="13"/>
        <v>2.6239990601503838E-2</v>
      </c>
      <c r="BC28" s="7">
        <v>42.86</v>
      </c>
      <c r="BD28" s="8">
        <v>9.1974522292993521E-2</v>
      </c>
      <c r="BE28" s="8">
        <v>9.3257160657073512E-2</v>
      </c>
      <c r="BF28" s="7">
        <v>45.3663295176665</v>
      </c>
      <c r="BG28" s="8">
        <v>9.1616530207185201E-2</v>
      </c>
      <c r="BH28" s="8">
        <f t="shared" si="9"/>
        <v>2.4066734374066812E-2</v>
      </c>
      <c r="BI28" s="8">
        <v>3.6975545757426301E-2</v>
      </c>
      <c r="BJ28" s="8">
        <v>7.930273794519821E-2</v>
      </c>
      <c r="BK28" s="7">
        <v>0.7517292559298776</v>
      </c>
      <c r="BL28" s="8"/>
      <c r="BM28" s="7">
        <v>2187.4933333333333</v>
      </c>
      <c r="BN28" s="7">
        <v>121.9927576</v>
      </c>
      <c r="BO28" s="7">
        <v>114.39373380233501</v>
      </c>
      <c r="BP28" s="7">
        <v>114.765346129311</v>
      </c>
      <c r="BQ28" s="8">
        <f t="shared" si="10"/>
        <v>-3.2380186137136446E-3</v>
      </c>
      <c r="BR28" s="8">
        <f t="shared" si="14"/>
        <v>0.11762065914321473</v>
      </c>
      <c r="BS28" s="8">
        <v>6.8494753047650805E-2</v>
      </c>
      <c r="BT28" s="7">
        <v>81.276666666666657</v>
      </c>
      <c r="BU28" s="8">
        <v>0.15395172740179808</v>
      </c>
      <c r="BV28" s="29">
        <f t="shared" si="22"/>
        <v>0.2383803922804073</v>
      </c>
      <c r="BW28" s="29">
        <v>2.4721774222646601E-2</v>
      </c>
      <c r="BX28" s="29">
        <v>2.8134375304898602E-3</v>
      </c>
      <c r="BY28" s="29">
        <v>0.11533652063492066</v>
      </c>
      <c r="BZ28" s="29">
        <f t="shared" si="26"/>
        <v>7.3947218136740656E-2</v>
      </c>
      <c r="CA28" s="29"/>
      <c r="CC28" s="29">
        <v>8.0247453955859901E-2</v>
      </c>
      <c r="CD28" s="29">
        <v>8.1218503802463801E-2</v>
      </c>
      <c r="CE28" s="29">
        <f t="shared" si="32"/>
        <v>7.5307618941436491E-2</v>
      </c>
      <c r="CF28" s="29">
        <f t="shared" si="33"/>
        <v>0.1000293931640831</v>
      </c>
      <c r="CG28" s="29">
        <f t="shared" si="47"/>
        <v>-7.4364437494460867E-2</v>
      </c>
      <c r="CH28" s="29">
        <f t="shared" si="48"/>
        <v>-5.2077266656941762E-2</v>
      </c>
      <c r="CI28" s="29">
        <f>+CG22</f>
        <v>-6.2085554313801722E-2</v>
      </c>
      <c r="CJ28" s="29">
        <f t="shared" si="34"/>
        <v>-1.7520942947674756</v>
      </c>
      <c r="CQ28" s="10">
        <v>13.666666666666666</v>
      </c>
      <c r="CR28" s="10">
        <v>3.777777777666667</v>
      </c>
      <c r="CS28" s="7">
        <v>98.19897152041797</v>
      </c>
      <c r="CT28" s="7">
        <v>115.25735520473526</v>
      </c>
      <c r="CU28" s="8">
        <f t="shared" si="15"/>
        <v>2.7819631051992921E-2</v>
      </c>
      <c r="CV28" s="8"/>
      <c r="CW28" s="8"/>
      <c r="CX28" s="26">
        <f t="shared" si="49"/>
        <v>1.3617425383986383</v>
      </c>
      <c r="CY28" s="29">
        <v>0.29593738167339384</v>
      </c>
      <c r="CZ28">
        <v>84406.404491575478</v>
      </c>
      <c r="DA28">
        <v>38115.140872602497</v>
      </c>
      <c r="DD28" s="29">
        <v>8.0827603225885947E-2</v>
      </c>
      <c r="DE28" s="29">
        <v>5.4884352958252829E-2</v>
      </c>
      <c r="DF28" s="29">
        <v>0.15311190995639898</v>
      </c>
      <c r="DG28" s="29">
        <v>0.15943664923832446</v>
      </c>
      <c r="DH28" s="29">
        <v>4.7376071211927988E-2</v>
      </c>
      <c r="DI28" s="29">
        <v>0.44435428633715224</v>
      </c>
      <c r="DJ28" s="29">
        <v>0.15294074928669499</v>
      </c>
      <c r="DK28" s="29">
        <v>0.21547560747058853</v>
      </c>
      <c r="DL28" s="29">
        <v>0.63158364324271654</v>
      </c>
      <c r="DM28">
        <v>-1189.8416365963185</v>
      </c>
      <c r="DN28" s="8">
        <f t="shared" si="11"/>
        <v>-2.2903048544172314E-2</v>
      </c>
      <c r="DO28" s="7">
        <f t="shared" si="20"/>
        <v>-8186.2470220806999</v>
      </c>
      <c r="DP28" s="8">
        <f t="shared" si="18"/>
        <v>-4.1044610849540364E-2</v>
      </c>
      <c r="DQ28" s="8">
        <f t="shared" si="50"/>
        <v>1.4202555516560134E-2</v>
      </c>
      <c r="DR28" s="8"/>
      <c r="DS28" s="8"/>
      <c r="DT28" s="8"/>
      <c r="DU28" s="8"/>
      <c r="DV28" s="8"/>
      <c r="DW28" s="29">
        <f t="shared" si="6"/>
        <v>0.21461154545542599</v>
      </c>
      <c r="DX28" s="8">
        <v>0.64121696431396213</v>
      </c>
      <c r="DY28" s="8"/>
      <c r="DZ28" s="8"/>
      <c r="EA28" s="8"/>
      <c r="EB28" s="8">
        <f t="shared" si="16"/>
        <v>2.4222280767326465E-2</v>
      </c>
      <c r="EC28" s="8">
        <v>0.26424740528945811</v>
      </c>
      <c r="ED28" s="8">
        <v>0.10681347128196661</v>
      </c>
      <c r="EE28" s="8">
        <v>0.34483289340817902</v>
      </c>
      <c r="EF28" s="8">
        <v>2.7932306215013858E-2</v>
      </c>
      <c r="EG28" s="8">
        <v>0.29010848492400815</v>
      </c>
      <c r="EH28" s="8">
        <v>0.27309686971793745</v>
      </c>
      <c r="EI28" s="8">
        <v>1.9214023018325067E-2</v>
      </c>
      <c r="EJ28" s="8"/>
      <c r="EK28" s="8">
        <v>0.15306579109503304</v>
      </c>
      <c r="EL28" s="10">
        <v>27751.285369999998</v>
      </c>
      <c r="EM28" s="8"/>
      <c r="EN28" s="10">
        <v>2562.9851800000001</v>
      </c>
      <c r="EO28" s="10">
        <v>1811.5661699999998</v>
      </c>
      <c r="EP28" s="8">
        <v>9.2355548430584286E-2</v>
      </c>
      <c r="EQ28" s="8">
        <v>0.70681882366561311</v>
      </c>
      <c r="ER28" s="8">
        <v>0.27420970080959378</v>
      </c>
      <c r="ES28" s="8">
        <v>0.23806101767108842</v>
      </c>
      <c r="ET28" s="10">
        <v>7090.3470099999995</v>
      </c>
      <c r="EU28" s="8"/>
      <c r="EV28" s="10">
        <v>937.99023999999997</v>
      </c>
      <c r="EW28" s="10">
        <v>551.27263000000005</v>
      </c>
      <c r="EX28" s="8">
        <v>0.13229116130382454</v>
      </c>
      <c r="EY28" s="8">
        <v>0.58771680822606431</v>
      </c>
      <c r="EZ28" s="8">
        <v>0.1518555705540694</v>
      </c>
      <c r="FA28" s="8">
        <v>0.51199794358488859</v>
      </c>
      <c r="FB28" s="10">
        <v>13471.403329999999</v>
      </c>
      <c r="FC28" s="8"/>
      <c r="FD28" s="10">
        <v>2464.96765</v>
      </c>
      <c r="FE28" s="10">
        <v>512.38353999999993</v>
      </c>
      <c r="FF28" s="8">
        <v>0.18297779300473221</v>
      </c>
      <c r="FG28" s="8">
        <v>0.20786623305178059</v>
      </c>
      <c r="FH28" s="8">
        <v>0.31670442958460687</v>
      </c>
      <c r="FI28" s="8">
        <v>0.12009590298744452</v>
      </c>
      <c r="FJ28" s="7">
        <v>48313.035709999996</v>
      </c>
      <c r="FK28" s="7">
        <v>5965.9430700000003</v>
      </c>
      <c r="FL28" s="8">
        <v>-7.4148302275120662E-2</v>
      </c>
      <c r="FM28" s="8">
        <v>-0.224938082649803</v>
      </c>
      <c r="FN28" s="8"/>
      <c r="FO28" s="8"/>
      <c r="FP28" s="8"/>
      <c r="FQ28" s="8">
        <v>0.49295396993876706</v>
      </c>
      <c r="FR28" s="8">
        <v>0.1234851625927772</v>
      </c>
      <c r="FS28" s="8">
        <v>0.26810224747831457</v>
      </c>
      <c r="FT28" s="8">
        <v>0.16277680753613971</v>
      </c>
      <c r="FU28" s="8">
        <v>5.4436875340443655E-2</v>
      </c>
      <c r="FV28" s="8">
        <v>4.5161932003864362E-2</v>
      </c>
      <c r="FW28" s="8">
        <v>5.0012250826023612E-2</v>
      </c>
      <c r="FX28" s="8">
        <v>0.47325022387440385</v>
      </c>
      <c r="FY28" s="8">
        <v>0.47673752529957258</v>
      </c>
      <c r="FZ28" s="8"/>
      <c r="GA28" s="8"/>
      <c r="GB28" s="8"/>
      <c r="GC28" s="8"/>
      <c r="GD28" s="8"/>
      <c r="GE28" s="8"/>
      <c r="GF28" s="8"/>
      <c r="GG28" s="8"/>
      <c r="GJ28" s="8"/>
      <c r="GK28" s="8">
        <v>6.2476248185434548E-2</v>
      </c>
      <c r="GL28" s="8">
        <v>0.14847254847163413</v>
      </c>
      <c r="GM28" s="8">
        <v>3.2645559117778444E-2</v>
      </c>
      <c r="GN28" s="8">
        <v>3.8500001643450694E-2</v>
      </c>
      <c r="GO28" s="8">
        <v>8.129294400920091E-2</v>
      </c>
      <c r="GP28" s="8">
        <v>1.5132421482735338E-2</v>
      </c>
      <c r="GQ28" s="8">
        <v>6.407156895246173E-2</v>
      </c>
      <c r="GR28" s="8">
        <v>-3.8548011909068973E-2</v>
      </c>
      <c r="GS28" s="8"/>
      <c r="GT28" s="8">
        <v>0.62341959595898611</v>
      </c>
      <c r="GU28" s="8">
        <v>0.18086836049762375</v>
      </c>
      <c r="GV28" s="8"/>
      <c r="GW28" s="8"/>
      <c r="GX28" s="26">
        <v>7.9838386749595536</v>
      </c>
      <c r="GY28" s="8">
        <v>0.1288832277982627</v>
      </c>
      <c r="GZ28" s="26"/>
      <c r="HA28" s="8"/>
      <c r="HB28" s="8"/>
      <c r="HC28" s="51">
        <v>959.55778663472063</v>
      </c>
      <c r="HD28" s="51">
        <v>1234.0785201244853</v>
      </c>
      <c r="HE28" s="51">
        <v>1099.2001218183777</v>
      </c>
      <c r="HF28" s="51">
        <v>2894.0592774569564</v>
      </c>
      <c r="HG28" s="51">
        <v>1035.0323665020796</v>
      </c>
      <c r="HH28" s="10">
        <v>993.6428975083187</v>
      </c>
      <c r="HI28" s="8">
        <v>0.75840567900926292</v>
      </c>
      <c r="HJ28" s="8">
        <v>6.2490123229774611E-2</v>
      </c>
      <c r="HK28" s="8">
        <v>0.13465003584384105</v>
      </c>
      <c r="HL28" s="8"/>
      <c r="HM28" s="8"/>
      <c r="HN28" s="8"/>
      <c r="HO28" s="7">
        <v>91.318221054666608</v>
      </c>
      <c r="HT28">
        <v>363.74448023000002</v>
      </c>
      <c r="HV28" s="8">
        <f t="shared" si="51"/>
        <v>1.5387904786214194E-2</v>
      </c>
      <c r="HW28" s="8"/>
      <c r="HX28">
        <v>773.07893879200003</v>
      </c>
      <c r="HY28">
        <f t="shared" si="23"/>
        <v>2034.3038485369998</v>
      </c>
      <c r="HZ28" s="8">
        <f t="shared" si="52"/>
        <v>3.270445532214477E-2</v>
      </c>
      <c r="IA28" s="8">
        <f t="shared" si="24"/>
        <v>2.0771407829789264E-2</v>
      </c>
      <c r="IB28" s="8">
        <v>-2.3829569086565136E-3</v>
      </c>
      <c r="IC28" s="8">
        <v>5.6336064396588573E-3</v>
      </c>
      <c r="ID28" s="8">
        <v>1.7520758298786923E-2</v>
      </c>
      <c r="IE28" s="8"/>
      <c r="IF28" s="29">
        <v>0.32952517652158786</v>
      </c>
      <c r="IG28" s="29"/>
      <c r="IH28" s="29"/>
      <c r="II28" s="7">
        <f>+II29/(1+[2]Hoja1!$D29)</f>
        <v>51951.234103246665</v>
      </c>
      <c r="IJ28" s="7">
        <v>2197.7533333333336</v>
      </c>
      <c r="IK28" s="7">
        <f t="shared" si="7"/>
        <v>23638.337076004886</v>
      </c>
      <c r="IL28" s="10">
        <f>+VLOOKUP($A28,[3]Hoja1!$G$2:$I$123, 3, FALSE)</f>
        <v>22.524968944099403</v>
      </c>
      <c r="IM28" s="10">
        <v>18.932695084186498</v>
      </c>
      <c r="IN28" s="8">
        <f t="shared" si="8"/>
        <v>0.18973917046355138</v>
      </c>
      <c r="IO28" s="7">
        <v>2187.4933333333333</v>
      </c>
      <c r="IP28" s="8">
        <v>4.8070465155365047E-3</v>
      </c>
      <c r="IQ28" s="7">
        <v>48.982640164654249</v>
      </c>
      <c r="IR28" s="8">
        <v>6.9224780629226681E-3</v>
      </c>
      <c r="IS28" s="8">
        <v>1.1963165771682381E-2</v>
      </c>
      <c r="IT28" s="8">
        <v>-0.1111111111111111</v>
      </c>
      <c r="IU28" s="8">
        <v>3.7037037037037035E-2</v>
      </c>
      <c r="IV28" s="8">
        <v>3.7037037037037035E-2</v>
      </c>
    </row>
    <row r="29" spans="1:284" x14ac:dyDescent="0.3">
      <c r="A29" s="1">
        <v>36861</v>
      </c>
      <c r="B29" s="7">
        <v>107657.12945274852</v>
      </c>
      <c r="C29" s="7">
        <f t="shared" si="2"/>
        <v>107867.36182033605</v>
      </c>
      <c r="D29" s="26">
        <f t="shared" si="3"/>
        <v>11.586706728678937</v>
      </c>
      <c r="E29" s="26">
        <f>+'Output Gap'!E45</f>
        <v>11.5886576200419</v>
      </c>
      <c r="F29" s="26">
        <f t="shared" si="35"/>
        <v>11.589976408388861</v>
      </c>
      <c r="G29" s="27">
        <f t="shared" si="36"/>
        <v>11.619828271617154</v>
      </c>
      <c r="H29" s="27">
        <f t="shared" si="37"/>
        <v>111282.60899239041</v>
      </c>
      <c r="I29" s="7">
        <v>107575.83678270529</v>
      </c>
      <c r="J29" s="7">
        <v>109017.68380592176</v>
      </c>
      <c r="K29" s="7">
        <v>109399.936003269</v>
      </c>
      <c r="L29" s="7">
        <v>114976.976279536</v>
      </c>
      <c r="M29" s="8">
        <f t="shared" si="27"/>
        <v>-3.068985534197799E-2</v>
      </c>
      <c r="N29" s="8">
        <f t="shared" si="38"/>
        <v>-1.2480125294125344E-2</v>
      </c>
      <c r="O29" s="8">
        <f>+'Output Gap'!H45</f>
        <v>-1.0605418412900747E-2</v>
      </c>
      <c r="P29" s="8">
        <f t="shared" si="39"/>
        <v>-1.5930599360390985E-2</v>
      </c>
      <c r="Q29" s="33">
        <f>+'Output Gap'!I45</f>
        <v>-3.830820913990074E-2</v>
      </c>
      <c r="R29" s="8"/>
      <c r="S29" s="8">
        <f>+'Output Gap'!Y29</f>
        <v>-1.4914176398340038E-2</v>
      </c>
      <c r="T29" s="34">
        <f t="shared" si="40"/>
        <v>-3.068985534197799E-2</v>
      </c>
      <c r="U29" s="25">
        <v>1.3093038422815899</v>
      </c>
      <c r="V29" s="25">
        <v>1.31677397356712</v>
      </c>
      <c r="W29" s="14">
        <f t="shared" si="41"/>
        <v>-7.4701312855300905E-3</v>
      </c>
      <c r="X29" s="25">
        <f t="shared" si="42"/>
        <v>3.7313644593729216</v>
      </c>
      <c r="Y29">
        <f t="shared" si="28"/>
        <v>9.7345541421446491</v>
      </c>
      <c r="Z29">
        <f t="shared" si="43"/>
        <v>9.7555286924043685</v>
      </c>
      <c r="AA29" s="14">
        <f t="shared" si="29"/>
        <v>-2.0974550259719393E-2</v>
      </c>
      <c r="AB29">
        <f t="shared" si="30"/>
        <v>12.06869280933541</v>
      </c>
      <c r="AC29">
        <f t="shared" si="44"/>
        <v>12.095681727604031</v>
      </c>
      <c r="AD29" s="14">
        <f t="shared" si="45"/>
        <v>-2.6988918268621376E-2</v>
      </c>
      <c r="AE29" s="14">
        <v>0.20742930828631001</v>
      </c>
      <c r="AF29" s="14">
        <f>+NAIRU_Unemployment!N25</f>
        <v>0.16350486142114701</v>
      </c>
      <c r="AG29" s="8">
        <f>+NAIRU_Unemployment!L25</f>
        <v>0.1283766408225934</v>
      </c>
      <c r="AH29" s="8">
        <f t="shared" si="31"/>
        <v>7.9052667463716614E-2</v>
      </c>
      <c r="AI29" s="23">
        <f>+AI30/(1-12.6%)</f>
        <v>18095.165273223593</v>
      </c>
      <c r="AJ29" s="23">
        <f>+AJ30/(1-11.3%)</f>
        <v>21142.247314442462</v>
      </c>
      <c r="AK29" s="23">
        <v>16891.3028155139</v>
      </c>
      <c r="AL29" s="23">
        <v>19789.8917437979</v>
      </c>
      <c r="AM29" s="8">
        <f t="shared" si="4"/>
        <v>0.85587709783636012</v>
      </c>
      <c r="AN29" s="7">
        <v>12949.696310847059</v>
      </c>
      <c r="AO29" s="7">
        <v>242504.62991706305</v>
      </c>
      <c r="AP29" s="7">
        <v>243707.49699000001</v>
      </c>
      <c r="AQ29" s="8">
        <v>0.73001751970380069</v>
      </c>
      <c r="AR29" s="8">
        <v>0.725178243366426</v>
      </c>
      <c r="AS29" s="8">
        <v>0.73004811036594897</v>
      </c>
      <c r="AT29" s="8">
        <v>0.75267024794348703</v>
      </c>
      <c r="AU29" s="8">
        <v>0.75233120883216198</v>
      </c>
      <c r="AV29" s="8">
        <f t="shared" si="17"/>
        <v>0.74501652238053273</v>
      </c>
      <c r="AW29" s="8">
        <v>0.12</v>
      </c>
      <c r="AX29" s="8">
        <v>0.11599539496542488</v>
      </c>
      <c r="AY29" s="8">
        <v>0.13103333333333333</v>
      </c>
      <c r="AZ29" s="8">
        <f t="shared" si="46"/>
        <v>2.9923734689161208E-2</v>
      </c>
      <c r="BA29" s="8">
        <f t="shared" si="12"/>
        <v>2.1997649379209783E-2</v>
      </c>
      <c r="BB29" s="8">
        <f t="shared" si="13"/>
        <v>3.5768976512676964E-2</v>
      </c>
      <c r="BC29" s="7">
        <v>43.27</v>
      </c>
      <c r="BD29" s="8">
        <v>8.7459160593113872E-2</v>
      </c>
      <c r="BE29" s="8">
        <v>8.1517728116884097E-2</v>
      </c>
      <c r="BF29" s="7">
        <v>45.832752790639198</v>
      </c>
      <c r="BG29" s="8">
        <v>8.9193178188234995E-2</v>
      </c>
      <c r="BH29" s="8">
        <f t="shared" si="9"/>
        <v>1.7769198085268556E-2</v>
      </c>
      <c r="BI29" s="8">
        <v>3.2662186323779298E-2</v>
      </c>
      <c r="BJ29" s="8">
        <v>7.93075573990734E-2</v>
      </c>
      <c r="BK29" s="7">
        <v>0.75288460190390738</v>
      </c>
      <c r="BL29" s="8"/>
      <c r="BM29" s="7">
        <v>2166.4833333333331</v>
      </c>
      <c r="BN29" s="7">
        <v>122.08128553333331</v>
      </c>
      <c r="BO29" s="7">
        <v>117.928362983341</v>
      </c>
      <c r="BP29" s="7">
        <v>116.50127462674</v>
      </c>
      <c r="BQ29" s="8">
        <f t="shared" si="10"/>
        <v>1.2249551442018669E-2</v>
      </c>
      <c r="BR29" s="8">
        <f t="shared" si="14"/>
        <v>0.12297011811351943</v>
      </c>
      <c r="BS29" s="8">
        <v>7.0565912843623999E-2</v>
      </c>
      <c r="BT29" s="7">
        <v>81.05</v>
      </c>
      <c r="BU29" s="8">
        <v>0.11062896816333967</v>
      </c>
      <c r="BV29" s="29">
        <f t="shared" si="22"/>
        <v>0.19436089469612094</v>
      </c>
      <c r="BW29" s="29">
        <v>2.4244142246288097E-2</v>
      </c>
      <c r="BX29" s="29">
        <v>1.1068012334851599E-3</v>
      </c>
      <c r="BY29" s="29">
        <v>0.12034799838709674</v>
      </c>
      <c r="BZ29" s="29">
        <f t="shared" si="26"/>
        <v>7.8958695888916741E-2</v>
      </c>
      <c r="CA29" s="29"/>
      <c r="CC29" s="29">
        <v>7.7865005032037304E-2</v>
      </c>
      <c r="CD29" s="29">
        <v>7.8397534216028894E-2</v>
      </c>
      <c r="CE29" s="29">
        <f t="shared" si="32"/>
        <v>7.2486649355001584E-2</v>
      </c>
      <c r="CF29" s="29">
        <f t="shared" si="33"/>
        <v>9.6730791601289695E-2</v>
      </c>
      <c r="CG29" s="29">
        <f t="shared" si="47"/>
        <v>-6.6807056912128487E-2</v>
      </c>
      <c r="CH29" s="29">
        <f t="shared" si="48"/>
        <v>-8.4737980883580893E-2</v>
      </c>
      <c r="CI29" s="29">
        <f t="shared" ref="CI29:CI92" si="53">+CG23</f>
        <v>-3.316835984167768E-2</v>
      </c>
      <c r="CJ29" s="29">
        <f t="shared" si="34"/>
        <v>-1.4871300182428289</v>
      </c>
      <c r="CQ29" s="10">
        <v>16</v>
      </c>
      <c r="CR29" s="10">
        <v>2.2222222219999996</v>
      </c>
      <c r="CS29" s="7">
        <v>105.204430852633</v>
      </c>
      <c r="CT29" s="7">
        <v>105.25904616925143</v>
      </c>
      <c r="CU29" s="8">
        <f t="shared" si="15"/>
        <v>2.6934227776431729E-2</v>
      </c>
      <c r="CV29" s="8"/>
      <c r="CW29" s="8"/>
      <c r="CX29" s="26">
        <f t="shared" si="49"/>
        <v>1.3617425383986383</v>
      </c>
      <c r="CY29" s="29">
        <v>0.28055141387649979</v>
      </c>
      <c r="CZ29">
        <v>85036.423349944249</v>
      </c>
      <c r="DA29">
        <v>36080.470822919546</v>
      </c>
      <c r="DD29" s="29">
        <v>8.2324072915477498E-2</v>
      </c>
      <c r="DE29" s="29">
        <v>5.3608927520776943E-2</v>
      </c>
      <c r="DF29" s="29">
        <v>0.15192386154938253</v>
      </c>
      <c r="DG29" s="29">
        <v>0.16037363625070755</v>
      </c>
      <c r="DH29" s="29">
        <v>4.554327110864495E-2</v>
      </c>
      <c r="DI29" s="29">
        <v>0.44558201203485059</v>
      </c>
      <c r="DJ29" s="29">
        <v>0.15358905595865543</v>
      </c>
      <c r="DK29" s="29">
        <v>0.20936118578491686</v>
      </c>
      <c r="DL29" s="29">
        <v>0.63704975825642773</v>
      </c>
      <c r="DM29">
        <v>-5574.6312210143396</v>
      </c>
      <c r="DN29" s="8">
        <f t="shared" si="11"/>
        <v>-0.10784289063501147</v>
      </c>
      <c r="DO29" s="7">
        <f t="shared" si="20"/>
        <v>-9683.7311188532585</v>
      </c>
      <c r="DP29" s="8">
        <f t="shared" si="18"/>
        <v>-4.764587607939641E-2</v>
      </c>
      <c r="DQ29" s="8">
        <f t="shared" si="50"/>
        <v>-1.2514579304044871E-3</v>
      </c>
      <c r="DR29" s="8"/>
      <c r="DS29" s="8"/>
      <c r="DT29" s="8"/>
      <c r="DU29" s="8"/>
      <c r="DV29" s="8"/>
      <c r="DW29" s="29">
        <f t="shared" si="6"/>
        <v>0.20742930828631001</v>
      </c>
      <c r="DX29" s="8">
        <v>0.64906472851572583</v>
      </c>
      <c r="DY29" s="8"/>
      <c r="DZ29" s="8"/>
      <c r="EA29" s="8"/>
      <c r="EB29" s="8">
        <f t="shared" si="16"/>
        <v>-6.7048091819147393E-3</v>
      </c>
      <c r="EC29" s="8">
        <v>0.33006721032102249</v>
      </c>
      <c r="ED29" s="8">
        <v>0.12225493563618772</v>
      </c>
      <c r="EE29" s="8">
        <v>0.36553492995699277</v>
      </c>
      <c r="EF29" s="8">
        <v>4.0050250855266034E-2</v>
      </c>
      <c r="EG29" s="8">
        <v>0.27008023638851197</v>
      </c>
      <c r="EH29" s="8">
        <v>0.2631110736211919</v>
      </c>
      <c r="EI29" s="8">
        <v>1.7483976425397833E-2</v>
      </c>
      <c r="EJ29" s="8"/>
      <c r="EK29" s="8">
        <v>0.18944019527897474</v>
      </c>
      <c r="EL29" s="10">
        <v>27837.572689999994</v>
      </c>
      <c r="EM29" s="8"/>
      <c r="EN29" s="10">
        <v>1926.6769299999999</v>
      </c>
      <c r="EO29" s="10">
        <v>1810.62003</v>
      </c>
      <c r="EP29" s="8">
        <v>6.9211383889519723E-2</v>
      </c>
      <c r="EQ29" s="8">
        <v>0.93976317555221889</v>
      </c>
      <c r="ER29" s="8">
        <v>0.30585558248254008</v>
      </c>
      <c r="ES29" s="8">
        <v>0.21265693233535041</v>
      </c>
      <c r="ET29" s="10">
        <v>7009.9743499999995</v>
      </c>
      <c r="EU29" s="8"/>
      <c r="EV29" s="10">
        <v>789.88350000000003</v>
      </c>
      <c r="EW29" s="10">
        <v>438.63120000000004</v>
      </c>
      <c r="EX29" s="8">
        <v>0.11267994154643378</v>
      </c>
      <c r="EY29" s="8">
        <v>0.55531125792601066</v>
      </c>
      <c r="EZ29" s="8">
        <v>0.13774753196744205</v>
      </c>
      <c r="FA29" s="8">
        <v>0.45425452581018322</v>
      </c>
      <c r="FB29" s="10">
        <v>12956.087360000001</v>
      </c>
      <c r="FC29" s="8"/>
      <c r="FD29" s="10">
        <v>2543.2246399999999</v>
      </c>
      <c r="FE29" s="10">
        <v>523.30092000000002</v>
      </c>
      <c r="FF29" s="8">
        <v>0.19629573105934967</v>
      </c>
      <c r="FG29" s="8">
        <v>0.20576275951777506</v>
      </c>
      <c r="FH29" s="8">
        <v>0.3710028212236402</v>
      </c>
      <c r="FI29" s="8">
        <v>0.10886804339860784</v>
      </c>
      <c r="FJ29" s="7">
        <v>47803.634399999995</v>
      </c>
      <c r="FK29" s="7">
        <v>5259.7850699999999</v>
      </c>
      <c r="FL29" s="8">
        <v>-8.0236777028355522E-2</v>
      </c>
      <c r="FM29" s="8">
        <v>-0.25299480815993886</v>
      </c>
      <c r="FN29" s="8"/>
      <c r="FO29" s="8"/>
      <c r="FP29" s="8"/>
      <c r="FQ29" s="8">
        <v>0.47367163133019535</v>
      </c>
      <c r="FR29" s="8">
        <v>0.11002897867531178</v>
      </c>
      <c r="FS29" s="8">
        <v>0.29886072090049115</v>
      </c>
      <c r="FT29" s="8">
        <v>0.14159133185821726</v>
      </c>
      <c r="FU29" s="8">
        <v>5.5768531788116596E-2</v>
      </c>
      <c r="FV29" s="8">
        <v>6.0292197214540176E-2</v>
      </c>
      <c r="FW29" s="8">
        <v>4.9942259014009484E-2</v>
      </c>
      <c r="FX29" s="8">
        <v>0.47088114299934286</v>
      </c>
      <c r="FY29" s="8">
        <v>0.47917659798664758</v>
      </c>
      <c r="FZ29" s="8"/>
      <c r="GA29" s="8"/>
      <c r="GB29" s="8"/>
      <c r="GC29" s="8"/>
      <c r="GD29" s="8"/>
      <c r="GE29" s="8"/>
      <c r="GF29" s="8"/>
      <c r="GG29" s="8"/>
      <c r="GJ29" s="8"/>
      <c r="GK29" s="8">
        <v>6.7509897645133002E-2</v>
      </c>
      <c r="GL29" s="8">
        <v>0.14311643794614817</v>
      </c>
      <c r="GM29" s="8">
        <v>3.0598493056378816E-2</v>
      </c>
      <c r="GN29" s="8">
        <v>3.2082141500332104E-2</v>
      </c>
      <c r="GO29" s="8">
        <v>7.9158795381729374E-2</v>
      </c>
      <c r="GP29" s="8">
        <v>1.3659976038111116E-2</v>
      </c>
      <c r="GQ29" s="8">
        <v>6.2691633621803994E-2</v>
      </c>
      <c r="GR29" s="8">
        <v>-2.8174682673064288E-2</v>
      </c>
      <c r="GS29" s="8"/>
      <c r="GT29" s="8">
        <v>0.60610980386893043</v>
      </c>
      <c r="GU29" s="8">
        <v>0.19402706673802442</v>
      </c>
      <c r="GV29" s="8"/>
      <c r="GW29" s="8"/>
      <c r="GX29" s="26">
        <v>8.7301121090758897</v>
      </c>
      <c r="GY29" s="8">
        <v>0.13307907790118728</v>
      </c>
      <c r="GZ29" s="26"/>
      <c r="HA29" s="8"/>
      <c r="HB29" s="8"/>
      <c r="HC29" s="51">
        <v>973.71725507183714</v>
      </c>
      <c r="HD29" s="51">
        <v>1261.2158279606238</v>
      </c>
      <c r="HE29" s="51">
        <v>1110.5043751875737</v>
      </c>
      <c r="HF29" s="51">
        <v>2907.4577862275041</v>
      </c>
      <c r="HG29" s="51">
        <v>1057.1742647815381</v>
      </c>
      <c r="HH29" s="10">
        <v>973.55285848952872</v>
      </c>
      <c r="HI29" s="8">
        <v>0.77843504639120009</v>
      </c>
      <c r="HJ29" s="8">
        <v>5.7788807744760654E-2</v>
      </c>
      <c r="HK29" s="8">
        <v>0.13857396652660953</v>
      </c>
      <c r="HL29" s="8"/>
      <c r="HM29" s="8"/>
      <c r="HN29" s="8"/>
      <c r="HO29" s="7">
        <v>83.732878448164996</v>
      </c>
      <c r="HT29">
        <v>300.32408491000001</v>
      </c>
      <c r="HU29">
        <f>+SUM(HT26:HT29)</f>
        <v>832.5428934470001</v>
      </c>
      <c r="HV29" s="8">
        <f t="shared" si="51"/>
        <v>1.2704959388307098E-2</v>
      </c>
      <c r="HW29" s="8">
        <f t="shared" ref="HW29:HW60" si="54">+HU29/SUM(IK26:IK29)</f>
        <v>8.6122378015618915E-3</v>
      </c>
      <c r="HX29">
        <v>674.23431541799994</v>
      </c>
      <c r="HY29">
        <f>+SUM(HX26:HX29)</f>
        <v>2436.4599234279999</v>
      </c>
      <c r="HZ29" s="8">
        <f t="shared" si="52"/>
        <v>2.852291915966643E-2</v>
      </c>
      <c r="IA29" s="8">
        <f t="shared" ref="IA29:IA60" si="55">+HY29/SUM(IK26:IK29)</f>
        <v>2.5203953357477094E-2</v>
      </c>
      <c r="IB29" s="8">
        <v>1.2662236342681496E-3</v>
      </c>
      <c r="IC29" s="8">
        <v>5.5318147926403764E-3</v>
      </c>
      <c r="ID29" s="8">
        <v>1.8405914930568573E-2</v>
      </c>
      <c r="IE29" s="8"/>
      <c r="IF29" s="29">
        <v>0.32883671115946406</v>
      </c>
      <c r="IG29" s="29"/>
      <c r="IH29" s="29"/>
      <c r="II29" s="7">
        <f>+II30/(1+[2]Hoja1!$D30)</f>
        <v>51692.153170127669</v>
      </c>
      <c r="IJ29" s="7">
        <v>2186.7933333333335</v>
      </c>
      <c r="IK29" s="7">
        <f t="shared" si="7"/>
        <v>23638.334899866011</v>
      </c>
      <c r="IL29" s="10">
        <f>+VLOOKUP($A29,[3]Hoja1!$G$2:$I$123, 3, FALSE)</f>
        <v>21.954595970914887</v>
      </c>
      <c r="IM29" s="10">
        <v>19.500488324006401</v>
      </c>
      <c r="IN29" s="8">
        <f t="shared" si="8"/>
        <v>0.12584852266942037</v>
      </c>
      <c r="IO29" s="7">
        <v>2166.4833333333331</v>
      </c>
      <c r="IP29" s="8">
        <v>1.1742849756632368E-2</v>
      </c>
      <c r="IQ29" s="7">
        <v>36.439417187984766</v>
      </c>
      <c r="IR29" s="8">
        <v>7.0589482219378828E-3</v>
      </c>
      <c r="IS29" s="8">
        <v>7.8488367879610398E-3</v>
      </c>
      <c r="IT29" s="8">
        <v>-8.8607594936708861E-2</v>
      </c>
      <c r="IU29" s="8">
        <v>3.7037037037037035E-2</v>
      </c>
      <c r="IV29" s="8">
        <v>0.14814814814814814</v>
      </c>
      <c r="IW29" s="29">
        <f t="shared" ref="IW29:IX29" si="56">+AVERAGE(IP26:IP29)</f>
        <v>8.7320326970823179E-3</v>
      </c>
      <c r="IX29" s="7">
        <f t="shared" si="56"/>
        <v>40.777830072879269</v>
      </c>
      <c r="IY29" s="29">
        <f t="shared" ref="IY29:IY60" si="57">+AVERAGE(IR26:IR29)</f>
        <v>7.2873834158636826E-3</v>
      </c>
      <c r="IZ29" s="29">
        <f t="shared" ref="IZ29:IZ60" si="58">+AVERAGE(IS26:IS29)</f>
        <v>1.3584116289622746E-2</v>
      </c>
      <c r="JA29" s="29">
        <f t="shared" ref="JA29:JA60" si="59">+AVERAGE(IT26:IT29)</f>
        <v>-9.9675500767583164E-2</v>
      </c>
      <c r="JB29" s="29">
        <f t="shared" ref="JB29:JB60" si="60">+AVERAGE(IU26:IU29)</f>
        <v>4.4143518518518519E-2</v>
      </c>
      <c r="JC29" s="29">
        <f t="shared" ref="JC29:JC60" si="61">+AVERAGE(IV26:IV29)</f>
        <v>7.7227418745275889E-2</v>
      </c>
      <c r="JQ29" s="29">
        <f t="shared" ref="JQ29:JQ60" si="62">+AVERAGE(T26:T29)</f>
        <v>-4.2723882813115149E-2</v>
      </c>
      <c r="JR29" s="29">
        <f t="shared" ref="JR29:JR60" si="63">+AVERAGE(BJ26:BJ29)</f>
        <v>7.8231970483092161E-2</v>
      </c>
      <c r="JS29" s="29">
        <f t="shared" ref="JS29:JS60" si="64">+AVERAGE(AW26:AW29)</f>
        <v>0.12</v>
      </c>
      <c r="JT29" s="31">
        <f t="shared" ref="JT29:JT60" si="65">+_xlfn.STDEV.P(T26:T29)^2</f>
        <v>1.29181379110569E-4</v>
      </c>
      <c r="JU29" s="31">
        <f t="shared" ref="JU29:JU60" si="66">+_xlfn.STDEV.P(BJ26:BJ29)^2</f>
        <v>1.2693010671761797E-6</v>
      </c>
      <c r="JV29" s="31">
        <f t="shared" ref="JV29:JV60" si="67">+_xlfn.STDEV.P(AW26:AW29)^2</f>
        <v>0</v>
      </c>
    </row>
    <row r="30" spans="1:284" x14ac:dyDescent="0.3">
      <c r="A30" s="1">
        <v>36951</v>
      </c>
      <c r="B30" s="7">
        <v>108426.25891721596</v>
      </c>
      <c r="C30" s="7">
        <f t="shared" si="2"/>
        <v>108216.33498292688</v>
      </c>
      <c r="D30" s="26">
        <f t="shared" si="3"/>
        <v>11.593825579585811</v>
      </c>
      <c r="E30" s="26">
        <f>+'Output Gap'!E46</f>
        <v>11.591887604267001</v>
      </c>
      <c r="F30" s="26">
        <f t="shared" si="35"/>
        <v>11.593218561271126</v>
      </c>
      <c r="G30" s="27">
        <f t="shared" si="36"/>
        <v>11.619727740424658</v>
      </c>
      <c r="H30" s="27">
        <f t="shared" si="37"/>
        <v>111271.4221813255</v>
      </c>
      <c r="I30" s="7">
        <v>108057.3966577774</v>
      </c>
      <c r="J30" s="7">
        <v>109465.11610889084</v>
      </c>
      <c r="K30" s="7">
        <v>110691.50469744499</v>
      </c>
      <c r="L30" s="7">
        <v>113924.784222036</v>
      </c>
      <c r="M30" s="8">
        <f t="shared" si="27"/>
        <v>-2.7456171032128163E-2</v>
      </c>
      <c r="N30" s="8">
        <f t="shared" si="38"/>
        <v>-9.4903036565682219E-3</v>
      </c>
      <c r="O30" s="8">
        <f>+'Output Gap'!H46</f>
        <v>-1.1666668920598866E-2</v>
      </c>
      <c r="P30" s="8">
        <f t="shared" si="39"/>
        <v>-2.0464495323472831E-2</v>
      </c>
      <c r="Q30" s="33">
        <f>+'Output Gap'!I46</f>
        <v>-3.7189900157599709E-2</v>
      </c>
      <c r="R30" s="8"/>
      <c r="S30" s="8">
        <f>+'Output Gap'!Y30</f>
        <v>-1.6207219929529962E-2</v>
      </c>
      <c r="T30" s="34">
        <f t="shared" si="40"/>
        <v>-2.7456171032128163E-2</v>
      </c>
      <c r="U30" s="25">
        <v>1.3189949544841</v>
      </c>
      <c r="V30" s="25">
        <v>1.3216963199821701</v>
      </c>
      <c r="W30" s="14">
        <f t="shared" si="41"/>
        <v>-2.7013654980700963E-3</v>
      </c>
      <c r="X30" s="25">
        <f t="shared" si="42"/>
        <v>3.7497768066417403</v>
      </c>
      <c r="Y30">
        <f t="shared" si="28"/>
        <v>9.7230660665112261</v>
      </c>
      <c r="Z30">
        <f t="shared" si="43"/>
        <v>9.7449153188149271</v>
      </c>
      <c r="AA30" s="14">
        <f t="shared" si="29"/>
        <v>-2.184925230370105E-2</v>
      </c>
      <c r="AB30">
        <f t="shared" si="30"/>
        <v>12.078742180012101</v>
      </c>
      <c r="AC30">
        <f t="shared" si="44"/>
        <v>12.108962425826769</v>
      </c>
      <c r="AD30" s="14">
        <f t="shared" si="45"/>
        <v>-3.022024581466809E-2</v>
      </c>
      <c r="AE30" s="8">
        <v>0.15666676041828775</v>
      </c>
      <c r="AF30" s="14">
        <f>+NAIRU_Unemployment!N26</f>
        <v>0.15650421031636899</v>
      </c>
      <c r="AG30" s="8">
        <f>+NAIRU_Unemployment!L26</f>
        <v>0.12836909747806019</v>
      </c>
      <c r="AH30" s="8">
        <f t="shared" si="31"/>
        <v>2.8297662940227564E-2</v>
      </c>
      <c r="AI30" s="7">
        <v>15815.174448797421</v>
      </c>
      <c r="AJ30" s="7">
        <v>18753.173367910465</v>
      </c>
      <c r="AK30" s="7">
        <v>16698.3646174559</v>
      </c>
      <c r="AL30" s="7">
        <v>19580.795440634902</v>
      </c>
      <c r="AM30" s="8">
        <f t="shared" si="4"/>
        <v>0.84333323958171225</v>
      </c>
      <c r="AN30" s="7">
        <v>13832.245333508168</v>
      </c>
      <c r="AO30" s="7">
        <v>246160.86068173009</v>
      </c>
      <c r="AP30" s="7">
        <v>247021.93444000001</v>
      </c>
      <c r="AQ30" s="8">
        <v>0.69019000993625346</v>
      </c>
      <c r="AR30" s="8">
        <v>0.72254048763213097</v>
      </c>
      <c r="AS30" s="8">
        <v>0.73015342354870405</v>
      </c>
      <c r="AT30" s="8">
        <v>0.752574658762034</v>
      </c>
      <c r="AU30" s="8">
        <v>0.751399285045112</v>
      </c>
      <c r="AV30" s="8">
        <f t="shared" si="17"/>
        <v>0.74470912245195009</v>
      </c>
      <c r="AW30" s="8">
        <v>0.115</v>
      </c>
      <c r="AX30" s="8">
        <v>0.11292181381626112</v>
      </c>
      <c r="AY30" s="8">
        <v>0.13286666666666666</v>
      </c>
      <c r="AZ30" s="8">
        <f t="shared" si="46"/>
        <v>3.4106392391063833E-2</v>
      </c>
      <c r="BA30" s="8">
        <f t="shared" si="12"/>
        <v>2.3414813305963289E-2</v>
      </c>
      <c r="BB30" s="8">
        <f t="shared" si="13"/>
        <v>4.1755596641244841E-2</v>
      </c>
      <c r="BC30" s="7">
        <v>45.21</v>
      </c>
      <c r="BD30" s="8">
        <v>7.8225614118769382E-2</v>
      </c>
      <c r="BE30" s="8">
        <v>7.5220102717107398E-2</v>
      </c>
      <c r="BF30" s="7">
        <v>47.3982157658441</v>
      </c>
      <c r="BG30" s="8">
        <v>7.9030637135365997E-2</v>
      </c>
      <c r="BH30" s="8">
        <f t="shared" si="9"/>
        <v>5.8344204610195405E-2</v>
      </c>
      <c r="BI30" s="8">
        <v>2.9641107575244199E-2</v>
      </c>
      <c r="BJ30" s="8">
        <v>7.372384939079199E-2</v>
      </c>
      <c r="BK30" s="7">
        <v>0.76075942319469958</v>
      </c>
      <c r="BL30" s="8">
        <v>8.4723490622258035E-2</v>
      </c>
      <c r="BM30" s="7">
        <v>2254.5333333333333</v>
      </c>
      <c r="BN30" s="7">
        <v>119.46649223333333</v>
      </c>
      <c r="BO30" s="7">
        <v>121.462992164347</v>
      </c>
      <c r="BP30" s="7">
        <v>118.237354398425</v>
      </c>
      <c r="BQ30" s="8">
        <f t="shared" si="10"/>
        <v>2.7281038063931673E-2</v>
      </c>
      <c r="BR30" s="8">
        <f t="shared" si="14"/>
        <v>0.12805527175754294</v>
      </c>
      <c r="BS30" s="8">
        <v>7.1487719327566202E-2</v>
      </c>
      <c r="BT30" s="7">
        <v>83.426666666666677</v>
      </c>
      <c r="BU30" s="8">
        <v>0.12525851991727377</v>
      </c>
      <c r="BV30" s="29">
        <f t="shared" si="22"/>
        <v>0.18935169487278328</v>
      </c>
      <c r="BW30" s="29">
        <v>2.3772530283156602E-2</v>
      </c>
      <c r="BX30" s="29">
        <v>-1.3830267313414901E-3</v>
      </c>
      <c r="BY30" s="29">
        <v>0.11272846129032253</v>
      </c>
      <c r="BZ30" s="29">
        <f t="shared" si="26"/>
        <v>7.1339158792142532E-2</v>
      </c>
      <c r="CA30" s="29"/>
      <c r="CC30" s="29">
        <v>7.5482556108214804E-2</v>
      </c>
      <c r="CD30" s="29">
        <v>7.5588033612524294E-2</v>
      </c>
      <c r="CE30" s="29">
        <f t="shared" si="32"/>
        <v>6.9677148751496984E-2</v>
      </c>
      <c r="CF30" s="29">
        <f t="shared" si="33"/>
        <v>9.3449679034653593E-2</v>
      </c>
      <c r="CG30" s="29">
        <f t="shared" si="47"/>
        <v>-5.934328664358976E-2</v>
      </c>
      <c r="CH30" s="29">
        <f t="shared" si="48"/>
        <v>-8.5732449751586143E-2</v>
      </c>
      <c r="CI30" s="29">
        <f t="shared" si="53"/>
        <v>-5.2077266656941762E-2</v>
      </c>
      <c r="CJ30" s="29">
        <f t="shared" si="34"/>
        <v>-1.2254477504511505</v>
      </c>
      <c r="CQ30" s="10">
        <v>12.666666666666666</v>
      </c>
      <c r="CR30" s="10">
        <v>3.1111111111111112</v>
      </c>
      <c r="CS30" s="7">
        <v>97.248490251981309</v>
      </c>
      <c r="CT30" s="7">
        <v>87.675222161014503</v>
      </c>
      <c r="CU30" s="8">
        <f t="shared" si="15"/>
        <v>1.1528756477683144E-2</v>
      </c>
      <c r="CV30" s="8"/>
      <c r="CW30" s="8"/>
      <c r="CX30" s="26">
        <f t="shared" si="49"/>
        <v>1.3617425383986383</v>
      </c>
      <c r="CY30" s="29">
        <v>0.29337294862864483</v>
      </c>
      <c r="CZ30">
        <v>86550.935387343503</v>
      </c>
      <c r="DA30">
        <v>38618.020795916098</v>
      </c>
      <c r="DB30" s="29">
        <f t="shared" ref="DB30:DB61" si="68">+CZ30/CZ26-1</f>
        <v>5.0221936296809044E-2</v>
      </c>
      <c r="DC30" s="29">
        <f t="shared" ref="DC30:DC61" si="69">+DA30/DA26-1</f>
        <v>0.18733095471024908</v>
      </c>
      <c r="DD30" s="29">
        <v>8.1103185137183065E-2</v>
      </c>
      <c r="DE30" s="29">
        <v>5.4052161049282933E-2</v>
      </c>
      <c r="DF30" s="29">
        <v>0.15279587960841992</v>
      </c>
      <c r="DG30" s="29">
        <v>0.16040695959464574</v>
      </c>
      <c r="DH30" s="29">
        <v>4.7229067276742573E-2</v>
      </c>
      <c r="DI30" s="29">
        <v>0.44476898179563445</v>
      </c>
      <c r="DJ30" s="29">
        <v>0.15001615381587954</v>
      </c>
      <c r="DK30" s="29">
        <v>0.2114591052827946</v>
      </c>
      <c r="DL30" s="29">
        <v>0.63852474090132594</v>
      </c>
      <c r="DM30">
        <v>-2059.0170309702853</v>
      </c>
      <c r="DN30" s="8">
        <f t="shared" si="11"/>
        <v>-3.956450546155961E-2</v>
      </c>
      <c r="DO30" s="7">
        <f t="shared" si="20"/>
        <v>-10698.429454620717</v>
      </c>
      <c r="DP30" s="8">
        <f t="shared" si="18"/>
        <v>-5.1839650757247363E-2</v>
      </c>
      <c r="DQ30" s="8">
        <f t="shared" si="50"/>
        <v>-1.6494360133821884E-2</v>
      </c>
      <c r="DR30" s="8"/>
      <c r="DS30" s="8"/>
      <c r="DT30" s="8"/>
      <c r="DU30" s="8"/>
      <c r="DV30" s="8"/>
      <c r="DW30" s="29">
        <f t="shared" si="6"/>
        <v>0.15666676041828775</v>
      </c>
      <c r="DX30" s="8">
        <v>0.65117523468327987</v>
      </c>
      <c r="DY30" s="8"/>
      <c r="DZ30" s="8"/>
      <c r="EA30" s="8">
        <v>0.54264003632764801</v>
      </c>
      <c r="EB30" s="8">
        <f t="shared" si="16"/>
        <v>-0.1191358196776845</v>
      </c>
      <c r="EC30" s="8">
        <v>0.33250026363001739</v>
      </c>
      <c r="ED30" s="8">
        <v>0.21222209352433552</v>
      </c>
      <c r="EE30" s="8">
        <v>0.19545465795425643</v>
      </c>
      <c r="EF30" s="8">
        <v>5.4982002844606859E-2</v>
      </c>
      <c r="EG30" s="8">
        <v>0.30317900895509431</v>
      </c>
      <c r="EH30" s="8">
        <v>0.27578816029599873</v>
      </c>
      <c r="EI30" s="8">
        <v>1.690161465741033E-2</v>
      </c>
      <c r="EJ30" s="8">
        <v>4.3029488616318716E-2</v>
      </c>
      <c r="EK30" s="8">
        <v>0.15504744157229491</v>
      </c>
      <c r="EL30" s="10">
        <v>27711.888979999996</v>
      </c>
      <c r="EM30" s="8"/>
      <c r="EN30" s="10">
        <v>1941.9021699999998</v>
      </c>
      <c r="EO30" s="10">
        <v>1814.4893</v>
      </c>
      <c r="EP30" s="8">
        <v>7.0074695066853585E-2</v>
      </c>
      <c r="EQ30" s="8">
        <v>0.93438759584886821</v>
      </c>
      <c r="ER30" s="8">
        <v>0.29814042210732133</v>
      </c>
      <c r="ES30" s="8">
        <v>0.21961774097024866</v>
      </c>
      <c r="ET30" s="10">
        <v>7054.5805799999989</v>
      </c>
      <c r="EU30" s="8"/>
      <c r="EV30" s="10">
        <v>772.28890999999919</v>
      </c>
      <c r="EW30" s="10">
        <v>416.41462999999999</v>
      </c>
      <c r="EX30" s="8">
        <v>0.10947339834624149</v>
      </c>
      <c r="EY30" s="8">
        <v>0.53919540292246382</v>
      </c>
      <c r="EZ30" s="8">
        <v>0.13601596000197649</v>
      </c>
      <c r="FA30" s="8">
        <v>0.43397519768808979</v>
      </c>
      <c r="FB30" s="10">
        <v>12923.874240000001</v>
      </c>
      <c r="FC30" s="8"/>
      <c r="FD30" s="10">
        <v>2723.8989700000002</v>
      </c>
      <c r="FE30" s="10">
        <v>548.88409999999999</v>
      </c>
      <c r="FF30" s="8">
        <v>0.21076489289638894</v>
      </c>
      <c r="FG30" s="8">
        <v>0.20150677614889659</v>
      </c>
      <c r="FH30" s="8">
        <v>0.39974646054722557</v>
      </c>
      <c r="FI30" s="8">
        <v>0.10624372775594214</v>
      </c>
      <c r="FJ30" s="7">
        <v>47690.343800000002</v>
      </c>
      <c r="FK30" s="7">
        <v>5438.0900499999989</v>
      </c>
      <c r="FL30" s="8">
        <v>-1.7830509835447206E-2</v>
      </c>
      <c r="FM30" s="8">
        <v>-0.18385312141089041</v>
      </c>
      <c r="FN30" s="8"/>
      <c r="FO30" s="8"/>
      <c r="FP30" s="8"/>
      <c r="FQ30" s="8">
        <v>0.51076151943013182</v>
      </c>
      <c r="FR30" s="8">
        <v>0.11402916432739155</v>
      </c>
      <c r="FS30" s="8">
        <v>0.30169299831899915</v>
      </c>
      <c r="FT30" s="8">
        <v>0.16392192431186686</v>
      </c>
      <c r="FU30" s="8">
        <v>6.2857631163470776E-2</v>
      </c>
      <c r="FV30" s="8">
        <v>6.3608177065520535E-2</v>
      </c>
      <c r="FW30" s="8">
        <v>5.1951451626908896E-2</v>
      </c>
      <c r="FX30" s="8">
        <v>0.47481878167248803</v>
      </c>
      <c r="FY30" s="8">
        <v>0.47322976670060307</v>
      </c>
      <c r="FZ30" s="8">
        <v>7.6448861048988626E-2</v>
      </c>
      <c r="GA30" s="8">
        <v>2.5162170079132684E-2</v>
      </c>
      <c r="GB30" s="8">
        <v>4.627113537980776E-2</v>
      </c>
      <c r="GC30" s="8"/>
      <c r="GD30" s="8"/>
      <c r="GE30" s="8"/>
      <c r="GF30" s="8"/>
      <c r="GG30" s="8"/>
      <c r="GJ30" s="8"/>
      <c r="GK30" s="8">
        <v>7.6785313214117565E-2</v>
      </c>
      <c r="GL30" s="8">
        <v>0.13929383250858549</v>
      </c>
      <c r="GM30" s="8">
        <v>3.0394781360778854E-2</v>
      </c>
      <c r="GN30" s="8">
        <v>3.4930227397460357E-2</v>
      </c>
      <c r="GO30" s="8">
        <v>7.804228807465087E-2</v>
      </c>
      <c r="GP30" s="8">
        <v>1.3162347880620042E-2</v>
      </c>
      <c r="GQ30" s="8">
        <v>6.0375183830538616E-2</v>
      </c>
      <c r="GR30" s="8">
        <v>-2.1790615912874328E-2</v>
      </c>
      <c r="GS30" s="8">
        <v>3.3869761719805887E-2</v>
      </c>
      <c r="GT30" s="8">
        <v>0.61186241171980826</v>
      </c>
      <c r="GU30" s="8">
        <v>0.21365054294508048</v>
      </c>
      <c r="GV30" s="8"/>
      <c r="GW30" s="8"/>
      <c r="GX30" s="26">
        <v>8.6031368366613741</v>
      </c>
      <c r="GY30" s="8">
        <v>0.13637536012384119</v>
      </c>
      <c r="GZ30" s="8">
        <v>5.4510195260449139E-2</v>
      </c>
      <c r="HA30" s="51">
        <v>1.5002386124291436</v>
      </c>
      <c r="HB30" s="51">
        <v>0.26767155381341423</v>
      </c>
      <c r="HC30" s="51">
        <v>974.41772944543175</v>
      </c>
      <c r="HD30" s="51">
        <v>1252.7108992013821</v>
      </c>
      <c r="HE30" s="51">
        <v>1159.3056937122603</v>
      </c>
      <c r="HF30" s="51">
        <v>2918.3683769860918</v>
      </c>
      <c r="HG30" s="51">
        <v>1013.8248772289802</v>
      </c>
      <c r="HH30" s="10">
        <v>981.27079339917032</v>
      </c>
      <c r="HI30" s="8">
        <v>0.78088677930651429</v>
      </c>
      <c r="HJ30" s="8">
        <v>6.0897827035243754E-2</v>
      </c>
      <c r="HK30" s="8">
        <v>0.13877115266172596</v>
      </c>
      <c r="HL30" s="8">
        <v>0.15768689375131154</v>
      </c>
      <c r="HM30" s="8">
        <v>7.6872826455050752E-2</v>
      </c>
      <c r="HN30" s="8"/>
      <c r="HO30" s="7">
        <v>93.699951049268222</v>
      </c>
      <c r="HT30">
        <v>-476.9620142</v>
      </c>
      <c r="HU30">
        <f t="shared" ref="HU30:HU93" si="70">+SUM(HT27:HT30)</f>
        <v>264.5674937</v>
      </c>
      <c r="HV30" s="8">
        <f t="shared" si="51"/>
        <v>-2.080080745531394E-2</v>
      </c>
      <c r="HW30" s="8">
        <f t="shared" si="54"/>
        <v>2.7960511233891408E-3</v>
      </c>
      <c r="HX30">
        <v>554.41536412100004</v>
      </c>
      <c r="HY30">
        <f t="shared" ref="HY30:HY93" si="71">+SUM(HX27:HX30)</f>
        <v>2603.0853925460001</v>
      </c>
      <c r="HZ30" s="8">
        <f t="shared" si="52"/>
        <v>2.417862826810557E-2</v>
      </c>
      <c r="IA30" s="8">
        <f t="shared" si="55"/>
        <v>2.7510408532498056E-2</v>
      </c>
      <c r="IB30" s="8">
        <v>3.6022532571945379E-3</v>
      </c>
      <c r="IC30" s="8">
        <v>5.2400241237064368E-3</v>
      </c>
      <c r="ID30" s="8">
        <v>1.8668131151597083E-2</v>
      </c>
      <c r="IE30" s="8">
        <v>0.29318159203804162</v>
      </c>
      <c r="IF30" s="29">
        <v>0.31298789126206517</v>
      </c>
      <c r="IG30" s="29"/>
      <c r="IH30" s="29"/>
      <c r="II30" s="7">
        <f>+II31/(1+[2]Hoja1!$D31)</f>
        <v>52042.026229060313</v>
      </c>
      <c r="IJ30" s="7">
        <v>2269.6066666666666</v>
      </c>
      <c r="IK30" s="7">
        <f t="shared" si="7"/>
        <v>22929.975926398543</v>
      </c>
      <c r="IL30" s="10">
        <f>+VLOOKUP($A30,[3]Hoja1!$G$2:$I$123, 3, FALSE)</f>
        <v>19.220218941258143</v>
      </c>
      <c r="IM30" s="10">
        <v>20.097767626229398</v>
      </c>
      <c r="IN30" s="8">
        <f t="shared" si="8"/>
        <v>-4.3663988025514633E-2</v>
      </c>
      <c r="IO30" s="7">
        <v>2254.5333333333333</v>
      </c>
      <c r="IP30" s="8">
        <v>1.3552509686007908E-2</v>
      </c>
      <c r="IQ30" s="7">
        <v>277.7157737803426</v>
      </c>
      <c r="IR30" s="8">
        <v>5.1247500488377984E-3</v>
      </c>
      <c r="IS30" s="8">
        <v>7.2116679731498235E-3</v>
      </c>
      <c r="IT30" s="8">
        <v>-6.666666666666668E-2</v>
      </c>
      <c r="IU30" s="8">
        <v>1.3333333333333336E-2</v>
      </c>
      <c r="IV30" s="8">
        <v>0.10666666666666666</v>
      </c>
      <c r="IW30" s="29">
        <f t="shared" ref="IW30:IW93" si="72">+AVERAGE(IP27:IP30)</f>
        <v>9.2351510101450242E-3</v>
      </c>
      <c r="IX30" s="7">
        <f t="shared" ref="IX30:IX93" si="73">+AVERAGE(IQ27:IQ30)</f>
        <v>100.68400101975666</v>
      </c>
      <c r="IY30" s="29">
        <f t="shared" si="57"/>
        <v>6.3187946737967883E-3</v>
      </c>
      <c r="IZ30" s="29">
        <f t="shared" si="58"/>
        <v>9.9670333098578912E-3</v>
      </c>
      <c r="JA30" s="29">
        <f t="shared" si="59"/>
        <v>-0.10091006866881774</v>
      </c>
      <c r="JB30" s="29">
        <f t="shared" si="60"/>
        <v>6.851851851851852E-3</v>
      </c>
      <c r="JC30" s="29">
        <f t="shared" si="61"/>
        <v>8.8269085411942561E-2</v>
      </c>
      <c r="JQ30" s="29">
        <f t="shared" si="62"/>
        <v>-3.4579528776069512E-2</v>
      </c>
      <c r="JR30" s="29">
        <f t="shared" si="63"/>
        <v>7.7494472333832165E-2</v>
      </c>
      <c r="JS30" s="29">
        <f t="shared" si="64"/>
        <v>0.11874999999999999</v>
      </c>
      <c r="JT30" s="31">
        <f t="shared" si="65"/>
        <v>4.6220165866722288E-5</v>
      </c>
      <c r="JU30" s="31">
        <f t="shared" si="66"/>
        <v>5.1992453907892007E-6</v>
      </c>
      <c r="JV30" s="31">
        <f t="shared" si="67"/>
        <v>4.6874999999999835E-6</v>
      </c>
      <c r="JW30" s="31">
        <v>5.5000000000000007E-2</v>
      </c>
      <c r="JX30" s="31">
        <f t="shared" ref="JX30:JX61" si="74">+BJ30-JW30</f>
        <v>1.8723849390791983E-2</v>
      </c>
    </row>
    <row r="31" spans="1:284" x14ac:dyDescent="0.3">
      <c r="A31" s="1">
        <v>37043</v>
      </c>
      <c r="B31" s="7">
        <v>108618.84286774036</v>
      </c>
      <c r="C31" s="7">
        <f t="shared" si="2"/>
        <v>109012.09104092482</v>
      </c>
      <c r="D31" s="26">
        <f t="shared" si="3"/>
        <v>11.595600178500794</v>
      </c>
      <c r="E31" s="26">
        <f>+'Output Gap'!E47</f>
        <v>11.5992140820403</v>
      </c>
      <c r="F31" s="26">
        <f t="shared" si="35"/>
        <v>11.600563234620267</v>
      </c>
      <c r="G31" s="27">
        <f t="shared" si="36"/>
        <v>11.61224086823446</v>
      </c>
      <c r="H31" s="27">
        <f t="shared" si="37"/>
        <v>110441.45805952918</v>
      </c>
      <c r="I31" s="7">
        <v>108611.33144551366</v>
      </c>
      <c r="J31" s="7">
        <v>109980.39455838186</v>
      </c>
      <c r="K31" s="7">
        <v>111295.07615520799</v>
      </c>
      <c r="L31" s="7">
        <v>112469.591258443</v>
      </c>
      <c r="M31" s="8">
        <f t="shared" si="27"/>
        <v>-1.2942304852892383E-2</v>
      </c>
      <c r="N31" s="8">
        <f t="shared" si="38"/>
        <v>-1.2379949136468449E-2</v>
      </c>
      <c r="O31" s="8">
        <f>+'Output Gap'!H47</f>
        <v>-9.1685982989009318E-3</v>
      </c>
      <c r="P31" s="8">
        <f t="shared" si="39"/>
        <v>-2.4046286501798741E-2</v>
      </c>
      <c r="Q31" s="33">
        <f>+'Output Gap'!I47</f>
        <v>-3.2213958908799967E-2</v>
      </c>
      <c r="R31" s="8"/>
      <c r="S31" s="8">
        <f>+'Output Gap'!Y31</f>
        <v>-1.4945711844712798E-2</v>
      </c>
      <c r="T31" s="34">
        <f t="shared" si="40"/>
        <v>-1.2942304852892383E-2</v>
      </c>
      <c r="U31" s="25">
        <v>1.3398154530024</v>
      </c>
      <c r="V31" s="25">
        <v>1.32662727392191</v>
      </c>
      <c r="W31" s="14">
        <f t="shared" si="41"/>
        <v>1.318817908048997E-2</v>
      </c>
      <c r="X31" s="25">
        <f t="shared" si="42"/>
        <v>3.7683124449923198</v>
      </c>
      <c r="Y31">
        <f t="shared" si="28"/>
        <v>9.7020553406717713</v>
      </c>
      <c r="Z31">
        <f t="shared" si="43"/>
        <v>9.7246389259346895</v>
      </c>
      <c r="AA31" s="14">
        <f t="shared" si="29"/>
        <v>-2.2583585262918149E-2</v>
      </c>
      <c r="AB31">
        <f t="shared" si="30"/>
        <v>12.089936013177205</v>
      </c>
      <c r="AC31">
        <f t="shared" si="44"/>
        <v>12.122273957681756</v>
      </c>
      <c r="AD31" s="14">
        <f t="shared" si="45"/>
        <v>-3.2337944504551075E-2</v>
      </c>
      <c r="AE31" s="8">
        <v>0.14626923150169108</v>
      </c>
      <c r="AF31" s="14">
        <f>+NAIRU_Unemployment!N27</f>
        <v>0.15410004398022101</v>
      </c>
      <c r="AG31" s="8">
        <f>+NAIRU_Unemployment!L27</f>
        <v>0.1282243466733988</v>
      </c>
      <c r="AH31" s="8">
        <f t="shared" si="31"/>
        <v>1.8044884828292279E-2</v>
      </c>
      <c r="AI31" s="7">
        <v>15393.374861255563</v>
      </c>
      <c r="AJ31" s="7">
        <v>18030.713462901338</v>
      </c>
      <c r="AK31" s="7">
        <v>16351.179929637099</v>
      </c>
      <c r="AL31" s="7">
        <v>19184.5796559544</v>
      </c>
      <c r="AM31" s="8">
        <f t="shared" si="4"/>
        <v>0.85373076849830887</v>
      </c>
      <c r="AN31" s="7">
        <v>15046.948380260956</v>
      </c>
      <c r="AO31" s="7">
        <v>250878.37120576351</v>
      </c>
      <c r="AP31" s="7">
        <v>250463.59026</v>
      </c>
      <c r="AQ31" s="8">
        <v>0.72699834357505078</v>
      </c>
      <c r="AR31" s="8">
        <v>0.72087004411360001</v>
      </c>
      <c r="AS31" s="8">
        <v>0.73064910505608405</v>
      </c>
      <c r="AT31" s="8">
        <v>0.75252747305463297</v>
      </c>
      <c r="AU31" s="8">
        <v>0.75051097557859503</v>
      </c>
      <c r="AV31" s="8">
        <f t="shared" si="17"/>
        <v>0.74456251789643735</v>
      </c>
      <c r="AW31" s="8">
        <v>0.115</v>
      </c>
      <c r="AX31" s="8">
        <v>0.11126916297865651</v>
      </c>
      <c r="AY31" s="8">
        <v>0.12720000000000001</v>
      </c>
      <c r="AZ31" s="8">
        <f t="shared" si="46"/>
        <v>3.29647366129735E-2</v>
      </c>
      <c r="BA31" s="8">
        <f t="shared" si="12"/>
        <v>3.0646228792193364E-2</v>
      </c>
      <c r="BB31" s="8">
        <f t="shared" si="13"/>
        <v>4.5421278478212868E-2</v>
      </c>
      <c r="BC31" s="7">
        <v>45.94</v>
      </c>
      <c r="BD31" s="8">
        <v>7.9417293233082553E-2</v>
      </c>
      <c r="BE31" s="8">
        <v>9.1163127148834094E-2</v>
      </c>
      <c r="BF31" s="7">
        <v>48.1329673451528</v>
      </c>
      <c r="BG31" s="8">
        <v>7.5785476699052709E-2</v>
      </c>
      <c r="BH31" s="8">
        <f t="shared" si="9"/>
        <v>2.6722570651920741E-2</v>
      </c>
      <c r="BI31" s="8">
        <v>2.8927296550494301E-2</v>
      </c>
      <c r="BJ31" s="8">
        <v>7.9630185953997595E-2</v>
      </c>
      <c r="BK31" s="7">
        <v>0.77848742762728573</v>
      </c>
      <c r="BL31" s="8">
        <v>7.6677675222243558E-2</v>
      </c>
      <c r="BM31" s="7">
        <v>2325.23</v>
      </c>
      <c r="BN31" s="7">
        <v>123.98909953333333</v>
      </c>
      <c r="BO31" s="7">
        <v>123.97716195736901</v>
      </c>
      <c r="BP31" s="7">
        <v>119.947208030772</v>
      </c>
      <c r="BQ31" s="8">
        <f t="shared" si="10"/>
        <v>3.3597730141106119E-2</v>
      </c>
      <c r="BR31" s="8">
        <f t="shared" si="14"/>
        <v>0.11656726830940989</v>
      </c>
      <c r="BS31" s="8">
        <v>7.1282325854525694E-2</v>
      </c>
      <c r="BT31" s="7">
        <v>85.383333333333326</v>
      </c>
      <c r="BU31" s="8">
        <v>0.10086814509197173</v>
      </c>
      <c r="BV31" s="29">
        <f t="shared" si="22"/>
        <v>0.12875179733064174</v>
      </c>
      <c r="BW31" s="29">
        <v>2.3321525143677801E-2</v>
      </c>
      <c r="BX31" s="29">
        <v>-5.6740482219049702E-3</v>
      </c>
      <c r="BY31" s="29">
        <v>0.1186931317460318</v>
      </c>
      <c r="BZ31" s="29">
        <f t="shared" si="26"/>
        <v>7.7303829247851799E-2</v>
      </c>
      <c r="CA31" s="29"/>
      <c r="CC31" s="29">
        <v>7.3625403825545596E-2</v>
      </c>
      <c r="CD31" s="29">
        <v>7.2789924512047202E-2</v>
      </c>
      <c r="CE31" s="29">
        <f t="shared" si="32"/>
        <v>6.6879039651019892E-2</v>
      </c>
      <c r="CF31" s="29">
        <f t="shared" si="33"/>
        <v>9.0200564794697707E-2</v>
      </c>
      <c r="CG31" s="29">
        <f t="shared" si="47"/>
        <v>-5.7235828181724208E-2</v>
      </c>
      <c r="CH31" s="29">
        <f t="shared" si="48"/>
        <v>-8.2037333124790501E-2</v>
      </c>
      <c r="CI31" s="29">
        <f t="shared" si="53"/>
        <v>-8.4737980883580893E-2</v>
      </c>
      <c r="CJ31" s="29">
        <f t="shared" si="34"/>
        <v>-1.151559555914623</v>
      </c>
      <c r="CQ31" s="10">
        <v>2.4444666666666666</v>
      </c>
      <c r="CR31" s="10">
        <v>-11.222222222222221</v>
      </c>
      <c r="CS31" s="7">
        <v>107.21445123648188</v>
      </c>
      <c r="CT31" s="7">
        <v>99.428295085526443</v>
      </c>
      <c r="CU31" s="8">
        <f t="shared" si="15"/>
        <v>1.3809314835911746E-2</v>
      </c>
      <c r="CV31" s="8"/>
      <c r="CW31" s="8"/>
      <c r="CX31" s="26">
        <f t="shared" si="49"/>
        <v>1.3617425383986383</v>
      </c>
      <c r="CY31" s="29">
        <v>0.28786427835806427</v>
      </c>
      <c r="CZ31">
        <v>87823.503606869563</v>
      </c>
      <c r="DA31">
        <v>38257.417052483135</v>
      </c>
      <c r="DB31" s="29">
        <f t="shared" si="68"/>
        <v>5.1762341644188137E-2</v>
      </c>
      <c r="DC31" s="29">
        <f t="shared" si="69"/>
        <v>9.7313032618278061E-2</v>
      </c>
      <c r="DD31" s="29">
        <v>7.8280453132182515E-2</v>
      </c>
      <c r="DE31" s="29">
        <v>5.2387946300666836E-2</v>
      </c>
      <c r="DF31" s="29">
        <v>0.15035585611807548</v>
      </c>
      <c r="DG31" s="29">
        <v>0.16293401759126014</v>
      </c>
      <c r="DH31" s="29">
        <v>4.8488455350951525E-2</v>
      </c>
      <c r="DI31" s="29">
        <v>0.44477520705094759</v>
      </c>
      <c r="DJ31" s="29">
        <v>0.14566898441276241</v>
      </c>
      <c r="DK31" s="29">
        <v>0.21651155990948967</v>
      </c>
      <c r="DL31" s="29">
        <v>0.637819455677748</v>
      </c>
      <c r="DM31">
        <v>-2399.7408124274061</v>
      </c>
      <c r="DN31" s="8">
        <f t="shared" si="11"/>
        <v>-4.6532135327033548E-2</v>
      </c>
      <c r="DO31" s="7">
        <f t="shared" si="20"/>
        <v>-11223.23070100835</v>
      </c>
      <c r="DP31" s="8">
        <f t="shared" si="18"/>
        <v>-5.4151247723363077E-2</v>
      </c>
      <c r="DQ31" s="8">
        <f t="shared" si="50"/>
        <v>-1.5920445766751112E-2</v>
      </c>
      <c r="DR31" s="8"/>
      <c r="DS31" s="8"/>
      <c r="DT31" s="8"/>
      <c r="DU31" s="8"/>
      <c r="DV31" s="8"/>
      <c r="DW31" s="29">
        <f t="shared" si="6"/>
        <v>0.14626923150169108</v>
      </c>
      <c r="DX31" s="8">
        <v>0.63526025434452038</v>
      </c>
      <c r="DY31" s="8"/>
      <c r="DZ31" s="8"/>
      <c r="EA31" s="8">
        <v>0.544378646585151</v>
      </c>
      <c r="EB31" s="8">
        <f t="shared" si="16"/>
        <v>-0.1506305699736703</v>
      </c>
      <c r="EC31" s="8">
        <v>0.20705111695972445</v>
      </c>
      <c r="ED31" s="8">
        <v>0.17898753913751331</v>
      </c>
      <c r="EE31" s="8">
        <v>0.12177124489516067</v>
      </c>
      <c r="EF31" s="8">
        <v>7.0281615917927143E-2</v>
      </c>
      <c r="EG31" s="8">
        <v>0.29331444648791261</v>
      </c>
      <c r="EH31" s="8">
        <v>0.28767390166718976</v>
      </c>
      <c r="EI31" s="8">
        <v>1.2967662719133577E-2</v>
      </c>
      <c r="EJ31" s="8">
        <v>3.8717769383433166E-2</v>
      </c>
      <c r="EK31" s="8">
        <v>0.15176300576477703</v>
      </c>
      <c r="EL31" s="10">
        <v>27928.325989999994</v>
      </c>
      <c r="EM31" s="8"/>
      <c r="EN31" s="10">
        <v>1876.13607</v>
      </c>
      <c r="EO31" s="10">
        <v>1807.73992</v>
      </c>
      <c r="EP31" s="8">
        <v>6.7176817925706275E-2</v>
      </c>
      <c r="EQ31" s="8">
        <v>0.96354414208346839</v>
      </c>
      <c r="ER31" s="8">
        <v>0.31572692554811416</v>
      </c>
      <c r="ES31" s="8">
        <v>0.20501206608914571</v>
      </c>
      <c r="ET31" s="10">
        <v>7279.2360299999991</v>
      </c>
      <c r="EU31" s="8"/>
      <c r="EV31" s="10">
        <v>712.7136199999992</v>
      </c>
      <c r="EW31" s="10">
        <v>366.16853000000003</v>
      </c>
      <c r="EX31" s="8">
        <v>9.7910497346518827E-2</v>
      </c>
      <c r="EY31" s="8">
        <v>0.51376670758726406</v>
      </c>
      <c r="EZ31" s="8">
        <v>0.12558039229188014</v>
      </c>
      <c r="FA31" s="8">
        <v>0.40056534889396173</v>
      </c>
      <c r="FB31" s="10">
        <v>12966.891149999998</v>
      </c>
      <c r="FC31" s="8"/>
      <c r="FD31" s="10">
        <v>2570.6030599999999</v>
      </c>
      <c r="FE31" s="10">
        <v>615.09039000000007</v>
      </c>
      <c r="FF31" s="8">
        <v>0.19824359056179788</v>
      </c>
      <c r="FG31" s="8">
        <v>0.23927863448509243</v>
      </c>
      <c r="FH31" s="8">
        <v>0.38193793150021005</v>
      </c>
      <c r="FI31" s="8">
        <v>0.12419676541502303</v>
      </c>
      <c r="FJ31" s="7">
        <v>48174.453169999986</v>
      </c>
      <c r="FK31" s="7">
        <v>5159.4527499999986</v>
      </c>
      <c r="FL31" s="8">
        <v>-1.3318783966701534E-2</v>
      </c>
      <c r="FM31" s="8">
        <v>-5.4560646243177247E-2</v>
      </c>
      <c r="FN31" s="8"/>
      <c r="FO31" s="8"/>
      <c r="FP31" s="8"/>
      <c r="FQ31" s="8">
        <v>0.52124497666334546</v>
      </c>
      <c r="FR31" s="8">
        <v>0.1070993526754338</v>
      </c>
      <c r="FS31" s="8">
        <v>0.30481718907656796</v>
      </c>
      <c r="FT31" s="8">
        <v>0.12874301444107658</v>
      </c>
      <c r="FU31" s="8">
        <v>5.7588036387267963E-2</v>
      </c>
      <c r="FV31" s="8">
        <v>6.531897146672512E-2</v>
      </c>
      <c r="FW31" s="8">
        <v>5.2667894892213671E-2</v>
      </c>
      <c r="FX31" s="8">
        <v>0.46615691993107389</v>
      </c>
      <c r="FY31" s="8">
        <v>0.48117518517671243</v>
      </c>
      <c r="FZ31" s="8">
        <v>0.137614594077063</v>
      </c>
      <c r="GA31" s="8">
        <v>3.3900940418766456E-2</v>
      </c>
      <c r="GB31" s="8">
        <v>8.3047785638241889E-2</v>
      </c>
      <c r="GC31" s="8"/>
      <c r="GD31" s="8"/>
      <c r="GE31" s="8"/>
      <c r="GF31" s="8"/>
      <c r="GG31" s="8"/>
      <c r="GJ31" s="8"/>
      <c r="GK31" s="8">
        <v>8.1021522438697938E-2</v>
      </c>
      <c r="GL31" s="8">
        <v>0.13870805528970617</v>
      </c>
      <c r="GM31" s="8">
        <v>3.262264437138318E-2</v>
      </c>
      <c r="GN31" s="8">
        <v>3.6428310941153598E-2</v>
      </c>
      <c r="GO31" s="8">
        <v>7.6164956630550548E-2</v>
      </c>
      <c r="GP31" s="8">
        <v>1.3159507109076407E-2</v>
      </c>
      <c r="GQ31" s="8">
        <v>5.879624032667654E-2</v>
      </c>
      <c r="GR31" s="8">
        <v>-9.6819719264552191E-3</v>
      </c>
      <c r="GS31" s="8">
        <v>3.494263369222568E-2</v>
      </c>
      <c r="GT31" s="8">
        <v>0.60788441777147117</v>
      </c>
      <c r="GU31" s="8">
        <v>0.21510338135906312</v>
      </c>
      <c r="GV31" s="8"/>
      <c r="GW31" s="8"/>
      <c r="GX31" s="26">
        <v>8.6782403172748648</v>
      </c>
      <c r="GY31" s="8">
        <v>0.13511039733037172</v>
      </c>
      <c r="GZ31" s="8">
        <v>5.5091890023373218E-2</v>
      </c>
      <c r="HA31" s="51">
        <v>1.4968250416695332</v>
      </c>
      <c r="HB31" s="51">
        <v>0.27035980726546816</v>
      </c>
      <c r="HC31" s="51">
        <v>970.8464718834133</v>
      </c>
      <c r="HD31" s="51">
        <v>1250.1926713343362</v>
      </c>
      <c r="HE31" s="51">
        <v>1194.1113703351739</v>
      </c>
      <c r="HF31" s="51">
        <v>2923.1135733413453</v>
      </c>
      <c r="HG31" s="51">
        <v>1016.3769037115323</v>
      </c>
      <c r="HH31" s="10">
        <v>976.64519972509163</v>
      </c>
      <c r="HI31" s="8">
        <v>0.77802939960373962</v>
      </c>
      <c r="HJ31" s="8">
        <v>6.3684726089280816E-2</v>
      </c>
      <c r="HK31" s="8">
        <v>0.14643929220726742</v>
      </c>
      <c r="HL31" s="8">
        <v>0.15747704718347227</v>
      </c>
      <c r="HM31" s="8">
        <v>5.4920377460158959E-2</v>
      </c>
      <c r="HN31" s="8"/>
      <c r="HO31" s="7">
        <v>100.38608551909715</v>
      </c>
      <c r="HT31">
        <v>-289.80698799999999</v>
      </c>
      <c r="HU31">
        <f t="shared" si="70"/>
        <v>-102.70043705999996</v>
      </c>
      <c r="HV31" s="8">
        <f t="shared" si="51"/>
        <v>-1.3057015303944292E-2</v>
      </c>
      <c r="HW31" s="8">
        <f t="shared" si="54"/>
        <v>-1.1114507506710704E-3</v>
      </c>
      <c r="HX31">
        <v>1041.7374650079998</v>
      </c>
      <c r="HY31">
        <f t="shared" si="71"/>
        <v>3043.4660833389999</v>
      </c>
      <c r="HZ31" s="8">
        <f t="shared" si="52"/>
        <v>4.6934624030879425E-2</v>
      </c>
      <c r="IA31" s="8">
        <f t="shared" si="55"/>
        <v>3.2937178845625012E-2</v>
      </c>
      <c r="IB31" s="8">
        <v>8.1649058833250104E-3</v>
      </c>
      <c r="IC31" s="8">
        <v>4.8141677800375305E-3</v>
      </c>
      <c r="ID31" s="8">
        <v>1.9958105182262476E-2</v>
      </c>
      <c r="IE31" s="8">
        <v>0.33438622277569907</v>
      </c>
      <c r="IF31" s="29">
        <v>0.32402504732100612</v>
      </c>
      <c r="IG31" s="29"/>
      <c r="IH31" s="29"/>
      <c r="II31" s="7">
        <f>+II32/(1+[2]Hoja1!$D32)</f>
        <v>51571.68901796003</v>
      </c>
      <c r="IJ31" s="7">
        <v>2323.52</v>
      </c>
      <c r="IK31" s="7">
        <f t="shared" si="7"/>
        <v>22195.50036925012</v>
      </c>
      <c r="IL31" s="10">
        <f>+VLOOKUP($A31,[3]Hoja1!$G$2:$I$123, 3, FALSE)</f>
        <v>20.020968294507995</v>
      </c>
      <c r="IM31" s="10">
        <v>20.725499213348499</v>
      </c>
      <c r="IN31" s="8">
        <f t="shared" si="8"/>
        <v>-3.3993435409591655E-2</v>
      </c>
      <c r="IO31" s="7">
        <v>2325.23</v>
      </c>
      <c r="IP31" s="8">
        <v>6.719582585507586E-3</v>
      </c>
      <c r="IQ31" s="7">
        <v>48.002122962448688</v>
      </c>
      <c r="IR31" s="8">
        <v>4.9377879662861127E-3</v>
      </c>
      <c r="IS31" s="8">
        <v>5.1358543593057644E-3</v>
      </c>
      <c r="IT31" s="8">
        <v>-6.1728395061728392E-2</v>
      </c>
      <c r="IU31" s="8">
        <v>0</v>
      </c>
      <c r="IV31" s="8">
        <v>0.12345679012345678</v>
      </c>
      <c r="IW31" s="29">
        <f t="shared" si="72"/>
        <v>9.2054971359210921E-3</v>
      </c>
      <c r="IX31" s="7">
        <f t="shared" si="73"/>
        <v>102.78498852385758</v>
      </c>
      <c r="IY31" s="29">
        <f t="shared" si="57"/>
        <v>6.0109910749961155E-3</v>
      </c>
      <c r="IZ31" s="29">
        <f t="shared" si="58"/>
        <v>8.0398812230247519E-3</v>
      </c>
      <c r="JA31" s="29">
        <f t="shared" si="59"/>
        <v>-8.2028441944053759E-2</v>
      </c>
      <c r="JB31" s="29">
        <f t="shared" si="60"/>
        <v>2.1851851851851851E-2</v>
      </c>
      <c r="JC31" s="29">
        <f t="shared" si="61"/>
        <v>0.10382716049382715</v>
      </c>
      <c r="JQ31" s="29">
        <f t="shared" si="62"/>
        <v>-2.6443067951506666E-2</v>
      </c>
      <c r="JR31" s="29">
        <f t="shared" si="63"/>
        <v>7.7991082672265302E-2</v>
      </c>
      <c r="JS31" s="29">
        <f t="shared" si="64"/>
        <v>0.11749999999999999</v>
      </c>
      <c r="JT31" s="31">
        <f t="shared" si="65"/>
        <v>6.731104172494222E-5</v>
      </c>
      <c r="JU31" s="31">
        <f t="shared" si="66"/>
        <v>6.0873711770090559E-6</v>
      </c>
      <c r="JV31" s="31">
        <f t="shared" si="67"/>
        <v>6.2499999999999766E-6</v>
      </c>
      <c r="JW31" s="31">
        <v>5.5000000000000007E-2</v>
      </c>
      <c r="JX31" s="31">
        <f t="shared" si="74"/>
        <v>2.4630185953997588E-2</v>
      </c>
    </row>
    <row r="32" spans="1:284" x14ac:dyDescent="0.3">
      <c r="A32" s="1">
        <v>37135</v>
      </c>
      <c r="B32" s="7">
        <v>109505.99556793486</v>
      </c>
      <c r="C32" s="7">
        <f t="shared" si="2"/>
        <v>109707.41719294889</v>
      </c>
      <c r="D32" s="26">
        <f t="shared" si="3"/>
        <v>11.603734580784812</v>
      </c>
      <c r="E32" s="26">
        <f>+'Output Gap'!E48</f>
        <v>11.605572257404701</v>
      </c>
      <c r="F32" s="26">
        <f t="shared" si="35"/>
        <v>11.606940042636213</v>
      </c>
      <c r="G32" s="27">
        <f t="shared" si="36"/>
        <v>11.604606282447079</v>
      </c>
      <c r="H32" s="27">
        <f t="shared" si="37"/>
        <v>109601.49374321164</v>
      </c>
      <c r="I32" s="7">
        <v>109237.21417027732</v>
      </c>
      <c r="J32" s="7">
        <v>110567.14416407708</v>
      </c>
      <c r="K32" s="7">
        <v>111607.762697667</v>
      </c>
      <c r="L32" s="7">
        <v>112883.382588665</v>
      </c>
      <c r="M32" s="8">
        <f t="shared" si="27"/>
        <v>9.6644166169324031E-4</v>
      </c>
      <c r="N32" s="8">
        <f t="shared" si="38"/>
        <v>-9.597323003726288E-3</v>
      </c>
      <c r="O32" s="8">
        <f>+'Output Gap'!H48</f>
        <v>-8.1961705667001894E-3</v>
      </c>
      <c r="P32" s="8">
        <f t="shared" si="39"/>
        <v>-1.883172889528828E-2</v>
      </c>
      <c r="Q32" s="33">
        <f>+'Output Gap'!I48</f>
        <v>-2.8525723997399055E-2</v>
      </c>
      <c r="R32" s="8"/>
      <c r="S32" s="8">
        <f>+'Output Gap'!Y32</f>
        <v>-1.5171540198766337E-2</v>
      </c>
      <c r="T32" s="34">
        <f t="shared" si="40"/>
        <v>9.6644166169324031E-4</v>
      </c>
      <c r="U32" s="25">
        <v>1.3599380325943</v>
      </c>
      <c r="V32" s="25">
        <v>1.3315052043721001</v>
      </c>
      <c r="W32" s="14">
        <f t="shared" si="41"/>
        <v>2.8432828222199946E-2</v>
      </c>
      <c r="X32" s="25">
        <f t="shared" si="42"/>
        <v>3.7867389159986615</v>
      </c>
      <c r="Y32">
        <f t="shared" si="28"/>
        <v>9.6805936726650526</v>
      </c>
      <c r="Z32">
        <f t="shared" si="43"/>
        <v>9.7040777901447335</v>
      </c>
      <c r="AA32" s="14">
        <f t="shared" si="29"/>
        <v>-2.3484117479680933E-2</v>
      </c>
      <c r="AB32">
        <f t="shared" si="30"/>
        <v>12.1014524895085</v>
      </c>
      <c r="AC32">
        <f t="shared" si="44"/>
        <v>12.136113042229381</v>
      </c>
      <c r="AD32" s="14">
        <f t="shared" si="45"/>
        <v>-3.4660552720881199E-2</v>
      </c>
      <c r="AE32" s="8">
        <v>0.1483956594918992</v>
      </c>
      <c r="AF32" s="14">
        <f>+NAIRU_Unemployment!N28</f>
        <v>0.151695877644072</v>
      </c>
      <c r="AG32" s="8">
        <f>+NAIRU_Unemployment!L28</f>
        <v>0.127955848614108</v>
      </c>
      <c r="AH32" s="8">
        <f t="shared" si="31"/>
        <v>2.0439810877791204E-2</v>
      </c>
      <c r="AI32" s="7">
        <v>15810.763567922337</v>
      </c>
      <c r="AJ32" s="7">
        <v>18565.856015352165</v>
      </c>
      <c r="AK32" s="7">
        <v>16003.9952418183</v>
      </c>
      <c r="AL32" s="7">
        <v>18788.363871273901</v>
      </c>
      <c r="AM32" s="8">
        <f t="shared" si="4"/>
        <v>0.85160434050810085</v>
      </c>
      <c r="AN32" s="7">
        <v>14903.931893207473</v>
      </c>
      <c r="AO32" s="7">
        <v>255254.9083796615</v>
      </c>
      <c r="AP32" s="7">
        <v>253905.24608000001</v>
      </c>
      <c r="AQ32" s="8">
        <v>0.7241341038984197</v>
      </c>
      <c r="AR32" s="8">
        <v>0.71919960059507004</v>
      </c>
      <c r="AS32" s="8">
        <v>0.73154471836549495</v>
      </c>
      <c r="AT32" s="8">
        <v>0.75252728920920897</v>
      </c>
      <c r="AU32" s="8">
        <v>0.74962148535533202</v>
      </c>
      <c r="AV32" s="8">
        <f t="shared" si="17"/>
        <v>0.74456449764334531</v>
      </c>
      <c r="AW32" s="8">
        <v>9.5000000000000001E-2</v>
      </c>
      <c r="AX32" s="8">
        <v>0.10382282127491017</v>
      </c>
      <c r="AY32" s="8">
        <v>0.12286666666666667</v>
      </c>
      <c r="AZ32" s="8">
        <f t="shared" si="46"/>
        <v>1.4081676750216099E-2</v>
      </c>
      <c r="BA32" s="8">
        <f t="shared" si="12"/>
        <v>2.2609910175450221E-2</v>
      </c>
      <c r="BB32" s="8">
        <f t="shared" si="13"/>
        <v>4.025261935858393E-2</v>
      </c>
      <c r="BC32" s="7">
        <v>46.28</v>
      </c>
      <c r="BD32" s="8">
        <v>7.9794680354642988E-2</v>
      </c>
      <c r="BE32" s="8">
        <v>0.11766574176401401</v>
      </c>
      <c r="BF32" s="7">
        <v>48.4856583603068</v>
      </c>
      <c r="BG32" s="8">
        <v>6.8758677984419606E-2</v>
      </c>
      <c r="BH32" s="8">
        <f t="shared" si="9"/>
        <v>1.2682642993355309E-2</v>
      </c>
      <c r="BI32" s="8">
        <v>2.4321077643925298E-2</v>
      </c>
      <c r="BJ32" s="8">
        <v>7.7385536276593794E-2</v>
      </c>
      <c r="BK32" s="7">
        <v>0.79163510666134163</v>
      </c>
      <c r="BL32" s="8">
        <v>5.308540331066558E-2</v>
      </c>
      <c r="BM32" s="7">
        <v>2307.1366666666668</v>
      </c>
      <c r="BN32" s="7">
        <v>130.78176799999997</v>
      </c>
      <c r="BO32" s="7">
        <v>126.49133175039</v>
      </c>
      <c r="BP32" s="7">
        <v>121.606474133791</v>
      </c>
      <c r="BQ32" s="8">
        <f t="shared" si="10"/>
        <v>4.0169387784606769E-2</v>
      </c>
      <c r="BR32" s="8">
        <f t="shared" si="14"/>
        <v>0.10575402643084342</v>
      </c>
      <c r="BS32" s="8">
        <v>7.0034633644711297E-2</v>
      </c>
      <c r="BT32" s="7">
        <v>85.446666666666673</v>
      </c>
      <c r="BU32" s="8">
        <v>5.1306237952672085E-2</v>
      </c>
      <c r="BV32" s="29">
        <f t="shared" si="22"/>
        <v>9.1060598619403826E-2</v>
      </c>
      <c r="BW32" s="29">
        <v>2.2882591201120302E-2</v>
      </c>
      <c r="BX32" s="29">
        <v>-1.0964830965883701E-2</v>
      </c>
      <c r="BY32" s="29">
        <v>0.12854459508196725</v>
      </c>
      <c r="BZ32" s="29">
        <f t="shared" si="26"/>
        <v>8.715529258378725E-2</v>
      </c>
      <c r="CA32" s="29"/>
      <c r="CC32" s="29">
        <v>7.1768251542876305E-2</v>
      </c>
      <c r="CD32" s="29">
        <v>7.0003063511254807E-2</v>
      </c>
      <c r="CE32" s="29">
        <f t="shared" si="32"/>
        <v>6.4092178650227496E-2</v>
      </c>
      <c r="CF32" s="29">
        <f t="shared" si="33"/>
        <v>8.6974769851347805E-2</v>
      </c>
      <c r="CG32" s="29">
        <f t="shared" si="47"/>
        <v>-7.2893093101131706E-2</v>
      </c>
      <c r="CH32" s="29">
        <f t="shared" si="48"/>
        <v>-7.4364437494460867E-2</v>
      </c>
      <c r="CI32" s="29">
        <f t="shared" si="53"/>
        <v>-8.5732449751586143E-2</v>
      </c>
      <c r="CJ32" s="29">
        <f t="shared" si="34"/>
        <v>-1.7005084710220821</v>
      </c>
      <c r="CQ32" s="10">
        <v>3.6666666666666665</v>
      </c>
      <c r="CR32" s="10">
        <v>-14.111111111111112</v>
      </c>
      <c r="CS32" s="7">
        <v>127.76242118043642</v>
      </c>
      <c r="CT32" s="7">
        <v>130.44213486180982</v>
      </c>
      <c r="CU32" s="8">
        <f t="shared" si="15"/>
        <v>1.6470081794735636E-2</v>
      </c>
      <c r="CV32" s="8"/>
      <c r="CW32" s="8"/>
      <c r="CX32" s="26">
        <f t="shared" si="49"/>
        <v>1.3617425383986383</v>
      </c>
      <c r="CY32" s="29">
        <v>0.27238928494511172</v>
      </c>
      <c r="CZ32">
        <v>88490.146016840503</v>
      </c>
      <c r="DA32">
        <v>36161.242580685721</v>
      </c>
      <c r="DB32" s="29">
        <f t="shared" si="68"/>
        <v>4.8381891751740458E-2</v>
      </c>
      <c r="DC32" s="29">
        <f t="shared" si="69"/>
        <v>-5.1263047890799052E-2</v>
      </c>
      <c r="DD32" s="29">
        <v>7.8268431079895173E-2</v>
      </c>
      <c r="DE32" s="29">
        <v>5.437943261048607E-2</v>
      </c>
      <c r="DF32" s="29">
        <v>0.14945607708194864</v>
      </c>
      <c r="DG32" s="29">
        <v>0.1621206682541193</v>
      </c>
      <c r="DH32" s="29">
        <v>4.8721565515777256E-2</v>
      </c>
      <c r="DI32" s="29">
        <v>0.44913646518390071</v>
      </c>
      <c r="DJ32" s="29">
        <v>0.14989678214678887</v>
      </c>
      <c r="DK32" s="29">
        <v>0.21599581485626942</v>
      </c>
      <c r="DL32" s="29">
        <v>0.63410740299694179</v>
      </c>
      <c r="DM32">
        <v>-451.1327955540728</v>
      </c>
      <c r="DN32" s="8">
        <f t="shared" si="11"/>
        <v>-8.2338886306589244E-3</v>
      </c>
      <c r="DO32" s="7">
        <f t="shared" si="20"/>
        <v>-10484.521859966104</v>
      </c>
      <c r="DP32" s="8">
        <f t="shared" si="18"/>
        <v>-4.9903569419543603E-2</v>
      </c>
      <c r="DQ32" s="8">
        <f t="shared" si="50"/>
        <v>-1.5807380976912033E-2</v>
      </c>
      <c r="DR32" s="8"/>
      <c r="DS32" s="8"/>
      <c r="DT32" s="8"/>
      <c r="DU32" s="8"/>
      <c r="DV32" s="8"/>
      <c r="DW32" s="29">
        <f t="shared" si="6"/>
        <v>0.1483956594918992</v>
      </c>
      <c r="DX32" s="8">
        <v>0.64315809305049598</v>
      </c>
      <c r="DY32" s="8"/>
      <c r="DZ32" s="8"/>
      <c r="EA32" s="8">
        <v>0.54569834246025894</v>
      </c>
      <c r="EB32" s="8">
        <f t="shared" si="16"/>
        <v>-0.14624734675303819</v>
      </c>
      <c r="EC32" s="8">
        <v>0.14921533880875093</v>
      </c>
      <c r="ED32" s="8">
        <v>0.1381410065943276</v>
      </c>
      <c r="EE32" s="8">
        <v>7.0701750122398543E-2</v>
      </c>
      <c r="EF32" s="8">
        <v>7.9797610946655828E-2</v>
      </c>
      <c r="EG32" s="8">
        <v>0.29276644367421867</v>
      </c>
      <c r="EH32" s="8">
        <v>0.27808146969852415</v>
      </c>
      <c r="EI32" s="8">
        <v>1.2565086854967164E-2</v>
      </c>
      <c r="EJ32" s="8">
        <v>3.4583244891104287E-2</v>
      </c>
      <c r="EK32" s="8">
        <v>0.14440648054909747</v>
      </c>
      <c r="EL32" s="10">
        <v>27805.452379999999</v>
      </c>
      <c r="EM32" s="8"/>
      <c r="EN32" s="10">
        <v>1738.4083600000001</v>
      </c>
      <c r="EO32" s="10">
        <v>1773.23162</v>
      </c>
      <c r="EP32" s="8">
        <v>6.2520412768051509E-2</v>
      </c>
      <c r="EQ32" s="8">
        <v>1.0200316915180965</v>
      </c>
      <c r="ER32" s="8">
        <v>0.27891136418554546</v>
      </c>
      <c r="ES32" s="8">
        <v>0.22864899314105613</v>
      </c>
      <c r="ET32" s="10">
        <v>7384.4844099999991</v>
      </c>
      <c r="EU32" s="8"/>
      <c r="EV32" s="10">
        <v>673.284709999999</v>
      </c>
      <c r="EW32" s="10">
        <v>360.37448999999998</v>
      </c>
      <c r="EX32" s="8">
        <v>9.1175588249362838E-2</v>
      </c>
      <c r="EY32" s="8">
        <v>0.53524829042976563</v>
      </c>
      <c r="EZ32" s="8">
        <v>0.12001109260927018</v>
      </c>
      <c r="FA32" s="8">
        <v>0.4066422262353715</v>
      </c>
      <c r="FB32" s="10">
        <v>12681.01886</v>
      </c>
      <c r="FC32" s="8"/>
      <c r="FD32" s="10">
        <v>2715.9974700000002</v>
      </c>
      <c r="FE32" s="10">
        <v>814.452</v>
      </c>
      <c r="FF32" s="8">
        <v>0.21417817448147855</v>
      </c>
      <c r="FG32" s="8">
        <v>0.29987214973362986</v>
      </c>
      <c r="FH32" s="8">
        <v>0.40028659590077503</v>
      </c>
      <c r="FI32" s="8">
        <v>0.16045021409831406</v>
      </c>
      <c r="FJ32" s="7">
        <v>47870.955650000004</v>
      </c>
      <c r="FK32" s="7">
        <v>5127.6905399999996</v>
      </c>
      <c r="FL32" s="8">
        <v>-5.421305658666868E-3</v>
      </c>
      <c r="FM32" s="8">
        <v>-6.8766835233100079E-2</v>
      </c>
      <c r="FN32" s="8"/>
      <c r="FO32" s="8"/>
      <c r="FP32" s="8"/>
      <c r="FQ32" s="8">
        <v>0.55428920915419633</v>
      </c>
      <c r="FR32" s="8">
        <v>0.10711485639622904</v>
      </c>
      <c r="FS32" s="8">
        <v>0.2865520101545157</v>
      </c>
      <c r="FT32" s="8">
        <v>0.1333031855982629</v>
      </c>
      <c r="FU32" s="8">
        <v>5.4997162943229393E-2</v>
      </c>
      <c r="FV32" s="8">
        <v>6.669075805299543E-2</v>
      </c>
      <c r="FW32" s="8">
        <v>4.7387334907247017E-2</v>
      </c>
      <c r="FX32" s="8">
        <v>0.47065446561733476</v>
      </c>
      <c r="FY32" s="8">
        <v>0.48195819947541824</v>
      </c>
      <c r="FZ32" s="8">
        <v>-1.8886773138592217E-2</v>
      </c>
      <c r="GA32" s="8">
        <v>2.9780354809295195E-2</v>
      </c>
      <c r="GB32" s="8">
        <v>4.6798959767680115E-2</v>
      </c>
      <c r="GC32" s="8"/>
      <c r="GD32" s="8"/>
      <c r="GE32" s="8"/>
      <c r="GF32" s="8"/>
      <c r="GG32" s="8"/>
      <c r="GJ32" s="8"/>
      <c r="GK32" s="8">
        <v>8.1191218157765199E-2</v>
      </c>
      <c r="GL32" s="8">
        <v>0.13676049653832464</v>
      </c>
      <c r="GM32" s="8">
        <v>3.6736314339482733E-2</v>
      </c>
      <c r="GN32" s="8">
        <v>3.9993785820976367E-2</v>
      </c>
      <c r="GO32" s="8">
        <v>7.2172378803299159E-2</v>
      </c>
      <c r="GP32" s="8">
        <v>1.3103486112047744E-2</v>
      </c>
      <c r="GQ32" s="8">
        <v>5.6839378079348746E-2</v>
      </c>
      <c r="GR32" s="8">
        <v>-3.4639944010193321E-3</v>
      </c>
      <c r="GS32" s="8">
        <v>3.5445962338322277E-2</v>
      </c>
      <c r="GT32" s="8">
        <v>0.5978796862678325</v>
      </c>
      <c r="GU32" s="8">
        <v>0.23915706876575532</v>
      </c>
      <c r="GV32" s="8"/>
      <c r="GW32" s="8"/>
      <c r="GX32" s="26">
        <v>8.7563445550265264</v>
      </c>
      <c r="GY32" s="8">
        <v>0.13639223756105162</v>
      </c>
      <c r="GZ32" s="8">
        <v>5.4937120522649131E-2</v>
      </c>
      <c r="HA32" s="51">
        <v>1.4847174371240672</v>
      </c>
      <c r="HB32" s="51">
        <v>0.2558720147273712</v>
      </c>
      <c r="HC32" s="51">
        <v>978.04872340838915</v>
      </c>
      <c r="HD32" s="51">
        <v>1261.1493547967739</v>
      </c>
      <c r="HE32" s="51">
        <v>1199.4295875199603</v>
      </c>
      <c r="HF32" s="51">
        <v>2927.9644811578719</v>
      </c>
      <c r="HG32" s="51">
        <v>996.63631395406003</v>
      </c>
      <c r="HH32" s="10">
        <v>1010.0936229002685</v>
      </c>
      <c r="HI32" s="8">
        <v>0.77273727559796046</v>
      </c>
      <c r="HJ32" s="8">
        <v>6.7715788291490872E-2</v>
      </c>
      <c r="HK32" s="8">
        <v>0.14997686255661438</v>
      </c>
      <c r="HL32" s="8">
        <v>0.15668630042164766</v>
      </c>
      <c r="HM32" s="8">
        <v>7.2992137293478837E-2</v>
      </c>
      <c r="HN32" s="8"/>
      <c r="HO32" s="7">
        <v>99.508799247264946</v>
      </c>
      <c r="HT32">
        <v>-22.52565547</v>
      </c>
      <c r="HU32">
        <f t="shared" si="70"/>
        <v>-488.97057275999998</v>
      </c>
      <c r="HV32" s="8">
        <f t="shared" si="51"/>
        <v>-9.4993940505843212E-4</v>
      </c>
      <c r="HW32" s="8">
        <f t="shared" si="54"/>
        <v>-5.2875093822406993E-3</v>
      </c>
      <c r="HX32">
        <v>234.01153011600002</v>
      </c>
      <c r="HY32">
        <f t="shared" si="71"/>
        <v>2504.3986746629994</v>
      </c>
      <c r="HZ32" s="8">
        <f t="shared" si="52"/>
        <v>9.8686040009474778E-3</v>
      </c>
      <c r="IA32" s="8">
        <f t="shared" si="55"/>
        <v>2.708144871460666E-2</v>
      </c>
      <c r="IB32" s="8">
        <v>1.1008918394543625E-2</v>
      </c>
      <c r="IC32" s="8">
        <v>3.5825924019665576E-3</v>
      </c>
      <c r="ID32" s="8">
        <v>1.248993791809648E-2</v>
      </c>
      <c r="IE32" s="8">
        <v>0.29769703911043194</v>
      </c>
      <c r="IF32" s="29">
        <v>0.32543558661587441</v>
      </c>
      <c r="IG32" s="29"/>
      <c r="IH32" s="29"/>
      <c r="II32" s="7">
        <f>+II33/(1+[2]Hoja1!$D33)</f>
        <v>54789.76165335509</v>
      </c>
      <c r="IJ32" s="7">
        <v>2310.5633333333335</v>
      </c>
      <c r="IK32" s="7">
        <f t="shared" si="7"/>
        <v>23712.728780436701</v>
      </c>
      <c r="IL32" s="10">
        <f>+VLOOKUP($A32,[3]Hoja1!$G$2:$I$123, 3, FALSE)</f>
        <v>18.589203305421997</v>
      </c>
      <c r="IM32" s="10">
        <v>21.384594461063799</v>
      </c>
      <c r="IN32" s="8">
        <f t="shared" si="8"/>
        <v>-0.13071985820126431</v>
      </c>
      <c r="IO32" s="7">
        <v>2307.1366666666668</v>
      </c>
      <c r="IP32" s="8">
        <v>5.4847949194698244E-3</v>
      </c>
      <c r="IQ32" s="7">
        <v>51.965459049233182</v>
      </c>
      <c r="IR32" s="8">
        <v>7.3211926016948292E-3</v>
      </c>
      <c r="IS32" s="8">
        <v>4.554028876977579E-3</v>
      </c>
      <c r="IT32" s="8">
        <v>-0.17721518987341772</v>
      </c>
      <c r="IU32" s="8">
        <v>0.12345679012345678</v>
      </c>
      <c r="IV32" s="8">
        <v>0.16049382716049382</v>
      </c>
      <c r="IW32" s="29">
        <f t="shared" si="72"/>
        <v>9.3749342369044211E-3</v>
      </c>
      <c r="IX32" s="7">
        <f t="shared" si="73"/>
        <v>103.53069324500231</v>
      </c>
      <c r="IY32" s="29">
        <f t="shared" si="57"/>
        <v>6.1106697096891555E-3</v>
      </c>
      <c r="IZ32" s="29">
        <f t="shared" si="58"/>
        <v>6.1875969993485519E-3</v>
      </c>
      <c r="JA32" s="29">
        <f t="shared" si="59"/>
        <v>-9.8554461634630414E-2</v>
      </c>
      <c r="JB32" s="29">
        <f t="shared" si="60"/>
        <v>4.3456790123456789E-2</v>
      </c>
      <c r="JC32" s="29">
        <f t="shared" si="61"/>
        <v>0.13469135802469134</v>
      </c>
      <c r="JQ32" s="29">
        <f t="shared" si="62"/>
        <v>-1.7530472391326324E-2</v>
      </c>
      <c r="JR32" s="29">
        <f t="shared" si="63"/>
        <v>7.7511782255114195E-2</v>
      </c>
      <c r="JS32" s="29">
        <f t="shared" si="64"/>
        <v>0.11124999999999999</v>
      </c>
      <c r="JT32" s="31">
        <f t="shared" si="65"/>
        <v>1.5871899099886223E-4</v>
      </c>
      <c r="JU32" s="31">
        <f t="shared" si="66"/>
        <v>5.5192040077023447E-6</v>
      </c>
      <c r="JV32" s="31">
        <f t="shared" si="67"/>
        <v>9.2187499999999984E-5</v>
      </c>
      <c r="JW32" s="31">
        <v>5.5000000000000007E-2</v>
      </c>
      <c r="JX32" s="31">
        <f t="shared" si="74"/>
        <v>2.2385536276593787E-2</v>
      </c>
    </row>
    <row r="33" spans="1:284" x14ac:dyDescent="0.3">
      <c r="A33" s="1">
        <v>37226</v>
      </c>
      <c r="B33" s="7">
        <v>110233.68228661599</v>
      </c>
      <c r="C33" s="7">
        <f t="shared" si="2"/>
        <v>110460.64514554877</v>
      </c>
      <c r="D33" s="26">
        <f t="shared" si="3"/>
        <v>11.610357775884451</v>
      </c>
      <c r="E33" s="26">
        <f>+'Output Gap'!E49</f>
        <v>11.612414583973599</v>
      </c>
      <c r="F33" s="26">
        <f t="shared" si="35"/>
        <v>11.613791664477146</v>
      </c>
      <c r="G33" s="27">
        <f t="shared" si="36"/>
        <v>11.613171783501535</v>
      </c>
      <c r="H33" s="27">
        <f t="shared" si="37"/>
        <v>110544.31756827013</v>
      </c>
      <c r="I33" s="7">
        <v>109935.12194723732</v>
      </c>
      <c r="J33" s="7">
        <v>111228.16577688858</v>
      </c>
      <c r="K33" s="7">
        <v>112183.039288232</v>
      </c>
      <c r="L33" s="7">
        <v>112956.96820829601</v>
      </c>
      <c r="M33" s="8">
        <f t="shared" si="27"/>
        <v>-7.5691292471624649E-4</v>
      </c>
      <c r="N33" s="8">
        <f t="shared" si="38"/>
        <v>-8.940932211967012E-3</v>
      </c>
      <c r="O33" s="8">
        <f>+'Output Gap'!H49</f>
        <v>-7.3113697988009818E-3</v>
      </c>
      <c r="P33" s="8">
        <f t="shared" si="39"/>
        <v>-1.7376575050775056E-2</v>
      </c>
      <c r="Q33" s="33">
        <f>+'Output Gap'!I49</f>
        <v>-2.4745598867800922E-2</v>
      </c>
      <c r="R33" s="8"/>
      <c r="S33" s="8">
        <f>+'Output Gap'!Y33</f>
        <v>-1.3964111877009718E-2</v>
      </c>
      <c r="T33" s="34">
        <f t="shared" si="40"/>
        <v>-7.5691292471624649E-4</v>
      </c>
      <c r="U33" s="25">
        <v>1.3643164978015401</v>
      </c>
      <c r="V33" s="25">
        <v>1.33627672293043</v>
      </c>
      <c r="W33" s="14">
        <f t="shared" si="41"/>
        <v>2.803977487111009E-2</v>
      </c>
      <c r="X33" s="25">
        <f t="shared" si="42"/>
        <v>3.8048505867354789</v>
      </c>
      <c r="Y33">
        <f t="shared" si="28"/>
        <v>9.679217599568382</v>
      </c>
      <c r="Z33">
        <f t="shared" si="43"/>
        <v>9.7047314353489149</v>
      </c>
      <c r="AA33" s="14">
        <f t="shared" si="29"/>
        <v>-2.5513835780532901E-2</v>
      </c>
      <c r="AB33">
        <f t="shared" si="30"/>
        <v>12.11652822532051</v>
      </c>
      <c r="AC33">
        <f t="shared" si="44"/>
        <v>12.150188653035761</v>
      </c>
      <c r="AD33" s="14">
        <f t="shared" si="45"/>
        <v>-3.3660427715251018E-2</v>
      </c>
      <c r="AE33" s="8">
        <v>0.14760966591884797</v>
      </c>
      <c r="AF33" s="14">
        <f>+NAIRU_Unemployment!N29</f>
        <v>0.15143096723619801</v>
      </c>
      <c r="AG33" s="8">
        <f>+NAIRU_Unemployment!L29</f>
        <v>0.12757634814043201</v>
      </c>
      <c r="AH33" s="8">
        <f t="shared" si="31"/>
        <v>2.0033317778415966E-2</v>
      </c>
      <c r="AI33" s="7">
        <v>16087.875788691279</v>
      </c>
      <c r="AJ33" s="7">
        <v>18873.836487169305</v>
      </c>
      <c r="AK33" s="7">
        <v>15981.987719978901</v>
      </c>
      <c r="AL33" s="7">
        <v>18792.4706097491</v>
      </c>
      <c r="AM33" s="8">
        <f t="shared" si="4"/>
        <v>0.85239033408115195</v>
      </c>
      <c r="AN33" s="7">
        <v>13484.08575752931</v>
      </c>
      <c r="AO33" s="7">
        <v>258027.95052813482</v>
      </c>
      <c r="AP33" s="7">
        <v>257600.99428000001</v>
      </c>
      <c r="AQ33" s="8">
        <v>0.71690237756112329</v>
      </c>
      <c r="AR33" s="8">
        <v>0.72022745715136904</v>
      </c>
      <c r="AS33" s="8">
        <v>0.73284371504125101</v>
      </c>
      <c r="AT33" s="8">
        <v>0.75257265356400305</v>
      </c>
      <c r="AU33" s="8">
        <v>0.74923339895021202</v>
      </c>
      <c r="AV33" s="8">
        <f t="shared" si="17"/>
        <v>0.74488325585182213</v>
      </c>
      <c r="AW33" s="8">
        <v>8.5000000000000006E-2</v>
      </c>
      <c r="AX33" s="8">
        <v>9.0078971501450708E-2</v>
      </c>
      <c r="AY33" s="8">
        <v>0.11446666666666666</v>
      </c>
      <c r="AZ33" s="8">
        <f t="shared" si="46"/>
        <v>7.8993130098756748E-3</v>
      </c>
      <c r="BA33" s="8">
        <f t="shared" si="12"/>
        <v>9.5243024751983096E-3</v>
      </c>
      <c r="BB33" s="8">
        <f t="shared" si="13"/>
        <v>3.2109795447997858E-2</v>
      </c>
      <c r="BC33" s="7">
        <v>46.58</v>
      </c>
      <c r="BD33" s="8">
        <v>7.649641784146044E-2</v>
      </c>
      <c r="BE33" s="8">
        <v>0.11718727352389999</v>
      </c>
      <c r="BF33" s="7">
        <v>48.801621053771498</v>
      </c>
      <c r="BG33" s="8">
        <v>6.4776128038694994E-2</v>
      </c>
      <c r="BH33" s="8">
        <f t="shared" si="9"/>
        <v>1.1283805039689732E-2</v>
      </c>
      <c r="BI33" s="8">
        <v>2.2730132302991202E-2</v>
      </c>
      <c r="BJ33" s="8">
        <v>7.2570112090560204E-2</v>
      </c>
      <c r="BK33" s="7">
        <v>0.78899245815026209</v>
      </c>
      <c r="BL33" s="8">
        <v>4.7959350151463465E-2</v>
      </c>
      <c r="BM33" s="7">
        <v>2312.6733333333336</v>
      </c>
      <c r="BN33" s="7">
        <v>129.90986303333332</v>
      </c>
      <c r="BO33" s="7">
        <v>127.33728532316501</v>
      </c>
      <c r="BP33" s="7">
        <v>123.193310038696</v>
      </c>
      <c r="BQ33" s="8">
        <f t="shared" si="10"/>
        <v>3.3637989621086994E-2</v>
      </c>
      <c r="BR33" s="8">
        <f t="shared" si="14"/>
        <v>7.9785066983022013E-2</v>
      </c>
      <c r="BS33" s="8">
        <v>6.7880380902972395E-2</v>
      </c>
      <c r="BT33" s="7">
        <v>85.37</v>
      </c>
      <c r="BU33" s="8">
        <v>5.3300431832202344E-2</v>
      </c>
      <c r="BV33" s="29">
        <f t="shared" si="22"/>
        <v>0.10449461630116554</v>
      </c>
      <c r="BW33" s="29">
        <v>2.2478856951982901E-2</v>
      </c>
      <c r="BX33" s="29">
        <v>-9.7242499605249607E-3</v>
      </c>
      <c r="BY33" s="29">
        <v>0.12824988548387095</v>
      </c>
      <c r="BZ33" s="29">
        <f t="shared" si="26"/>
        <v>8.6860582985690951E-2</v>
      </c>
      <c r="CA33" s="29"/>
      <c r="CC33" s="29">
        <v>6.9783401299999603E-2</v>
      </c>
      <c r="CD33" s="29">
        <v>6.7227829381375004E-2</v>
      </c>
      <c r="CE33" s="29">
        <f t="shared" si="32"/>
        <v>6.1316944520347694E-2</v>
      </c>
      <c r="CF33" s="29">
        <f t="shared" si="33"/>
        <v>8.3795801472330594E-2</v>
      </c>
      <c r="CG33" s="29">
        <f t="shared" si="47"/>
        <v>-7.589648846245492E-2</v>
      </c>
      <c r="CH33" s="29">
        <f t="shared" si="48"/>
        <v>-6.6807056912128487E-2</v>
      </c>
      <c r="CI33" s="29">
        <f t="shared" si="53"/>
        <v>-8.2037333124790501E-2</v>
      </c>
      <c r="CJ33" s="29">
        <f t="shared" si="34"/>
        <v>-1.805808511209404</v>
      </c>
      <c r="CQ33" s="10">
        <v>14.888866666666667</v>
      </c>
      <c r="CR33" s="10">
        <v>-10.888888888888891</v>
      </c>
      <c r="CS33" s="7">
        <v>133.48991403951132</v>
      </c>
      <c r="CT33" s="7">
        <v>120.6889618765925</v>
      </c>
      <c r="CU33" s="8">
        <f t="shared" si="15"/>
        <v>2.3932951277493952E-2</v>
      </c>
      <c r="CV33" s="7">
        <v>65.277777777777786</v>
      </c>
      <c r="CW33" s="7"/>
      <c r="CX33" s="26">
        <f t="shared" si="49"/>
        <v>1.3617425383986383</v>
      </c>
      <c r="CY33" s="29">
        <v>0.27492449795636842</v>
      </c>
      <c r="CZ33">
        <v>89415.807606963732</v>
      </c>
      <c r="DA33">
        <v>37137.054732188313</v>
      </c>
      <c r="DB33" s="29">
        <f t="shared" si="68"/>
        <v>5.1500099422071344E-2</v>
      </c>
      <c r="DC33" s="29">
        <f t="shared" si="69"/>
        <v>2.928409428065426E-2</v>
      </c>
      <c r="DD33" s="29">
        <v>8.1223859929755476E-2</v>
      </c>
      <c r="DE33" s="29">
        <v>4.9668853084489192E-2</v>
      </c>
      <c r="DF33" s="29">
        <v>0.14783567340605974</v>
      </c>
      <c r="DG33" s="29">
        <v>0.16287584769013311</v>
      </c>
      <c r="DH33" s="29">
        <v>4.8454129948420605E-2</v>
      </c>
      <c r="DI33" s="29">
        <v>0.44749071032570786</v>
      </c>
      <c r="DJ33" s="29">
        <v>0.14705698007560836</v>
      </c>
      <c r="DK33" s="29">
        <v>0.21755630606474599</v>
      </c>
      <c r="DL33" s="29">
        <v>0.63538671385964574</v>
      </c>
      <c r="DM33">
        <v>-5940.268480434197</v>
      </c>
      <c r="DN33" s="8">
        <f t="shared" si="11"/>
        <v>-0.10393174413572305</v>
      </c>
      <c r="DO33" s="7">
        <f t="shared" si="20"/>
        <v>-10850.15911938596</v>
      </c>
      <c r="DP33" s="8">
        <f t="shared" si="18"/>
        <v>-5.033499601702681E-2</v>
      </c>
      <c r="DQ33" s="8">
        <f t="shared" si="50"/>
        <v>-6.634382773778813E-3</v>
      </c>
      <c r="DR33" s="8"/>
      <c r="DS33" s="8"/>
      <c r="DT33" s="8"/>
      <c r="DU33" s="8"/>
      <c r="DV33" s="8"/>
      <c r="DW33" s="29">
        <f t="shared" si="6"/>
        <v>0.14760966591884797</v>
      </c>
      <c r="DX33" s="8">
        <v>0.65533287262037776</v>
      </c>
      <c r="DY33" s="8"/>
      <c r="DZ33" s="8"/>
      <c r="EA33" s="8">
        <v>0.54666513923817095</v>
      </c>
      <c r="EB33" s="8">
        <f t="shared" si="16"/>
        <v>-0.13171033636103757</v>
      </c>
      <c r="EC33" s="8">
        <v>0.1433692705004419</v>
      </c>
      <c r="ED33" s="8">
        <v>0.12136600582016843</v>
      </c>
      <c r="EE33" s="8">
        <v>0.10122620306116104</v>
      </c>
      <c r="EF33" s="8">
        <v>8.8294720470355914E-2</v>
      </c>
      <c r="EG33" s="8">
        <v>0.26410892904344269</v>
      </c>
      <c r="EH33" s="8">
        <v>0.28011090431287755</v>
      </c>
      <c r="EI33" s="8">
        <v>1.1786372075076905E-2</v>
      </c>
      <c r="EJ33" s="8">
        <v>3.6079214967802406E-2</v>
      </c>
      <c r="EK33" s="8">
        <v>0.19372041828138761</v>
      </c>
      <c r="EL33" s="10">
        <v>27846.660610000003</v>
      </c>
      <c r="EM33" s="8"/>
      <c r="EN33" s="10">
        <v>1430.30501</v>
      </c>
      <c r="EO33" s="10">
        <v>1835.23794</v>
      </c>
      <c r="EP33" s="8">
        <v>5.1363609807000117E-2</v>
      </c>
      <c r="EQ33" s="8">
        <v>1.283109495645268</v>
      </c>
      <c r="ER33" s="8">
        <v>0.28439971921732021</v>
      </c>
      <c r="ES33" s="8">
        <v>0.2317341787843015</v>
      </c>
      <c r="ET33" s="10">
        <v>7669.241579999999</v>
      </c>
      <c r="EU33" s="8"/>
      <c r="EV33" s="10">
        <v>570.40038000000004</v>
      </c>
      <c r="EW33" s="10">
        <v>320.80569000000003</v>
      </c>
      <c r="EX33" s="8">
        <v>7.4375070083527103E-2</v>
      </c>
      <c r="EY33" s="8">
        <v>0.56242194298678416</v>
      </c>
      <c r="EZ33" s="8">
        <v>0.10571507838720488</v>
      </c>
      <c r="FA33" s="8">
        <v>0.39568785104185555</v>
      </c>
      <c r="FB33" s="10">
        <v>12412.908599999999</v>
      </c>
      <c r="FC33" s="8"/>
      <c r="FD33" s="10">
        <v>2660.0454599999998</v>
      </c>
      <c r="FE33" s="10">
        <v>1084.8931299999999</v>
      </c>
      <c r="FF33" s="8">
        <v>0.21429670883099872</v>
      </c>
      <c r="FG33" s="8">
        <v>0.40784758994306813</v>
      </c>
      <c r="FH33" s="8">
        <v>0.33170961101873381</v>
      </c>
      <c r="FI33" s="8">
        <v>0.26348466669821341</v>
      </c>
      <c r="FJ33" s="7">
        <v>47928.810790000003</v>
      </c>
      <c r="FK33" s="7">
        <v>4660.7508500000004</v>
      </c>
      <c r="FL33" s="8">
        <v>1.0130140884696029E-2</v>
      </c>
      <c r="FM33" s="8">
        <v>-9.9859058218638871E-2</v>
      </c>
      <c r="FN33" s="8"/>
      <c r="FO33" s="8"/>
      <c r="FP33" s="8"/>
      <c r="FQ33" s="8">
        <v>0.63256543975761936</v>
      </c>
      <c r="FR33" s="8">
        <v>9.7243198259624505E-2</v>
      </c>
      <c r="FS33" s="8">
        <v>0.26806043807416607</v>
      </c>
      <c r="FT33" s="8">
        <v>9.2564107329089068E-2</v>
      </c>
      <c r="FU33" s="8">
        <v>5.9001138580946494E-2</v>
      </c>
      <c r="FV33" s="8">
        <v>6.8794138531307905E-2</v>
      </c>
      <c r="FW33" s="8">
        <v>4.9038376387921849E-2</v>
      </c>
      <c r="FX33" s="8">
        <v>0.46273601057940311</v>
      </c>
      <c r="FY33" s="8">
        <v>0.48822561303267509</v>
      </c>
      <c r="FZ33" s="8">
        <v>-8.9475487181084334E-3</v>
      </c>
      <c r="GA33" s="8">
        <v>-8.1391712194512911E-3</v>
      </c>
      <c r="GB33" s="8">
        <v>2.8380184130336827E-2</v>
      </c>
      <c r="GC33" s="8"/>
      <c r="GD33" s="8"/>
      <c r="GE33" s="8"/>
      <c r="GF33" s="8"/>
      <c r="GG33" s="8"/>
      <c r="GJ33" s="8"/>
      <c r="GK33" s="8">
        <v>6.891330602661043E-2</v>
      </c>
      <c r="GL33" s="8">
        <v>0.13635308274310623</v>
      </c>
      <c r="GM33" s="8">
        <v>3.7081697650809382E-2</v>
      </c>
      <c r="GN33" s="8">
        <v>4.139176978145051E-2</v>
      </c>
      <c r="GO33" s="8">
        <v>6.7722559285264952E-2</v>
      </c>
      <c r="GP33" s="8">
        <v>1.2910098645628081E-2</v>
      </c>
      <c r="GQ33" s="8">
        <v>5.5371159130389223E-2</v>
      </c>
      <c r="GR33" s="8">
        <v>-9.2362213308694752E-4</v>
      </c>
      <c r="GS33" s="8">
        <v>3.0820132848616056E-2</v>
      </c>
      <c r="GT33" s="8">
        <v>0.57118190630087418</v>
      </c>
      <c r="GU33" s="8">
        <v>0.2677573984745375</v>
      </c>
      <c r="GV33" s="8"/>
      <c r="GW33" s="8"/>
      <c r="GX33" s="26">
        <v>9.138722981035091</v>
      </c>
      <c r="GY33" s="8">
        <v>0.13203528192265038</v>
      </c>
      <c r="GZ33" s="8">
        <v>5.1830356895221912E-2</v>
      </c>
      <c r="HA33" s="51">
        <v>1.5340851925033843</v>
      </c>
      <c r="HB33" s="51">
        <v>0.26495286868922857</v>
      </c>
      <c r="HC33" s="51">
        <v>982.77769402470767</v>
      </c>
      <c r="HD33" s="51">
        <v>1274.7658049649947</v>
      </c>
      <c r="HE33" s="51">
        <v>1201.3784303110126</v>
      </c>
      <c r="HF33" s="51">
        <v>2934.7621930652335</v>
      </c>
      <c r="HG33" s="51">
        <v>1033.4909882190161</v>
      </c>
      <c r="HH33" s="10">
        <v>984.11960942012263</v>
      </c>
      <c r="HI33" s="8">
        <v>0.77212720863394257</v>
      </c>
      <c r="HJ33" s="8">
        <v>7.0616463116773248E-2</v>
      </c>
      <c r="HK33" s="8">
        <v>0.15900270967159955</v>
      </c>
      <c r="HL33" s="8">
        <v>0.15893640126422923</v>
      </c>
      <c r="HM33" s="8">
        <v>5.4004183349298199E-2</v>
      </c>
      <c r="HN33" s="8">
        <v>4.8771555681261021E-2</v>
      </c>
      <c r="HO33" s="7">
        <v>96.545745309436555</v>
      </c>
      <c r="HT33">
        <v>-248.4075455</v>
      </c>
      <c r="HU33">
        <f t="shared" si="70"/>
        <v>-1037.7022031699998</v>
      </c>
      <c r="HV33" s="8">
        <f t="shared" si="51"/>
        <v>-1.0010378963958365E-2</v>
      </c>
      <c r="HW33" s="8">
        <f t="shared" si="54"/>
        <v>-1.1080263742442536E-2</v>
      </c>
      <c r="HX33">
        <v>711.77825296000003</v>
      </c>
      <c r="HY33">
        <f t="shared" si="71"/>
        <v>2541.9426122049999</v>
      </c>
      <c r="HZ33" s="8">
        <f t="shared" si="52"/>
        <v>2.868338816396308E-2</v>
      </c>
      <c r="IA33" s="8">
        <f t="shared" si="55"/>
        <v>2.7142078406834202E-2</v>
      </c>
      <c r="IB33" s="8">
        <v>1.1285431800283267E-2</v>
      </c>
      <c r="IC33" s="8">
        <v>3.6837383984157641E-3</v>
      </c>
      <c r="ID33" s="8">
        <v>1.2172908208135168E-2</v>
      </c>
      <c r="IE33" s="8">
        <v>0.32765611588583016</v>
      </c>
      <c r="IF33" s="29">
        <v>0.32499356352952846</v>
      </c>
      <c r="IG33" s="29"/>
      <c r="IH33" s="29"/>
      <c r="II33" s="7">
        <f>+II34/(1+[2]Hoja1!$D34)</f>
        <v>57155.477663079349</v>
      </c>
      <c r="IJ33" s="7">
        <v>2303.2633333333338</v>
      </c>
      <c r="IK33" s="7">
        <f t="shared" si="7"/>
        <v>24814.999151817643</v>
      </c>
      <c r="IL33" s="10">
        <f>+VLOOKUP($A33,[3]Hoja1!$G$2:$I$123, 3, FALSE)</f>
        <v>14.479004092936638</v>
      </c>
      <c r="IM33" s="10">
        <v>22.075920711893101</v>
      </c>
      <c r="IN33" s="8">
        <f t="shared" si="8"/>
        <v>-0.3441268302283641</v>
      </c>
      <c r="IO33" s="7">
        <v>2312.6733333333336</v>
      </c>
      <c r="IP33" s="8">
        <v>8.3270394903079761E-3</v>
      </c>
      <c r="IQ33" s="7">
        <v>40.731743307907088</v>
      </c>
      <c r="IR33" s="8">
        <v>6.415722874314321E-3</v>
      </c>
      <c r="IS33" s="8">
        <v>5.915258048283082E-3</v>
      </c>
      <c r="IT33" s="8">
        <v>2.4691358024691357E-2</v>
      </c>
      <c r="IU33" s="8">
        <v>3.7037037037037035E-2</v>
      </c>
      <c r="IV33" s="8">
        <v>9.8765432098765427E-2</v>
      </c>
      <c r="IW33" s="29">
        <f t="shared" si="72"/>
        <v>8.5209816703233233E-3</v>
      </c>
      <c r="IX33" s="7">
        <f t="shared" si="73"/>
        <v>104.6037747749829</v>
      </c>
      <c r="IY33" s="29">
        <f t="shared" si="57"/>
        <v>5.9498633727832657E-3</v>
      </c>
      <c r="IZ33" s="29">
        <f t="shared" si="58"/>
        <v>5.704202314429062E-3</v>
      </c>
      <c r="JA33" s="29">
        <f t="shared" si="59"/>
        <v>-7.0229723394280352E-2</v>
      </c>
      <c r="JB33" s="29">
        <f t="shared" si="60"/>
        <v>4.3456790123456789E-2</v>
      </c>
      <c r="JC33" s="29">
        <f t="shared" si="61"/>
        <v>0.12234567901234567</v>
      </c>
      <c r="JQ33" s="29">
        <f t="shared" si="62"/>
        <v>-1.0047236787010888E-2</v>
      </c>
      <c r="JR33" s="29">
        <f t="shared" si="63"/>
        <v>7.5827420927985889E-2</v>
      </c>
      <c r="JS33" s="29">
        <f t="shared" si="64"/>
        <v>0.10250000000000001</v>
      </c>
      <c r="JT33" s="31">
        <f t="shared" si="65"/>
        <v>1.297659102736687E-4</v>
      </c>
      <c r="JU33" s="31">
        <f t="shared" si="66"/>
        <v>7.9809548392722818E-6</v>
      </c>
      <c r="JV33" s="31">
        <f t="shared" si="67"/>
        <v>1.6874999999999873E-4</v>
      </c>
      <c r="JW33" s="31">
        <v>5.5000000000000007E-2</v>
      </c>
      <c r="JX33" s="31">
        <f t="shared" si="74"/>
        <v>1.7570112090560197E-2</v>
      </c>
    </row>
    <row r="34" spans="1:284" x14ac:dyDescent="0.3">
      <c r="A34" s="1">
        <v>37316</v>
      </c>
      <c r="B34" s="7">
        <v>109240.78601861237</v>
      </c>
      <c r="C34" s="7">
        <f t="shared" si="2"/>
        <v>111145.11279314755</v>
      </c>
      <c r="D34" s="26">
        <f t="shared" si="3"/>
        <v>11.601309770898741</v>
      </c>
      <c r="E34" s="26">
        <f>+'Output Gap'!E50</f>
        <v>11.6185919489533</v>
      </c>
      <c r="F34" s="26">
        <f t="shared" si="35"/>
        <v>11.619978778409319</v>
      </c>
      <c r="G34" s="27">
        <f t="shared" si="36"/>
        <v>11.622010222649777</v>
      </c>
      <c r="H34" s="27">
        <f t="shared" si="37"/>
        <v>111525.68729202836</v>
      </c>
      <c r="I34" s="7">
        <v>110708.25218582161</v>
      </c>
      <c r="J34" s="7">
        <v>111965.6240598735</v>
      </c>
      <c r="K34" s="7">
        <v>112660.21099574699</v>
      </c>
      <c r="L34" s="7">
        <v>114618.984084949</v>
      </c>
      <c r="M34" s="8">
        <f t="shared" si="27"/>
        <v>-3.4124380501173723E-3</v>
      </c>
      <c r="N34" s="8">
        <f t="shared" si="38"/>
        <v>-2.433638060021015E-2</v>
      </c>
      <c r="O34" s="8">
        <f>+'Output Gap'!H50</f>
        <v>-7.6726238701994021E-3</v>
      </c>
      <c r="P34" s="8">
        <f t="shared" si="39"/>
        <v>-3.0351664948183976E-2</v>
      </c>
      <c r="Q34" s="33">
        <f>+'Output Gap'!I50</f>
        <v>-2.2083141269300555E-2</v>
      </c>
      <c r="R34" s="8"/>
      <c r="S34" s="8">
        <f>+'Output Gap'!Y34</f>
        <v>-1.3932159937746684E-2</v>
      </c>
      <c r="T34" s="34">
        <f t="shared" si="40"/>
        <v>-3.4124380501173723E-3</v>
      </c>
      <c r="U34" s="25">
        <v>1.36784447940998</v>
      </c>
      <c r="V34" s="25">
        <v>1.3409062117122399</v>
      </c>
      <c r="W34" s="14">
        <f t="shared" si="41"/>
        <v>2.6938267697740104E-2</v>
      </c>
      <c r="X34" s="25">
        <f t="shared" si="42"/>
        <v>3.8225059359310665</v>
      </c>
      <c r="Y34">
        <f t="shared" si="28"/>
        <v>9.677839630284959</v>
      </c>
      <c r="Z34">
        <f t="shared" si="43"/>
        <v>9.7054983821792451</v>
      </c>
      <c r="AA34" s="14">
        <f t="shared" si="29"/>
        <v>-2.7658751894286127E-2</v>
      </c>
      <c r="AB34">
        <f t="shared" si="30"/>
        <v>12.132405039159513</v>
      </c>
      <c r="AC34">
        <f t="shared" si="44"/>
        <v>12.165666902751505</v>
      </c>
      <c r="AD34" s="14">
        <f t="shared" si="45"/>
        <v>-3.3261863591992125E-2</v>
      </c>
      <c r="AE34" s="8">
        <v>0.15325673442142479</v>
      </c>
      <c r="AF34" s="14">
        <f>+NAIRU_Unemployment!N30</f>
        <v>0.15116605682832299</v>
      </c>
      <c r="AG34" s="8">
        <f>+NAIRU_Unemployment!L30</f>
        <v>0.12709774519011319</v>
      </c>
      <c r="AH34" s="8">
        <f t="shared" si="31"/>
        <v>2.6158989231311602E-2</v>
      </c>
      <c r="AI34" s="7">
        <v>15985.723424390459</v>
      </c>
      <c r="AJ34" s="7">
        <v>18879.067687024944</v>
      </c>
      <c r="AK34" s="7">
        <v>15959.980198139599</v>
      </c>
      <c r="AL34" s="7">
        <v>18796.577348224298</v>
      </c>
      <c r="AM34" s="8">
        <f t="shared" si="4"/>
        <v>0.84674326557857515</v>
      </c>
      <c r="AN34" s="7">
        <v>12882.375535227906</v>
      </c>
      <c r="AO34" s="7">
        <v>260238.36333443294</v>
      </c>
      <c r="AP34" s="7">
        <v>261296.74247999999</v>
      </c>
      <c r="AQ34" s="8">
        <v>0.69787836433174177</v>
      </c>
      <c r="AR34" s="8">
        <v>0.72125531370766804</v>
      </c>
      <c r="AS34" s="8">
        <v>0.734541830949061</v>
      </c>
      <c r="AT34" s="8">
        <v>0.75266205208416603</v>
      </c>
      <c r="AU34" s="8">
        <v>0.74974327053327094</v>
      </c>
      <c r="AV34" s="8">
        <f t="shared" si="17"/>
        <v>0.74564905118883262</v>
      </c>
      <c r="AW34" s="8">
        <v>7.2499999999999995E-2</v>
      </c>
      <c r="AX34" s="8">
        <v>7.8667799878698819E-2</v>
      </c>
      <c r="AY34" s="8">
        <v>0.10853333333333333</v>
      </c>
      <c r="AZ34" s="8">
        <f t="shared" si="46"/>
        <v>1.2904219761855185E-2</v>
      </c>
      <c r="BA34" s="8">
        <f t="shared" si="12"/>
        <v>2.0170824549443633E-3</v>
      </c>
      <c r="BB34" s="8">
        <f t="shared" si="13"/>
        <v>2.9760354944897927E-2</v>
      </c>
      <c r="BC34" s="7">
        <v>47.87</v>
      </c>
      <c r="BD34" s="8">
        <v>5.8836540588365294E-2</v>
      </c>
      <c r="BE34" s="8">
        <v>7.4845110288070102E-2</v>
      </c>
      <c r="BF34" s="7">
        <v>49.9634966071471</v>
      </c>
      <c r="BG34" s="8">
        <v>5.4121886232510505E-2</v>
      </c>
      <c r="BH34" s="8">
        <f t="shared" si="9"/>
        <v>4.087430321856278E-2</v>
      </c>
      <c r="BI34" s="8">
        <v>1.82991317560828E-2</v>
      </c>
      <c r="BJ34" s="8">
        <v>6.3384737085311102E-2</v>
      </c>
      <c r="BK34" s="7">
        <v>0.79593443166282296</v>
      </c>
      <c r="BL34" s="8">
        <v>4.6236704266390705E-2</v>
      </c>
      <c r="BM34" s="7">
        <v>2281.33</v>
      </c>
      <c r="BN34" s="7">
        <v>132.39632470000001</v>
      </c>
      <c r="BO34" s="7">
        <v>128.18323889593901</v>
      </c>
      <c r="BP34" s="7">
        <v>124.688926112711</v>
      </c>
      <c r="BQ34" s="8">
        <f t="shared" si="10"/>
        <v>2.8024243147858785E-2</v>
      </c>
      <c r="BR34" s="8">
        <f t="shared" si="14"/>
        <v>5.5327524967432984E-2</v>
      </c>
      <c r="BS34" s="8">
        <v>6.4956562529222606E-2</v>
      </c>
      <c r="BT34" s="7">
        <v>84.81</v>
      </c>
      <c r="BU34" s="8">
        <v>1.6581428799744113E-2</v>
      </c>
      <c r="BV34" s="29">
        <f t="shared" si="22"/>
        <v>0.12350814177338798</v>
      </c>
      <c r="BW34" s="29">
        <v>2.2066748964502902E-2</v>
      </c>
      <c r="BX34" s="29">
        <v>-1.1484168831096899E-2</v>
      </c>
      <c r="BY34" s="29">
        <v>0.10857499999999998</v>
      </c>
      <c r="BZ34" s="29">
        <f t="shared" si="26"/>
        <v>6.7185697501819977E-2</v>
      </c>
      <c r="CA34" s="29"/>
      <c r="CC34" s="29">
        <v>6.7798551057122902E-2</v>
      </c>
      <c r="CD34" s="29">
        <v>6.4465704136155502E-2</v>
      </c>
      <c r="CE34" s="29">
        <f t="shared" si="32"/>
        <v>5.8554819275128192E-2</v>
      </c>
      <c r="CF34" s="29">
        <f t="shared" si="33"/>
        <v>8.0621568239631097E-2</v>
      </c>
      <c r="CG34" s="29">
        <f t="shared" si="47"/>
        <v>-6.7717348477775913E-2</v>
      </c>
      <c r="CH34" s="29">
        <f t="shared" si="48"/>
        <v>-5.934328664358976E-2</v>
      </c>
      <c r="CI34" s="29">
        <f t="shared" si="53"/>
        <v>-7.4364437494460867E-2</v>
      </c>
      <c r="CJ34" s="29">
        <f t="shared" si="34"/>
        <v>-1.5190451432640726</v>
      </c>
      <c r="CK34" s="10">
        <v>-13.461333333333334</v>
      </c>
      <c r="CL34" s="10">
        <v>-7.1077777777777795</v>
      </c>
      <c r="CM34" s="10">
        <v>-22.991666666666664</v>
      </c>
      <c r="CN34" s="10">
        <v>0.91999999999999937</v>
      </c>
      <c r="CO34" s="10">
        <v>-20.490000000000002</v>
      </c>
      <c r="CP34" s="10">
        <v>-46.009999999999991</v>
      </c>
      <c r="CQ34" s="10">
        <v>12.555566666666666</v>
      </c>
      <c r="CR34" s="10">
        <v>-6.5555555555555562</v>
      </c>
      <c r="CS34" s="7">
        <v>107.69802984521361</v>
      </c>
      <c r="CT34" s="7">
        <v>112.15779634173376</v>
      </c>
      <c r="CU34" s="8">
        <f t="shared" si="15"/>
        <v>7.5122678724746095E-3</v>
      </c>
      <c r="CV34" s="7">
        <v>59.722222222222229</v>
      </c>
      <c r="CW34" s="7">
        <v>55.466898892597399</v>
      </c>
      <c r="CX34" s="26">
        <f t="shared" si="49"/>
        <v>1.3617425383986383</v>
      </c>
      <c r="CY34" s="29">
        <v>0.2513175688951621</v>
      </c>
      <c r="CZ34">
        <v>88551.036546987249</v>
      </c>
      <c r="DA34">
        <v>33542.641732150456</v>
      </c>
      <c r="DB34" s="29">
        <f t="shared" si="68"/>
        <v>2.3108949090990594E-2</v>
      </c>
      <c r="DC34" s="29">
        <f t="shared" si="69"/>
        <v>-0.13142514709874431</v>
      </c>
      <c r="DD34" s="29">
        <v>8.0768014902676516E-2</v>
      </c>
      <c r="DE34" s="29">
        <v>5.2585683506258307E-2</v>
      </c>
      <c r="DF34" s="29">
        <v>0.15139032556896442</v>
      </c>
      <c r="DG34" s="29">
        <v>0.16169357512308175</v>
      </c>
      <c r="DH34" s="29">
        <v>4.9234133592484547E-2</v>
      </c>
      <c r="DI34" s="29">
        <v>0.44131745035419839</v>
      </c>
      <c r="DJ34" s="29">
        <v>0.15022328169325722</v>
      </c>
      <c r="DK34" s="29">
        <v>0.2127297500186113</v>
      </c>
      <c r="DL34" s="29">
        <v>0.63704696828813157</v>
      </c>
      <c r="DM34">
        <v>-2155.3410774165859</v>
      </c>
      <c r="DN34" s="8">
        <f t="shared" si="11"/>
        <v>-3.660160100242129E-2</v>
      </c>
      <c r="DO34" s="7">
        <f t="shared" si="20"/>
        <v>-10946.483165832262</v>
      </c>
      <c r="DP34" s="8">
        <f t="shared" si="18"/>
        <v>-4.9219034245907893E-2</v>
      </c>
      <c r="DQ34" s="8">
        <f t="shared" si="50"/>
        <v>2.2850890706556104E-3</v>
      </c>
      <c r="DR34" s="25">
        <v>0.95470868561003797</v>
      </c>
      <c r="DS34" s="8">
        <v>-1.6572718133581899E-2</v>
      </c>
      <c r="DT34" s="8">
        <v>1.40265027306046E-3</v>
      </c>
      <c r="DU34" s="8">
        <v>4.0678093806940402E-2</v>
      </c>
      <c r="DV34" s="8">
        <v>9.9106649428561705E-2</v>
      </c>
      <c r="DW34" s="29">
        <f t="shared" si="6"/>
        <v>0.15325673442142479</v>
      </c>
      <c r="DX34" s="8">
        <v>0.64329501250598942</v>
      </c>
      <c r="DY34" s="8">
        <v>7.84175623372943E-2</v>
      </c>
      <c r="DZ34" s="8">
        <v>5.4528184012460512E-2</v>
      </c>
      <c r="EA34" s="8">
        <v>0.54732739909552797</v>
      </c>
      <c r="EB34" s="8">
        <f t="shared" si="16"/>
        <v>3.2472201731166273E-3</v>
      </c>
      <c r="EC34" s="8">
        <v>0.15399640617945387</v>
      </c>
      <c r="ED34" s="8">
        <v>0.13391341814872204</v>
      </c>
      <c r="EE34" s="8">
        <v>0.12657659432081547</v>
      </c>
      <c r="EF34" s="8">
        <v>7.5860118701699619E-2</v>
      </c>
      <c r="EG34" s="8">
        <v>0.26662888644009092</v>
      </c>
      <c r="EH34" s="8">
        <v>0.28330739884373746</v>
      </c>
      <c r="EI34" s="8">
        <v>1.1957571902395972E-2</v>
      </c>
      <c r="EJ34" s="8">
        <v>3.5177600209453826E-2</v>
      </c>
      <c r="EK34" s="8">
        <v>0.15583361534084519</v>
      </c>
      <c r="EL34" s="10">
        <v>28263.278990000003</v>
      </c>
      <c r="EM34" s="8"/>
      <c r="EN34" s="10">
        <v>1686.2565099999999</v>
      </c>
      <c r="EO34" s="10">
        <v>1951.8569299999999</v>
      </c>
      <c r="EP34" s="8">
        <v>5.9662451430233E-2</v>
      </c>
      <c r="EQ34" s="8">
        <v>1.1575089071116469</v>
      </c>
      <c r="ER34" s="8">
        <v>0.28376353834686802</v>
      </c>
      <c r="ES34" s="8">
        <v>0.24337100981906176</v>
      </c>
      <c r="ET34" s="10">
        <v>6829.2298999999994</v>
      </c>
      <c r="EU34" s="8"/>
      <c r="EV34" s="10">
        <v>590.42459999999994</v>
      </c>
      <c r="EW34" s="10">
        <v>291.57185999999996</v>
      </c>
      <c r="EX34" s="8">
        <v>8.6455516748674688E-2</v>
      </c>
      <c r="EY34" s="8">
        <v>0.49383419999776429</v>
      </c>
      <c r="EZ34" s="8">
        <v>0.10829765367616594</v>
      </c>
      <c r="FA34" s="8">
        <v>0.39423467810349627</v>
      </c>
      <c r="FB34" s="10">
        <v>12113.0142</v>
      </c>
      <c r="FC34" s="8"/>
      <c r="FD34" s="10">
        <v>2725.9772799999996</v>
      </c>
      <c r="FE34" s="10">
        <v>1039.10617</v>
      </c>
      <c r="FF34" s="8">
        <v>0.22504533017058626</v>
      </c>
      <c r="FG34" s="8">
        <v>0.38118665831286758</v>
      </c>
      <c r="FH34" s="8">
        <v>0.31741753979169152</v>
      </c>
      <c r="FI34" s="8">
        <v>0.27025689053641649</v>
      </c>
      <c r="FJ34" s="7">
        <v>47503.159240000001</v>
      </c>
      <c r="FK34" s="7">
        <v>5030.0788299999995</v>
      </c>
      <c r="FL34" s="8">
        <v>-1.6659133524581742E-3</v>
      </c>
      <c r="FM34" s="8">
        <v>-8.300578187138552E-2</v>
      </c>
      <c r="FN34" s="8"/>
      <c r="FO34" s="8"/>
      <c r="FP34" s="8"/>
      <c r="FQ34" s="8">
        <v>0.65694692858481518</v>
      </c>
      <c r="FR34" s="8">
        <v>0.10588935368670017</v>
      </c>
      <c r="FS34" s="8">
        <v>0.26610206845022044</v>
      </c>
      <c r="FT34" s="8">
        <v>0.11271573925041053</v>
      </c>
      <c r="FU34" s="8">
        <v>5.8108515076164151E-2</v>
      </c>
      <c r="FV34" s="8">
        <v>6.9886308353941454E-2</v>
      </c>
      <c r="FW34" s="8">
        <v>4.8293257386357688E-2</v>
      </c>
      <c r="FX34" s="8">
        <v>0.47022419683669703</v>
      </c>
      <c r="FY34" s="8">
        <v>0.48148254577694521</v>
      </c>
      <c r="FZ34" s="8">
        <v>-6.3125625155113663E-2</v>
      </c>
      <c r="GA34" s="8">
        <v>-1.9101665273119073E-3</v>
      </c>
      <c r="GB34" s="8">
        <v>2.5418247691635587E-2</v>
      </c>
      <c r="GC34" s="8"/>
      <c r="GD34" s="8"/>
      <c r="GE34" s="8"/>
      <c r="GF34" s="8"/>
      <c r="GG34" s="8"/>
      <c r="GJ34" s="8"/>
      <c r="GK34" s="8">
        <v>6.4928230141163404E-2</v>
      </c>
      <c r="GL34" s="8">
        <v>0.1332908366270886</v>
      </c>
      <c r="GM34" s="8">
        <v>3.6962397571619739E-2</v>
      </c>
      <c r="GN34" s="8">
        <v>4.8203936187268696E-2</v>
      </c>
      <c r="GO34" s="8">
        <v>6.4366471004583023E-2</v>
      </c>
      <c r="GP34" s="8">
        <v>1.2547982738119955E-2</v>
      </c>
      <c r="GQ34" s="8">
        <v>5.4058017432404126E-2</v>
      </c>
      <c r="GR34" s="8">
        <v>4.3807187595385558E-3</v>
      </c>
      <c r="GS34" s="8">
        <v>3.7666830195520307E-2</v>
      </c>
      <c r="GT34" s="8">
        <v>0.57585088795203709</v>
      </c>
      <c r="GU34" s="8">
        <v>0.27507577140109257</v>
      </c>
      <c r="GV34" s="8"/>
      <c r="GW34" s="8"/>
      <c r="GX34" s="26">
        <v>9.2111311710176675</v>
      </c>
      <c r="GY34" s="8">
        <v>0.13774232103981646</v>
      </c>
      <c r="GZ34" s="8">
        <v>5.7102245584127964E-2</v>
      </c>
      <c r="HA34" s="51">
        <v>1.4416826083271808</v>
      </c>
      <c r="HB34" s="51">
        <v>0.26650245729257616</v>
      </c>
      <c r="HC34" s="51">
        <v>986.6451746057528</v>
      </c>
      <c r="HD34" s="51">
        <v>1304.6522748596894</v>
      </c>
      <c r="HE34" s="51">
        <v>1163.6161663413238</v>
      </c>
      <c r="HF34" s="51">
        <v>2949.1794216716776</v>
      </c>
      <c r="HG34" s="51">
        <v>1001.9574827608078</v>
      </c>
      <c r="HH34" s="10">
        <v>989.518217989753</v>
      </c>
      <c r="HI34" s="8">
        <v>0.77275447946204867</v>
      </c>
      <c r="HJ34" s="8">
        <v>6.9954677476583002E-2</v>
      </c>
      <c r="HK34" s="8">
        <v>0.19148741208885761</v>
      </c>
      <c r="HL34" s="8">
        <v>0.15872320066375911</v>
      </c>
      <c r="HM34" s="8">
        <v>4.6290933473812329E-2</v>
      </c>
      <c r="HN34" s="8">
        <v>4.6615827368474444E-2</v>
      </c>
      <c r="HO34" s="7">
        <v>114.67399541742869</v>
      </c>
      <c r="HT34">
        <v>-243.26381050000001</v>
      </c>
      <c r="HU34">
        <f t="shared" si="70"/>
        <v>-804.00399946999994</v>
      </c>
      <c r="HV34" s="8">
        <f t="shared" si="51"/>
        <v>-9.4131314189801057E-3</v>
      </c>
      <c r="HW34" s="8">
        <f t="shared" si="54"/>
        <v>-8.3259312065092749E-3</v>
      </c>
      <c r="HX34">
        <v>909.01458989299999</v>
      </c>
      <c r="HY34">
        <f t="shared" si="71"/>
        <v>2896.5418379769999</v>
      </c>
      <c r="HZ34" s="8">
        <f t="shared" si="52"/>
        <v>3.517446256739086E-2</v>
      </c>
      <c r="IA34" s="8">
        <f t="shared" si="55"/>
        <v>2.999538322653866E-2</v>
      </c>
      <c r="IB34" s="8">
        <v>1.2212884593995848E-2</v>
      </c>
      <c r="IC34" s="8">
        <v>3.2754526109765817E-3</v>
      </c>
      <c r="ID34" s="8">
        <v>1.4507046021566234E-2</v>
      </c>
      <c r="IE34" s="8">
        <v>0.41438965534672234</v>
      </c>
      <c r="IF34" s="29">
        <v>0.33231886220788476</v>
      </c>
      <c r="IG34" s="29">
        <v>2.2241687032213901E-2</v>
      </c>
      <c r="IH34" s="29">
        <v>6.2590725806016701E-3</v>
      </c>
      <c r="II34" s="7">
        <f>+II35/(1+[2]Hoja1!$D35)</f>
        <v>58886.524588746943</v>
      </c>
      <c r="IJ34" s="7">
        <v>2278.6233333333334</v>
      </c>
      <c r="IK34" s="7">
        <f t="shared" si="7"/>
        <v>25843.02711523783</v>
      </c>
      <c r="IL34" s="10">
        <f>+VLOOKUP($A34,[3]Hoja1!$G$2:$I$123, 3, FALSE)</f>
        <v>15.52685901027079</v>
      </c>
      <c r="IM34" s="10">
        <v>22.800170596406701</v>
      </c>
      <c r="IN34" s="8">
        <f t="shared" si="8"/>
        <v>-0.31900250725677393</v>
      </c>
      <c r="IO34" s="7">
        <v>2281.33</v>
      </c>
      <c r="IP34" s="8">
        <v>6.0623086669212992E-3</v>
      </c>
      <c r="IQ34" s="7">
        <v>29.784513619161235</v>
      </c>
      <c r="IR34" s="8">
        <v>8.3273413642969436E-3</v>
      </c>
      <c r="IS34" s="8">
        <v>5.0817040497634957E-3</v>
      </c>
      <c r="IT34" s="8">
        <v>-7.407407407407407E-2</v>
      </c>
      <c r="IU34" s="8">
        <v>6.1728395061728392E-2</v>
      </c>
      <c r="IV34" s="8">
        <v>9.8765432098765427E-2</v>
      </c>
      <c r="IW34" s="29">
        <f t="shared" si="72"/>
        <v>6.648431415551671E-3</v>
      </c>
      <c r="IX34" s="7">
        <f t="shared" si="73"/>
        <v>42.620959734687546</v>
      </c>
      <c r="IY34" s="29">
        <f t="shared" si="57"/>
        <v>6.7505112016480514E-3</v>
      </c>
      <c r="IZ34" s="29">
        <f t="shared" si="58"/>
        <v>5.1717113335824801E-3</v>
      </c>
      <c r="JA34" s="29">
        <f t="shared" si="59"/>
        <v>-7.2081575246132207E-2</v>
      </c>
      <c r="JB34" s="29">
        <f t="shared" si="60"/>
        <v>5.5555555555555552E-2</v>
      </c>
      <c r="JC34" s="29">
        <f t="shared" si="61"/>
        <v>0.12037037037037036</v>
      </c>
      <c r="JD34" s="26">
        <v>-0.431701599397456</v>
      </c>
      <c r="JE34" s="26">
        <v>-1.82198471190015</v>
      </c>
      <c r="JF34" s="26">
        <v>-0.410913623389008</v>
      </c>
      <c r="JG34" s="26">
        <v>7.2715102462740405E-2</v>
      </c>
      <c r="JH34" s="26">
        <v>-0.69982529427834805</v>
      </c>
      <c r="JI34" s="26">
        <v>-0.251318375922717</v>
      </c>
      <c r="JJ34" s="56">
        <f>+SUM(JD34:JI34)</f>
        <v>-3.5430285024249382</v>
      </c>
      <c r="JK34" s="8">
        <v>0.49630757603689901</v>
      </c>
      <c r="JL34" s="27">
        <v>0.57389372113084303</v>
      </c>
      <c r="JM34" s="7">
        <v>215.427005714107</v>
      </c>
      <c r="JN34" s="8">
        <v>6.46655651751529E-2</v>
      </c>
      <c r="JO34" s="8">
        <v>1.8705973676340899E-3</v>
      </c>
      <c r="JP34" s="8">
        <v>-2.88388567988986E-2</v>
      </c>
      <c r="JQ34" s="29">
        <f t="shared" si="62"/>
        <v>-4.0363035415081905E-3</v>
      </c>
      <c r="JR34" s="29">
        <f t="shared" si="63"/>
        <v>7.3242642851615677E-2</v>
      </c>
      <c r="JS34" s="29">
        <f t="shared" si="64"/>
        <v>9.1875000000000012E-2</v>
      </c>
      <c r="JT34" s="31">
        <f t="shared" si="65"/>
        <v>2.8871982473845807E-5</v>
      </c>
      <c r="JU34" s="31">
        <f t="shared" si="66"/>
        <v>3.8898719134355146E-5</v>
      </c>
      <c r="JV34" s="31">
        <f t="shared" si="67"/>
        <v>2.4179687499999679E-4</v>
      </c>
      <c r="JW34" s="31">
        <v>0.05</v>
      </c>
      <c r="JX34" s="31">
        <f t="shared" si="74"/>
        <v>1.3384737085311099E-2</v>
      </c>
    </row>
    <row r="35" spans="1:284" x14ac:dyDescent="0.3">
      <c r="A35" s="1">
        <v>37408</v>
      </c>
      <c r="B35" s="7">
        <v>112962.21876166965</v>
      </c>
      <c r="C35" s="7">
        <f t="shared" si="2"/>
        <v>111833.82173375362</v>
      </c>
      <c r="D35" s="26">
        <f t="shared" si="3"/>
        <v>11.634808694546114</v>
      </c>
      <c r="E35" s="26">
        <f>+'Output Gap'!E51</f>
        <v>11.624769313933101</v>
      </c>
      <c r="F35" s="26">
        <f t="shared" si="35"/>
        <v>11.626163392558359</v>
      </c>
      <c r="G35" s="27">
        <f t="shared" si="36"/>
        <v>11.633812270510596</v>
      </c>
      <c r="H35" s="27">
        <f t="shared" si="37"/>
        <v>112849.71655105155</v>
      </c>
      <c r="I35" s="7">
        <v>111563.22325304236</v>
      </c>
      <c r="J35" s="7">
        <v>112781.08933354446</v>
      </c>
      <c r="K35" s="7">
        <v>113047.32400576799</v>
      </c>
      <c r="L35" s="7">
        <v>115080.667322123</v>
      </c>
      <c r="M35" s="8">
        <f t="shared" si="27"/>
        <v>-9.002192015594046E-3</v>
      </c>
      <c r="N35" s="8">
        <f t="shared" si="38"/>
        <v>1.606026588282905E-3</v>
      </c>
      <c r="O35" s="8">
        <f>+'Output Gap'!H51</f>
        <v>-8.6197166671002634E-3</v>
      </c>
      <c r="P35" s="8">
        <f t="shared" si="39"/>
        <v>-7.5282847114543916E-4</v>
      </c>
      <c r="Q35" s="33">
        <f>+'Output Gap'!I51</f>
        <v>-1.9921175893898635E-2</v>
      </c>
      <c r="R35" s="8"/>
      <c r="S35" s="8">
        <f>+'Output Gap'!Y35</f>
        <v>-1.4209910494813179E-2</v>
      </c>
      <c r="T35" s="34">
        <f t="shared" si="40"/>
        <v>-9.002192015594046E-3</v>
      </c>
      <c r="U35" s="25">
        <v>1.36534731071528</v>
      </c>
      <c r="V35" s="25">
        <v>1.3453755776921299</v>
      </c>
      <c r="W35" s="14">
        <f t="shared" si="41"/>
        <v>1.997173302315014E-2</v>
      </c>
      <c r="X35" s="25">
        <f t="shared" si="42"/>
        <v>3.8396283485813361</v>
      </c>
      <c r="Y35">
        <f t="shared" si="28"/>
        <v>9.683519487237362</v>
      </c>
      <c r="Z35">
        <f t="shared" si="43"/>
        <v>9.7102255366181911</v>
      </c>
      <c r="AA35" s="14">
        <f t="shared" si="29"/>
        <v>-2.67060493808291E-2</v>
      </c>
      <c r="AB35">
        <f t="shared" si="30"/>
        <v>12.150915284158831</v>
      </c>
      <c r="AC35">
        <f t="shared" si="44"/>
        <v>12.181530217561363</v>
      </c>
      <c r="AD35" s="14">
        <f t="shared" si="45"/>
        <v>-3.0614933402532074E-2</v>
      </c>
      <c r="AE35" s="8">
        <v>0.15580763657186994</v>
      </c>
      <c r="AF35" s="14">
        <f>+NAIRU_Unemployment!N31</f>
        <v>0.14996939285885699</v>
      </c>
      <c r="AG35" s="8">
        <f>+NAIRU_Unemployment!L31</f>
        <v>0.12653125861061718</v>
      </c>
      <c r="AH35" s="8">
        <f t="shared" si="31"/>
        <v>2.9276377961252764E-2</v>
      </c>
      <c r="AI35" s="7">
        <v>15919.001508610008</v>
      </c>
      <c r="AJ35" s="7">
        <v>18857.078313247814</v>
      </c>
      <c r="AK35" s="7">
        <v>16050.888531394899</v>
      </c>
      <c r="AL35" s="7">
        <v>18873.393768517701</v>
      </c>
      <c r="AM35" s="8">
        <f t="shared" si="4"/>
        <v>0.84419236342813009</v>
      </c>
      <c r="AN35" s="7">
        <v>12973.626993812539</v>
      </c>
      <c r="AO35" s="7">
        <v>262448.60555361846</v>
      </c>
      <c r="AP35" s="7">
        <v>265403.01543999999</v>
      </c>
      <c r="AQ35" s="8">
        <v>0.72171867858299388</v>
      </c>
      <c r="AR35" s="8">
        <v>0.72433832162540801</v>
      </c>
      <c r="AS35" s="8">
        <v>0.73662691679345205</v>
      </c>
      <c r="AT35" s="8">
        <v>0.75279390309025795</v>
      </c>
      <c r="AU35" s="8">
        <v>0.75114968112232905</v>
      </c>
      <c r="AV35" s="8">
        <f t="shared" si="17"/>
        <v>0.74685683366867972</v>
      </c>
      <c r="AW35" s="8">
        <v>5.2499999999999998E-2</v>
      </c>
      <c r="AX35" s="8">
        <v>6.0352264237790026E-2</v>
      </c>
      <c r="AY35" s="8">
        <v>9.1633333333333331E-2</v>
      </c>
      <c r="AZ35" s="8">
        <f t="shared" si="46"/>
        <v>-9.3863962302807025E-3</v>
      </c>
      <c r="BA35" s="8">
        <f t="shared" si="12"/>
        <v>1.4314991892729889E-3</v>
      </c>
      <c r="BB35" s="8">
        <f t="shared" si="13"/>
        <v>3.0974368080217252E-2</v>
      </c>
      <c r="BC35" s="7">
        <v>48.81</v>
      </c>
      <c r="BD35" s="8">
        <v>6.2472790596430183E-2</v>
      </c>
      <c r="BE35" s="8">
        <v>0.101336547133713</v>
      </c>
      <c r="BF35" s="7">
        <v>50.576921946253798</v>
      </c>
      <c r="BG35" s="8">
        <v>5.0775066153221804E-2</v>
      </c>
      <c r="BH35" s="8">
        <f t="shared" si="9"/>
        <v>2.1198284189891226E-2</v>
      </c>
      <c r="BI35" s="8">
        <v>2.2281930369313099E-2</v>
      </c>
      <c r="BJ35" s="8">
        <v>5.4754943404754501E-2</v>
      </c>
      <c r="BK35" s="7">
        <v>0.81107239643825013</v>
      </c>
      <c r="BL35" s="8">
        <v>4.185676949244832E-2</v>
      </c>
      <c r="BM35" s="7">
        <v>2312.5333333333333</v>
      </c>
      <c r="BN35" s="7">
        <v>130.88106643333333</v>
      </c>
      <c r="BO35" s="7">
        <v>128.456939103688</v>
      </c>
      <c r="BP35" s="7">
        <v>126.077122707615</v>
      </c>
      <c r="BQ35" s="8">
        <f t="shared" si="10"/>
        <v>1.887587807339175E-2</v>
      </c>
      <c r="BR35" s="8">
        <f t="shared" si="14"/>
        <v>3.6133890110014111E-2</v>
      </c>
      <c r="BS35" s="8">
        <v>6.1397826899389302E-2</v>
      </c>
      <c r="BT35" s="7">
        <v>85.42</v>
      </c>
      <c r="BU35" s="8">
        <v>4.2943587741572919E-4</v>
      </c>
      <c r="BV35" s="29">
        <f t="shared" si="22"/>
        <v>0.11599539496542488</v>
      </c>
      <c r="BW35" s="29">
        <v>2.1654066440727801E-2</v>
      </c>
      <c r="BX35" s="29">
        <v>-5.98565059246198E-3</v>
      </c>
      <c r="BY35" s="29">
        <v>0.10761974531249999</v>
      </c>
      <c r="BZ35" s="29">
        <f t="shared" si="26"/>
        <v>6.6230442814319987E-2</v>
      </c>
      <c r="CA35" s="29"/>
      <c r="CC35" s="29">
        <v>6.4684051919785795E-2</v>
      </c>
      <c r="CD35" s="29">
        <v>6.1719767021793201E-2</v>
      </c>
      <c r="CE35" s="29">
        <f t="shared" si="32"/>
        <v>5.5808882160765891E-2</v>
      </c>
      <c r="CF35" s="29">
        <f t="shared" si="33"/>
        <v>7.7462948601493692E-2</v>
      </c>
      <c r="CG35" s="29">
        <f t="shared" si="47"/>
        <v>-8.6849344831774394E-2</v>
      </c>
      <c r="CH35" s="29">
        <f t="shared" si="48"/>
        <v>-5.7235828181724208E-2</v>
      </c>
      <c r="CI35" s="29">
        <f t="shared" si="53"/>
        <v>-6.6807056912128487E-2</v>
      </c>
      <c r="CJ35" s="29">
        <f t="shared" si="34"/>
        <v>-2.1898192980367419</v>
      </c>
      <c r="CK35" s="10">
        <v>-11.330666666666668</v>
      </c>
      <c r="CL35" s="10">
        <v>-1.3500000000000003</v>
      </c>
      <c r="CM35" s="10">
        <v>-26.301666666666666</v>
      </c>
      <c r="CN35" s="10">
        <v>-2.3833333333333351</v>
      </c>
      <c r="CO35" s="10">
        <v>-22.953333333333337</v>
      </c>
      <c r="CP35" s="10">
        <v>-45.859999999999992</v>
      </c>
      <c r="CQ35" s="10">
        <v>15.555533333333335</v>
      </c>
      <c r="CR35" s="10">
        <v>-8.8888888888888911</v>
      </c>
      <c r="CS35" s="7">
        <v>102.23994937553114</v>
      </c>
      <c r="CT35" s="7">
        <v>105.13316149874068</v>
      </c>
      <c r="CU35" s="8">
        <f t="shared" si="15"/>
        <v>3.9987315085081576E-2</v>
      </c>
      <c r="CV35" s="7">
        <v>58.333333333333336</v>
      </c>
      <c r="CW35" s="7">
        <v>53.465864085248803</v>
      </c>
      <c r="CX35" s="26">
        <f t="shared" si="49"/>
        <v>1.3617425383986383</v>
      </c>
      <c r="CY35" s="29">
        <v>0.24938791668327806</v>
      </c>
      <c r="CZ35">
        <v>88507.228941281821</v>
      </c>
      <c r="DA35">
        <v>33408.410711596058</v>
      </c>
      <c r="DB35" s="29">
        <f t="shared" si="68"/>
        <v>7.7852204288371141E-3</v>
      </c>
      <c r="DC35" s="29">
        <f t="shared" si="69"/>
        <v>-0.12674683014368182</v>
      </c>
      <c r="DD35" s="29">
        <v>8.22320223484998E-2</v>
      </c>
      <c r="DE35" s="29">
        <v>4.8914011873544334E-2</v>
      </c>
      <c r="DF35" s="29">
        <v>0.15025637777096992</v>
      </c>
      <c r="DG35" s="29">
        <v>0.16147196872816427</v>
      </c>
      <c r="DH35" s="29">
        <v>5.3164165873943778E-2</v>
      </c>
      <c r="DI35" s="29">
        <v>0.44176939066083787</v>
      </c>
      <c r="DJ35" s="29">
        <v>0.14537345659811368</v>
      </c>
      <c r="DK35" s="29">
        <v>0.22650642734502321</v>
      </c>
      <c r="DL35" s="29">
        <v>0.62812011605686313</v>
      </c>
      <c r="DM35">
        <v>-4380.4107944673924</v>
      </c>
      <c r="DN35" s="8">
        <f t="shared" si="11"/>
        <v>-7.1210263826201173E-2</v>
      </c>
      <c r="DO35" s="7">
        <f t="shared" si="20"/>
        <v>-12927.153147872248</v>
      </c>
      <c r="DP35" s="8">
        <f t="shared" si="18"/>
        <v>-5.5637626034487762E-2</v>
      </c>
      <c r="DQ35" s="8">
        <f t="shared" si="50"/>
        <v>2.1805746988819097E-2</v>
      </c>
      <c r="DR35" s="25">
        <v>0.951071287300567</v>
      </c>
      <c r="DS35" s="8">
        <v>-1.8886908140363399E-2</v>
      </c>
      <c r="DT35" s="8">
        <v>1.3720595492595299E-3</v>
      </c>
      <c r="DU35" s="8">
        <v>4.5002418468497299E-2</v>
      </c>
      <c r="DV35" s="8">
        <v>9.7462154431099707E-2</v>
      </c>
      <c r="DW35" s="29">
        <f t="shared" si="6"/>
        <v>0.15580763657186994</v>
      </c>
      <c r="DX35" s="8">
        <v>0.64720849335109576</v>
      </c>
      <c r="DY35" s="8">
        <v>8.0922712545111006E-2</v>
      </c>
      <c r="DZ35" s="8">
        <v>5.4017666663007002E-2</v>
      </c>
      <c r="EA35" s="8">
        <v>0.54763832048318095</v>
      </c>
      <c r="EB35" s="8">
        <f t="shared" si="16"/>
        <v>-5.6164384492358721E-3</v>
      </c>
      <c r="EC35" s="8">
        <v>0.20919936898418401</v>
      </c>
      <c r="ED35" s="8">
        <v>0.13892915568196496</v>
      </c>
      <c r="EE35" s="8">
        <v>0.19831819556005126</v>
      </c>
      <c r="EF35" s="8">
        <v>8.6092026944052602E-2</v>
      </c>
      <c r="EG35" s="8">
        <v>0.2522038311647396</v>
      </c>
      <c r="EH35" s="8">
        <v>0.30022930097253442</v>
      </c>
      <c r="EI35" s="8">
        <v>1.0372568542749781E-2</v>
      </c>
      <c r="EJ35" s="8">
        <v>3.0018497243557804E-2</v>
      </c>
      <c r="EK35" s="8">
        <v>0.17509476269243485</v>
      </c>
      <c r="EL35" s="10">
        <v>28543.14878</v>
      </c>
      <c r="EM35" s="8"/>
      <c r="EN35" s="10">
        <v>1478.0748700000001</v>
      </c>
      <c r="EO35" s="10">
        <v>1918.10934</v>
      </c>
      <c r="EP35" s="8">
        <v>5.1783875752197235E-2</v>
      </c>
      <c r="EQ35" s="8">
        <v>1.2977078353277192</v>
      </c>
      <c r="ER35" s="8">
        <v>0.25579196871524423</v>
      </c>
      <c r="ES35" s="8">
        <v>0.26271482076084768</v>
      </c>
      <c r="ET35" s="10">
        <v>7197.2668699999995</v>
      </c>
      <c r="EU35" s="8"/>
      <c r="EV35" s="10">
        <v>518.09829999999999</v>
      </c>
      <c r="EW35" s="10">
        <v>275.72856000000002</v>
      </c>
      <c r="EX35" s="8">
        <v>7.1985422988768519E-2</v>
      </c>
      <c r="EY35" s="8">
        <v>0.53219352389305274</v>
      </c>
      <c r="EZ35" s="8">
        <v>9.489386118666189E-2</v>
      </c>
      <c r="FA35" s="8">
        <v>0.40371606967461532</v>
      </c>
      <c r="FB35" s="10">
        <v>11741.340470000001</v>
      </c>
      <c r="FC35" s="8"/>
      <c r="FD35" s="10">
        <v>2798.9480699999999</v>
      </c>
      <c r="FE35" s="10">
        <v>1059.38879</v>
      </c>
      <c r="FF35" s="8">
        <v>0.23838403095042859</v>
      </c>
      <c r="FG35" s="8">
        <v>0.3784953359281153</v>
      </c>
      <c r="FH35" s="8">
        <v>0.32926454238401093</v>
      </c>
      <c r="FI35" s="8">
        <v>0.27402660157032144</v>
      </c>
      <c r="FJ35" s="7">
        <v>47789.52145</v>
      </c>
      <c r="FK35" s="7">
        <v>4821.6766400000006</v>
      </c>
      <c r="FL35" s="8">
        <v>-4.1682708709325595E-3</v>
      </c>
      <c r="FM35" s="8">
        <v>-7.082315327999418E-2</v>
      </c>
      <c r="FN35" s="8"/>
      <c r="FO35" s="8"/>
      <c r="FP35" s="8"/>
      <c r="FQ35" s="8">
        <v>0.67544998671840961</v>
      </c>
      <c r="FR35" s="8">
        <v>0.10089401386964507</v>
      </c>
      <c r="FS35" s="8">
        <v>0.24867575339547016</v>
      </c>
      <c r="FT35" s="8">
        <v>9.4795531441804623E-2</v>
      </c>
      <c r="FU35" s="8">
        <v>3.754981414243197E-2</v>
      </c>
      <c r="FV35" s="8">
        <v>7.4831888854335366E-2</v>
      </c>
      <c r="FW35" s="8">
        <v>4.7929987798308878E-2</v>
      </c>
      <c r="FX35" s="8">
        <v>0.45311163898178508</v>
      </c>
      <c r="FY35" s="8">
        <v>0.49895837321990605</v>
      </c>
      <c r="FZ35" s="8">
        <v>-8.329909381927858E-2</v>
      </c>
      <c r="GA35" s="8">
        <v>-2.0872192522425892E-2</v>
      </c>
      <c r="GB35" s="8">
        <v>4.4545579265701019E-2</v>
      </c>
      <c r="GC35" s="8"/>
      <c r="GD35" s="8"/>
      <c r="GE35" s="8"/>
      <c r="GF35" s="8"/>
      <c r="GG35" s="8"/>
      <c r="GJ35" s="8"/>
      <c r="GK35" s="8">
        <v>7.0961861113928063E-2</v>
      </c>
      <c r="GL35" s="8">
        <v>0.12924805187195568</v>
      </c>
      <c r="GM35" s="8">
        <v>3.5644071535067663E-2</v>
      </c>
      <c r="GN35" s="8">
        <v>4.7929649802534814E-2</v>
      </c>
      <c r="GO35" s="8">
        <v>5.9591432183822186E-2</v>
      </c>
      <c r="GP35" s="8">
        <v>1.2111250741794095E-2</v>
      </c>
      <c r="GQ35" s="8">
        <v>5.2262402790959409E-2</v>
      </c>
      <c r="GR35" s="8">
        <v>6.1971472863499369E-3</v>
      </c>
      <c r="GS35" s="8">
        <v>3.6395214373707761E-2</v>
      </c>
      <c r="GT35" s="8">
        <v>0.56091424252010003</v>
      </c>
      <c r="GU35" s="8">
        <v>0.29260615318041738</v>
      </c>
      <c r="GV35" s="8"/>
      <c r="GW35" s="8">
        <v>0.20318513170306535</v>
      </c>
      <c r="GX35" s="26">
        <v>9.088421688313332</v>
      </c>
      <c r="GY35" s="8">
        <v>0.13741507559116817</v>
      </c>
      <c r="GZ35" s="8">
        <v>5.6243082422912684E-2</v>
      </c>
      <c r="HA35" s="51">
        <v>1.5660130105466485</v>
      </c>
      <c r="HB35" s="51">
        <v>0.27161477556062125</v>
      </c>
      <c r="HC35" s="51">
        <v>982.95704836409845</v>
      </c>
      <c r="HD35" s="51">
        <v>1295.4793518625409</v>
      </c>
      <c r="HE35" s="51">
        <v>1161.3995710853776</v>
      </c>
      <c r="HF35" s="51">
        <v>2863.6713367170596</v>
      </c>
      <c r="HG35" s="51">
        <v>1013.3558845667709</v>
      </c>
      <c r="HH35" s="10">
        <v>1032.7520728611059</v>
      </c>
      <c r="HI35" s="8">
        <v>0.77683635385169325</v>
      </c>
      <c r="HJ35" s="8">
        <v>6.960062757996574E-2</v>
      </c>
      <c r="HK35" s="8">
        <v>0.19839269460101316</v>
      </c>
      <c r="HL35" s="8">
        <v>0.15564187894371154</v>
      </c>
      <c r="HM35" s="8">
        <v>5.3033782412857375E-2</v>
      </c>
      <c r="HN35" s="8">
        <v>4.5608491770460308E-2</v>
      </c>
      <c r="HO35" s="7">
        <v>121.34043794607074</v>
      </c>
      <c r="HT35">
        <v>-350.13349879999998</v>
      </c>
      <c r="HU35">
        <f t="shared" si="70"/>
        <v>-864.33051026999999</v>
      </c>
      <c r="HV35" s="8">
        <f t="shared" si="51"/>
        <v>-1.3272366632550903E-2</v>
      </c>
      <c r="HW35" s="8">
        <f t="shared" si="54"/>
        <v>-8.5788442680756784E-3</v>
      </c>
      <c r="HX35">
        <v>601.66553230700003</v>
      </c>
      <c r="HY35">
        <f t="shared" si="71"/>
        <v>2456.4699052760002</v>
      </c>
      <c r="HZ35" s="8">
        <f t="shared" si="52"/>
        <v>2.2807088045890812E-2</v>
      </c>
      <c r="IA35" s="8">
        <f t="shared" si="55"/>
        <v>2.4381498184062038E-2</v>
      </c>
      <c r="IB35" s="8">
        <v>1.0284893357646683E-2</v>
      </c>
      <c r="IC35" s="8">
        <v>3.3677730561300079E-3</v>
      </c>
      <c r="ID35" s="8">
        <v>1.0728831770285349E-2</v>
      </c>
      <c r="IE35" s="8">
        <v>0.40693719066478062</v>
      </c>
      <c r="IF35" s="29">
        <v>0.33095117121917866</v>
      </c>
      <c r="IG35" s="29">
        <v>2.1224385880695602E-2</v>
      </c>
      <c r="IH35" s="29">
        <v>2.7000355984218901E-3</v>
      </c>
      <c r="II35" s="7">
        <f>+II36/(1+[2]Hoja1!$D36)</f>
        <v>61513.756010768491</v>
      </c>
      <c r="IJ35" s="7">
        <v>2331.7766666666666</v>
      </c>
      <c r="IK35" s="7">
        <f t="shared" si="7"/>
        <v>26380.637944500901</v>
      </c>
      <c r="IL35" s="10">
        <f>+VLOOKUP($A35,[3]Hoja1!$G$2:$I$123, 3, FALSE)</f>
        <v>18.206268264029973</v>
      </c>
      <c r="IM35" s="10">
        <v>23.557561937886799</v>
      </c>
      <c r="IN35" s="8">
        <f t="shared" si="8"/>
        <v>-0.2271582130598383</v>
      </c>
      <c r="IO35" s="7">
        <v>2312.5333333333333</v>
      </c>
      <c r="IP35" s="8">
        <v>4.5808508428505385E-3</v>
      </c>
      <c r="IQ35" s="7">
        <v>312.86249428112762</v>
      </c>
      <c r="IR35" s="8">
        <v>7.0616393280880617E-3</v>
      </c>
      <c r="IS35" s="8">
        <v>4.7633463399621052E-3</v>
      </c>
      <c r="IT35" s="8">
        <v>3.7037037037037035E-2</v>
      </c>
      <c r="IU35" s="8">
        <v>-4.9382716049382713E-2</v>
      </c>
      <c r="IV35" s="8">
        <v>4.9999999999999989E-2</v>
      </c>
      <c r="IW35" s="29">
        <f t="shared" si="72"/>
        <v>6.1137484798874098E-3</v>
      </c>
      <c r="IX35" s="7">
        <f t="shared" si="73"/>
        <v>108.83605256435729</v>
      </c>
      <c r="IY35" s="29">
        <f t="shared" si="57"/>
        <v>7.2814740420985387E-3</v>
      </c>
      <c r="IZ35" s="29">
        <f t="shared" si="58"/>
        <v>5.0785843287465653E-3</v>
      </c>
      <c r="JA35" s="29">
        <f t="shared" si="59"/>
        <v>-4.739021722144085E-2</v>
      </c>
      <c r="JB35" s="29">
        <f t="shared" si="60"/>
        <v>4.3209876543209874E-2</v>
      </c>
      <c r="JC35" s="29">
        <f t="shared" si="61"/>
        <v>0.10200617283950617</v>
      </c>
      <c r="JD35" s="26">
        <v>-0.44519376617220902</v>
      </c>
      <c r="JE35" s="26">
        <v>-1.8862138031979001</v>
      </c>
      <c r="JF35" s="26">
        <v>-0.44711712661056902</v>
      </c>
      <c r="JG35" s="26">
        <v>4.6535657886057499E-2</v>
      </c>
      <c r="JH35" s="26">
        <v>-0.71755345193932996</v>
      </c>
      <c r="JI35" s="26">
        <v>-0.244862472693816</v>
      </c>
      <c r="JJ35" s="56">
        <f t="shared" ref="JJ35:JJ98" si="75">+SUM(JD35:JI35)</f>
        <v>-3.6944049627277669</v>
      </c>
      <c r="JK35" s="8">
        <v>0.499198801084834</v>
      </c>
      <c r="JL35" s="27">
        <v>0.57459793254583202</v>
      </c>
      <c r="JM35" s="7">
        <v>223.484314578376</v>
      </c>
      <c r="JN35" s="8">
        <v>6.5715467157440199E-2</v>
      </c>
      <c r="JO35" s="8">
        <v>1.8873580265275702E-2</v>
      </c>
      <c r="JP35" s="8">
        <v>-4.3226743329283002E-2</v>
      </c>
      <c r="JQ35" s="29">
        <f t="shared" si="62"/>
        <v>-3.0512753321836061E-3</v>
      </c>
      <c r="JR35" s="29">
        <f t="shared" si="63"/>
        <v>6.7023832214304899E-2</v>
      </c>
      <c r="JS35" s="29">
        <f t="shared" si="64"/>
        <v>7.6249999999999998E-2</v>
      </c>
      <c r="JT35" s="31">
        <f t="shared" si="65"/>
        <v>1.423749914535106E-5</v>
      </c>
      <c r="JU35" s="31">
        <f t="shared" si="66"/>
        <v>7.547369437979623E-5</v>
      </c>
      <c r="JV35" s="31">
        <f t="shared" si="67"/>
        <v>2.5156250000000005E-4</v>
      </c>
      <c r="JW35" s="31">
        <v>0.05</v>
      </c>
      <c r="JX35" s="31">
        <f t="shared" si="74"/>
        <v>4.7549434047544983E-3</v>
      </c>
    </row>
    <row r="36" spans="1:284" x14ac:dyDescent="0.3">
      <c r="A36" s="1">
        <v>37500</v>
      </c>
      <c r="B36" s="7">
        <v>112556.42354501267</v>
      </c>
      <c r="C36" s="7">
        <f t="shared" si="2"/>
        <v>112526.79824844986</v>
      </c>
      <c r="D36" s="26">
        <f t="shared" si="3"/>
        <v>11.631209917518483</v>
      </c>
      <c r="E36" s="26">
        <f>+'Output Gap'!E52</f>
        <v>11.6309466789128</v>
      </c>
      <c r="F36" s="26">
        <f t="shared" si="35"/>
        <v>11.632348776174204</v>
      </c>
      <c r="G36" s="27">
        <f t="shared" si="36"/>
        <v>11.645916078515381</v>
      </c>
      <c r="H36" s="27">
        <f t="shared" si="37"/>
        <v>114223.92767031791</v>
      </c>
      <c r="I36" s="7">
        <v>112492.41028711008</v>
      </c>
      <c r="J36" s="7">
        <v>113674.45585919268</v>
      </c>
      <c r="K36" s="7">
        <v>113634.662909112</v>
      </c>
      <c r="L36" s="7">
        <v>115557.052752198</v>
      </c>
      <c r="M36" s="8">
        <f t="shared" si="27"/>
        <v>-1.4857915118856924E-2</v>
      </c>
      <c r="N36" s="8">
        <f t="shared" si="38"/>
        <v>-9.8353874292118615E-3</v>
      </c>
      <c r="O36" s="8">
        <f>+'Output Gap'!H52</f>
        <v>-1.0152598275100289E-2</v>
      </c>
      <c r="P36" s="8">
        <f t="shared" si="39"/>
        <v>-9.4886484149799832E-3</v>
      </c>
      <c r="Q36" s="33">
        <f>+'Output Gap'!I52</f>
        <v>-1.829536648600083E-2</v>
      </c>
      <c r="R36" s="8"/>
      <c r="S36" s="8">
        <f>+'Output Gap'!Y36</f>
        <v>-1.5057464223502253E-2</v>
      </c>
      <c r="T36" s="34">
        <f t="shared" si="40"/>
        <v>-1.4857915118856924E-2</v>
      </c>
      <c r="U36" s="25">
        <v>1.3625643491366199</v>
      </c>
      <c r="V36" s="25">
        <v>1.3496835642620399</v>
      </c>
      <c r="W36" s="14">
        <f t="shared" si="41"/>
        <v>1.2880784874579998E-2</v>
      </c>
      <c r="X36" s="25">
        <f t="shared" si="42"/>
        <v>3.8562050965072228</v>
      </c>
      <c r="Y36">
        <f t="shared" si="28"/>
        <v>9.6891672655312036</v>
      </c>
      <c r="Z36">
        <f t="shared" si="43"/>
        <v>9.7150239811955874</v>
      </c>
      <c r="AA36" s="14">
        <f t="shared" si="29"/>
        <v>-2.5856715664383856E-2</v>
      </c>
      <c r="AB36">
        <f t="shared" si="30"/>
        <v>12.170755338815724</v>
      </c>
      <c r="AC36">
        <f t="shared" si="44"/>
        <v>12.199139607377379</v>
      </c>
      <c r="AD36" s="14">
        <f t="shared" si="45"/>
        <v>-2.8384268561655546E-2</v>
      </c>
      <c r="AE36" s="8">
        <v>0.15406847375432414</v>
      </c>
      <c r="AF36" s="14">
        <f>+NAIRU_Unemployment!N32</f>
        <v>0.14877272888939</v>
      </c>
      <c r="AG36" s="8">
        <f>+NAIRU_Unemployment!L32</f>
        <v>0.12588761183102778</v>
      </c>
      <c r="AH36" s="8">
        <f t="shared" si="31"/>
        <v>2.8180861923296358E-2</v>
      </c>
      <c r="AI36" s="7">
        <v>15849.226145455628</v>
      </c>
      <c r="AJ36" s="7">
        <v>18735.826309483928</v>
      </c>
      <c r="AK36" s="7">
        <v>16141.796864650199</v>
      </c>
      <c r="AL36" s="7">
        <v>18950.210188811099</v>
      </c>
      <c r="AM36" s="8">
        <f t="shared" si="4"/>
        <v>0.84593152624567591</v>
      </c>
      <c r="AN36" s="7">
        <v>16182.239471681887</v>
      </c>
      <c r="AO36" s="7">
        <v>267776.04526041052</v>
      </c>
      <c r="AP36" s="7">
        <v>269509.28839</v>
      </c>
      <c r="AQ36" s="8">
        <v>0.73097924257906743</v>
      </c>
      <c r="AR36" s="8">
        <v>0.72742132954314898</v>
      </c>
      <c r="AS36" s="8">
        <v>0.73907851920567602</v>
      </c>
      <c r="AT36" s="8">
        <v>0.752966557819715</v>
      </c>
      <c r="AU36" s="8">
        <v>0.75304834423255895</v>
      </c>
      <c r="AV36" s="8">
        <f t="shared" si="17"/>
        <v>0.74836447375265003</v>
      </c>
      <c r="AW36" s="8">
        <v>5.2499999999999998E-2</v>
      </c>
      <c r="AX36" s="8">
        <v>5.2816208988888905E-2</v>
      </c>
      <c r="AY36" s="8">
        <v>7.8966666666666671E-2</v>
      </c>
      <c r="AZ36" s="8">
        <f t="shared" si="46"/>
        <v>-6.7353181076671431E-3</v>
      </c>
      <c r="BA36" s="8">
        <f t="shared" si="12"/>
        <v>-9.0887801485443065E-3</v>
      </c>
      <c r="BB36" s="8">
        <f t="shared" si="13"/>
        <v>1.5524045619067062E-2</v>
      </c>
      <c r="BC36" s="7">
        <v>49.04</v>
      </c>
      <c r="BD36" s="8">
        <v>5.9636992221261842E-2</v>
      </c>
      <c r="BE36" s="8">
        <v>9.4100160084550091E-2</v>
      </c>
      <c r="BF36" s="7">
        <v>50.877129168656097</v>
      </c>
      <c r="BG36" s="8">
        <v>4.9323261542161496E-2</v>
      </c>
      <c r="BH36" s="8">
        <f t="shared" si="9"/>
        <v>1.0280809427714921E-2</v>
      </c>
      <c r="BI36" s="8">
        <v>2.3595743046534799E-2</v>
      </c>
      <c r="BJ36" s="8">
        <v>5.0958657124235203E-2</v>
      </c>
      <c r="BK36" s="7">
        <v>0.8452736651704964</v>
      </c>
      <c r="BL36" s="8">
        <v>6.7756669781070089E-2</v>
      </c>
      <c r="BM36" s="7">
        <v>2635.0566666666668</v>
      </c>
      <c r="BN36" s="7">
        <v>126.61389043333334</v>
      </c>
      <c r="BO36" s="7">
        <v>128.73063931143599</v>
      </c>
      <c r="BP36" s="7">
        <v>127.343884120673</v>
      </c>
      <c r="BQ36" s="8">
        <f t="shared" si="10"/>
        <v>1.0889845243363894E-2</v>
      </c>
      <c r="BR36" s="8">
        <f t="shared" si="14"/>
        <v>1.7703249148051547E-2</v>
      </c>
      <c r="BS36" s="8">
        <v>5.7365868151862398E-2</v>
      </c>
      <c r="BT36" s="7">
        <v>92.199999999999989</v>
      </c>
      <c r="BU36" s="8">
        <v>7.9035655769680746E-2</v>
      </c>
      <c r="BV36" s="29">
        <f t="shared" si="22"/>
        <v>0.11292181381626112</v>
      </c>
      <c r="BW36" s="29">
        <v>2.1277324121709299E-2</v>
      </c>
      <c r="BX36" s="29">
        <v>-5.3702878368949306E-3</v>
      </c>
      <c r="BY36" s="29">
        <v>0.11830493281250001</v>
      </c>
      <c r="BZ36" s="29">
        <f t="shared" si="26"/>
        <v>7.6915630314320013E-2</v>
      </c>
      <c r="CA36" s="29"/>
      <c r="CC36" s="29">
        <v>6.1569552782448599E-2</v>
      </c>
      <c r="CD36" s="29">
        <v>5.89951803138105E-2</v>
      </c>
      <c r="CE36" s="29">
        <f t="shared" si="32"/>
        <v>5.308429545278319E-2</v>
      </c>
      <c r="CF36" s="29">
        <f t="shared" si="33"/>
        <v>7.4361619574492485E-2</v>
      </c>
      <c r="CG36" s="29">
        <f t="shared" si="47"/>
        <v>-8.1096937682159628E-2</v>
      </c>
      <c r="CH36" s="29">
        <f t="shared" si="48"/>
        <v>-7.2893093101131706E-2</v>
      </c>
      <c r="CI36" s="29">
        <f t="shared" si="53"/>
        <v>-5.934328664358976E-2</v>
      </c>
      <c r="CJ36" s="29">
        <f t="shared" si="34"/>
        <v>-1.9881379903312508</v>
      </c>
      <c r="CK36" s="10">
        <v>-2.6046666666666685</v>
      </c>
      <c r="CL36" s="10">
        <v>11.305555555555552</v>
      </c>
      <c r="CM36" s="10">
        <v>-23.47</v>
      </c>
      <c r="CN36" s="10">
        <v>-6.3733333333333322</v>
      </c>
      <c r="CO36" s="10">
        <v>-23.643333333333334</v>
      </c>
      <c r="CP36" s="10">
        <v>-47.073333333333323</v>
      </c>
      <c r="CQ36" s="10">
        <v>17.888866666666669</v>
      </c>
      <c r="CR36" s="10">
        <v>-2.8888888888888888</v>
      </c>
      <c r="CS36" s="7">
        <v>130.55580548842215</v>
      </c>
      <c r="CT36" s="7">
        <v>127.62201844285347</v>
      </c>
      <c r="CU36" s="8">
        <f t="shared" si="15"/>
        <v>2.7856264501840977E-2</v>
      </c>
      <c r="CV36" s="7">
        <v>63.888888888888886</v>
      </c>
      <c r="CW36" s="7">
        <v>53.024168213127702</v>
      </c>
      <c r="CX36" s="26">
        <f t="shared" si="49"/>
        <v>1.3617425383986383</v>
      </c>
      <c r="CY36" s="29">
        <v>0.24800695047510515</v>
      </c>
      <c r="CZ36">
        <v>89218.041940744457</v>
      </c>
      <c r="DA36">
        <v>33321.867783415248</v>
      </c>
      <c r="DB36" s="29">
        <f t="shared" si="68"/>
        <v>8.225728588643344E-3</v>
      </c>
      <c r="DC36" s="29">
        <f t="shared" si="69"/>
        <v>-7.8519834901553565E-2</v>
      </c>
      <c r="DD36" s="29">
        <v>7.8502318847075536E-2</v>
      </c>
      <c r="DE36" s="29">
        <v>5.0253852677273864E-2</v>
      </c>
      <c r="DF36" s="29">
        <v>0.14980627704372568</v>
      </c>
      <c r="DG36" s="29">
        <v>0.16238338537766711</v>
      </c>
      <c r="DH36" s="29">
        <v>5.2176174718888704E-2</v>
      </c>
      <c r="DI36" s="29">
        <v>0.44086200170668122</v>
      </c>
      <c r="DJ36" s="29">
        <v>0.1445564931847631</v>
      </c>
      <c r="DK36" s="29">
        <v>0.21907360852876401</v>
      </c>
      <c r="DL36" s="29">
        <v>0.63636989828647295</v>
      </c>
      <c r="DM36">
        <v>-1506.4119775126578</v>
      </c>
      <c r="DN36" s="8">
        <f t="shared" si="11"/>
        <v>-2.4571664319332963E-2</v>
      </c>
      <c r="DO36" s="7">
        <f t="shared" si="20"/>
        <v>-13982.432329830834</v>
      </c>
      <c r="DP36" s="8">
        <f t="shared" si="18"/>
        <v>-5.8537545535572819E-2</v>
      </c>
      <c r="DQ36" s="8">
        <f t="shared" si="50"/>
        <v>4.2174917231842635E-2</v>
      </c>
      <c r="DR36" s="25">
        <v>0.94970462463767302</v>
      </c>
      <c r="DS36" s="8">
        <v>-1.7274199487195201E-2</v>
      </c>
      <c r="DT36" s="8">
        <v>1.3790842088577801E-3</v>
      </c>
      <c r="DU36" s="8">
        <v>4.1317705206416797E-2</v>
      </c>
      <c r="DV36" s="8">
        <v>9.6842766354357998E-2</v>
      </c>
      <c r="DW36" s="29">
        <f t="shared" si="6"/>
        <v>0.15406847375432414</v>
      </c>
      <c r="DX36" s="8">
        <v>0.65004037738088694</v>
      </c>
      <c r="DY36" s="8">
        <v>8.1242823089339999E-2</v>
      </c>
      <c r="DZ36" s="8">
        <v>7.0409445168176266E-2</v>
      </c>
      <c r="EA36" s="8">
        <v>0.54761345665432204</v>
      </c>
      <c r="EB36" s="8">
        <f t="shared" si="16"/>
        <v>-2.4734568700898074E-2</v>
      </c>
      <c r="EC36" s="8">
        <v>0.29589879687306175</v>
      </c>
      <c r="ED36" s="8">
        <v>0.24429814638137048</v>
      </c>
      <c r="EE36" s="8">
        <v>0.27350059114998082</v>
      </c>
      <c r="EF36" s="8">
        <v>8.5179716051632104E-2</v>
      </c>
      <c r="EG36" s="8">
        <v>0.23560686091601241</v>
      </c>
      <c r="EH36" s="8">
        <v>0.31700019521442163</v>
      </c>
      <c r="EI36" s="8">
        <v>9.4593393625738292E-3</v>
      </c>
      <c r="EJ36" s="8">
        <v>2.7755805634563098E-2</v>
      </c>
      <c r="EK36" s="8">
        <v>0.16647482227386015</v>
      </c>
      <c r="EL36" s="10">
        <v>29962.264970000004</v>
      </c>
      <c r="EM36" s="8">
        <v>6.0642689881914492E-2</v>
      </c>
      <c r="EN36" s="10">
        <v>1361.6700700000001</v>
      </c>
      <c r="EO36" s="10">
        <v>1890.14112</v>
      </c>
      <c r="EP36" s="8">
        <v>4.544616608134882E-2</v>
      </c>
      <c r="EQ36" s="8">
        <v>1.3881050642465835</v>
      </c>
      <c r="ER36" s="8">
        <v>0.22659021230180648</v>
      </c>
      <c r="ES36" s="8">
        <v>0.27840581719017077</v>
      </c>
      <c r="ET36" s="10">
        <v>7673.9702400000006</v>
      </c>
      <c r="EU36" s="8">
        <v>1.8936154471614303E-2</v>
      </c>
      <c r="EV36" s="10">
        <v>514.05422999999996</v>
      </c>
      <c r="EW36" s="10">
        <v>274.35147999999998</v>
      </c>
      <c r="EX36" s="8">
        <v>6.6986737493524587E-2</v>
      </c>
      <c r="EY36" s="8">
        <v>0.53370143457432495</v>
      </c>
      <c r="EZ36" s="8">
        <v>8.9240687582974335E-2</v>
      </c>
      <c r="FA36" s="8">
        <v>0.40061231513433015</v>
      </c>
      <c r="FB36" s="10">
        <v>11505.350799999998</v>
      </c>
      <c r="FC36" s="8">
        <v>-5.1216356507731896E-2</v>
      </c>
      <c r="FD36" s="10">
        <v>2755.2509</v>
      </c>
      <c r="FE36" s="10">
        <v>1067.0246299999999</v>
      </c>
      <c r="FF36" s="8">
        <v>0.2394756099049149</v>
      </c>
      <c r="FG36" s="8">
        <v>0.38726949694490614</v>
      </c>
      <c r="FH36" s="8">
        <v>0.32222730519050791</v>
      </c>
      <c r="FI36" s="8">
        <v>0.28781421475875657</v>
      </c>
      <c r="FJ36" s="7">
        <v>49473.55060000001</v>
      </c>
      <c r="FK36" s="7">
        <v>4658.0116900000003</v>
      </c>
      <c r="FL36" s="8">
        <v>1.9066971013578831E-2</v>
      </c>
      <c r="FM36" s="8">
        <v>-8.266217838408052E-2</v>
      </c>
      <c r="FN36" s="8">
        <v>0.6553631789529758</v>
      </c>
      <c r="FO36" s="8">
        <v>0.15812435612297168</v>
      </c>
      <c r="FP36" s="8">
        <v>0.26398362318959434</v>
      </c>
      <c r="FQ36" s="8">
        <v>0.69675629805574546</v>
      </c>
      <c r="FR36" s="8">
        <v>9.415155438631484E-2</v>
      </c>
      <c r="FS36" s="8">
        <v>0.22670590769975071</v>
      </c>
      <c r="FT36" s="8">
        <v>9.9447664511874673E-2</v>
      </c>
      <c r="FU36" s="8">
        <v>3.2955474703157496E-2</v>
      </c>
      <c r="FV36" s="8">
        <v>7.2399821190997846E-2</v>
      </c>
      <c r="FW36" s="8">
        <v>4.7771611535806877E-2</v>
      </c>
      <c r="FX36" s="8">
        <v>0.46688548564423871</v>
      </c>
      <c r="FY36" s="8">
        <v>0.4853429028199544</v>
      </c>
      <c r="FZ36" s="8">
        <v>5.1457686054186214E-2</v>
      </c>
      <c r="GA36" s="8">
        <v>3.4647425874436699E-2</v>
      </c>
      <c r="GB36" s="8">
        <v>5.0324515373624035E-2</v>
      </c>
      <c r="GC36" s="8">
        <v>-0.51485882504521108</v>
      </c>
      <c r="GD36" s="8">
        <v>-0.77724312747673518</v>
      </c>
      <c r="GE36" s="8">
        <v>-0.8551274481925768</v>
      </c>
      <c r="GF36" s="8">
        <v>-0.7835339898849476</v>
      </c>
      <c r="GG36" s="8">
        <v>-2.3278016306126709E-2</v>
      </c>
      <c r="GH36" s="8">
        <v>4.3106616084581757E-3</v>
      </c>
      <c r="GI36" s="8">
        <v>1.0090813049285496E-2</v>
      </c>
      <c r="GJ36" s="8">
        <v>6.0303230341565706E-3</v>
      </c>
      <c r="GK36" s="8">
        <v>7.118169520239219E-2</v>
      </c>
      <c r="GL36" s="8">
        <v>0.12512686981853541</v>
      </c>
      <c r="GM36" s="8">
        <v>3.5333576982651133E-2</v>
      </c>
      <c r="GN36" s="8">
        <v>4.7100128889134868E-2</v>
      </c>
      <c r="GO36" s="8">
        <v>5.513159233826171E-2</v>
      </c>
      <c r="GP36" s="8">
        <v>1.1365751760655128E-2</v>
      </c>
      <c r="GQ36" s="8">
        <v>5.1889659440953702E-2</v>
      </c>
      <c r="GR36" s="8">
        <v>8.4893088101144053E-3</v>
      </c>
      <c r="GS36" s="8">
        <v>3.7419421512343988E-2</v>
      </c>
      <c r="GT36" s="8">
        <v>0.57741396257943156</v>
      </c>
      <c r="GU36" s="8">
        <v>0.26514806610924063</v>
      </c>
      <c r="GV36" s="8">
        <v>0.8342401640018936</v>
      </c>
      <c r="GW36" s="8">
        <v>0.20289908922575067</v>
      </c>
      <c r="GX36" s="26">
        <v>9.6107131513065749</v>
      </c>
      <c r="GY36" s="8">
        <v>0.1315552555582308</v>
      </c>
      <c r="GZ36" s="8">
        <v>5.9215440967260641E-2</v>
      </c>
      <c r="HA36" s="51">
        <v>1.5003100460570113</v>
      </c>
      <c r="HB36" s="51">
        <v>0.29121394280559021</v>
      </c>
      <c r="HC36" s="51">
        <v>994.56135598303899</v>
      </c>
      <c r="HD36" s="51">
        <v>1296.1159250444075</v>
      </c>
      <c r="HE36" s="51">
        <v>1148.8607318936879</v>
      </c>
      <c r="HF36" s="51">
        <v>2870.4357448495302</v>
      </c>
      <c r="HG36" s="51">
        <v>996.31929269395084</v>
      </c>
      <c r="HH36" s="10">
        <v>1001.5546474333428</v>
      </c>
      <c r="HI36" s="8">
        <v>0.78607226076423076</v>
      </c>
      <c r="HJ36" s="8">
        <v>6.8609299418554953E-2</v>
      </c>
      <c r="HK36" s="8">
        <v>0.18936721565901174</v>
      </c>
      <c r="HL36" s="8">
        <v>0.15561460867913587</v>
      </c>
      <c r="HM36" s="8">
        <v>4.835756715357787E-2</v>
      </c>
      <c r="HN36" s="8">
        <v>4.5435254351893703E-2</v>
      </c>
      <c r="HO36" s="7">
        <v>125.14537382941619</v>
      </c>
      <c r="HP36" s="14">
        <v>0.13394244229999999</v>
      </c>
      <c r="HQ36" s="14">
        <v>0.16963860140000001</v>
      </c>
      <c r="HR36" s="14">
        <v>0.16772854639999998</v>
      </c>
      <c r="HS36" s="29">
        <f>+HR36-HP36</f>
        <v>3.3786104099999992E-2</v>
      </c>
      <c r="HT36">
        <v>-306.86585100000002</v>
      </c>
      <c r="HU36">
        <f t="shared" si="70"/>
        <v>-1148.6707058</v>
      </c>
      <c r="HV36" s="8">
        <f t="shared" si="51"/>
        <v>-1.360918373026059E-2</v>
      </c>
      <c r="HW36" s="8">
        <f t="shared" si="54"/>
        <v>-1.1534331928690088E-2</v>
      </c>
      <c r="HX36">
        <v>197.16712093400002</v>
      </c>
      <c r="HY36">
        <f t="shared" si="71"/>
        <v>2419.625496094</v>
      </c>
      <c r="HZ36" s="8">
        <f t="shared" si="52"/>
        <v>8.7441582881026252E-3</v>
      </c>
      <c r="IA36" s="8">
        <f t="shared" si="55"/>
        <v>2.4296574705134803E-2</v>
      </c>
      <c r="IB36" s="8">
        <v>9.9374412114473683E-3</v>
      </c>
      <c r="IC36" s="8">
        <v>2.967583347882581E-3</v>
      </c>
      <c r="ID36" s="8">
        <v>1.1391550145804855E-2</v>
      </c>
      <c r="IE36" s="8">
        <v>0.48103073069729263</v>
      </c>
      <c r="IF36" s="29">
        <v>0.33205061934577584</v>
      </c>
      <c r="IG36" s="29">
        <v>2.1310530661871999E-2</v>
      </c>
      <c r="IH36" s="29">
        <v>1.20915394687603E-3</v>
      </c>
      <c r="II36" s="7">
        <f>+II37/(1+[2]Hoja1!$D37)</f>
        <v>61306.87599892915</v>
      </c>
      <c r="IJ36" s="7">
        <v>2718.896666666667</v>
      </c>
      <c r="IK36" s="7">
        <f t="shared" si="7"/>
        <v>22548.439133617612</v>
      </c>
      <c r="IL36" s="10">
        <f>+VLOOKUP($A36,[3]Hoja1!$G$2:$I$123, 3, FALSE)</f>
        <v>19.052029386302443</v>
      </c>
      <c r="IM36" s="10">
        <v>24.3478579776407</v>
      </c>
      <c r="IN36" s="8">
        <f t="shared" si="8"/>
        <v>-0.21750696082594045</v>
      </c>
      <c r="IO36" s="7">
        <v>2635.0566666666668</v>
      </c>
      <c r="IP36" s="8">
        <v>5.5013811397179998E-3</v>
      </c>
      <c r="IQ36" s="7">
        <v>98.329735759676993</v>
      </c>
      <c r="IR36" s="8">
        <v>6.5983305501757586E-3</v>
      </c>
      <c r="IS36" s="8">
        <v>4.1945564482395951E-3</v>
      </c>
      <c r="IT36" s="8">
        <v>1.2499999999999983E-2</v>
      </c>
      <c r="IU36" s="8">
        <v>4.9382716049382713E-2</v>
      </c>
      <c r="IV36" s="8">
        <v>0.13580246913580246</v>
      </c>
      <c r="IW36" s="29">
        <f t="shared" si="72"/>
        <v>6.117895034949453E-3</v>
      </c>
      <c r="IX36" s="7">
        <f t="shared" si="73"/>
        <v>120.42712174196822</v>
      </c>
      <c r="IY36" s="29">
        <f t="shared" si="57"/>
        <v>7.1007585292187717E-3</v>
      </c>
      <c r="IZ36" s="29">
        <f t="shared" si="58"/>
        <v>4.9887162215620697E-3</v>
      </c>
      <c r="JA36" s="29">
        <f t="shared" si="59"/>
        <v>3.8580246913576255E-5</v>
      </c>
      <c r="JB36" s="29">
        <f t="shared" si="60"/>
        <v>2.4691358024691357E-2</v>
      </c>
      <c r="JC36" s="29">
        <f t="shared" si="61"/>
        <v>9.5833333333333326E-2</v>
      </c>
      <c r="JD36" s="26">
        <v>-0.43601524548532999</v>
      </c>
      <c r="JE36" s="26">
        <v>-1.9820379986249499</v>
      </c>
      <c r="JF36" s="26">
        <v>-0.43131706443977202</v>
      </c>
      <c r="JG36" s="26">
        <v>1.5262045853514501E-2</v>
      </c>
      <c r="JH36" s="26">
        <v>-0.72563590290402802</v>
      </c>
      <c r="JI36" s="26">
        <v>-0.235049603988749</v>
      </c>
      <c r="JJ36" s="56">
        <f t="shared" si="75"/>
        <v>-3.7947937695893144</v>
      </c>
      <c r="JK36" s="8">
        <v>0.49844619291888198</v>
      </c>
      <c r="JL36" s="27">
        <v>0.57236289845903299</v>
      </c>
      <c r="JM36" s="7">
        <v>219.06432263386401</v>
      </c>
      <c r="JN36" s="8">
        <v>3.7290222631806501E-2</v>
      </c>
      <c r="JO36" s="8">
        <v>-2.23275689497901E-3</v>
      </c>
      <c r="JP36" s="8">
        <v>-5.3733577743560398E-2</v>
      </c>
      <c r="JQ36" s="29">
        <f t="shared" si="62"/>
        <v>-7.0073645273211471E-3</v>
      </c>
      <c r="JR36" s="29">
        <f t="shared" si="63"/>
        <v>6.0417112426215253E-2</v>
      </c>
      <c r="JS36" s="29">
        <f t="shared" si="64"/>
        <v>6.5625000000000003E-2</v>
      </c>
      <c r="JT36" s="31">
        <f t="shared" si="65"/>
        <v>2.9400530727809702E-5</v>
      </c>
      <c r="JU36" s="31">
        <f t="shared" si="66"/>
        <v>6.9506182921496521E-5</v>
      </c>
      <c r="JV36" s="31">
        <f t="shared" si="67"/>
        <v>1.9179687499999969E-4</v>
      </c>
      <c r="JW36" s="31">
        <v>0.05</v>
      </c>
      <c r="JX36" s="31">
        <f t="shared" si="74"/>
        <v>9.5865712423520016E-4</v>
      </c>
    </row>
    <row r="37" spans="1:284" x14ac:dyDescent="0.3">
      <c r="A37" s="1">
        <v>37591</v>
      </c>
      <c r="B37" s="7">
        <v>112880.76678979579</v>
      </c>
      <c r="C37" s="7">
        <f t="shared" si="2"/>
        <v>113575.57719128566</v>
      </c>
      <c r="D37" s="26">
        <f t="shared" si="3"/>
        <v>11.634087379467797</v>
      </c>
      <c r="E37" s="26">
        <f>+'Output Gap'!E53</f>
        <v>11.640223772642299</v>
      </c>
      <c r="F37" s="26">
        <f t="shared" si="35"/>
        <v>11.641634474473751</v>
      </c>
      <c r="G37" s="27">
        <f t="shared" si="36"/>
        <v>11.658491319327245</v>
      </c>
      <c r="H37" s="27">
        <f t="shared" si="37"/>
        <v>115669.39054074771</v>
      </c>
      <c r="I37" s="7">
        <v>113502.62451152671</v>
      </c>
      <c r="J37" s="7">
        <v>114645.75898713982</v>
      </c>
      <c r="K37" s="7">
        <v>114433.435418989</v>
      </c>
      <c r="L37" s="7">
        <v>115871.284939644</v>
      </c>
      <c r="M37" s="8">
        <f t="shared" si="27"/>
        <v>-1.810170642097797E-2</v>
      </c>
      <c r="N37" s="8">
        <f t="shared" si="38"/>
        <v>-1.539518088533931E-2</v>
      </c>
      <c r="O37" s="8">
        <f>+'Output Gap'!H53</f>
        <v>-9.1661027067004852E-3</v>
      </c>
      <c r="P37" s="8">
        <f t="shared" si="39"/>
        <v>-1.3568312648381431E-2</v>
      </c>
      <c r="Q37" s="33">
        <f>+'Output Gap'!I53</f>
        <v>-1.4129950059400542E-2</v>
      </c>
      <c r="R37" s="8"/>
      <c r="S37" s="8">
        <f>+'Output Gap'!Y37</f>
        <v>-1.3585504410991767E-2</v>
      </c>
      <c r="T37" s="34">
        <f t="shared" si="40"/>
        <v>-1.810170642097797E-2</v>
      </c>
      <c r="U37" s="25">
        <v>1.3619625337317101</v>
      </c>
      <c r="V37" s="25">
        <v>1.35384139714704</v>
      </c>
      <c r="W37" s="14">
        <f t="shared" si="41"/>
        <v>8.1211365846700634E-3</v>
      </c>
      <c r="X37" s="25">
        <f t="shared" si="42"/>
        <v>3.8722719313294993</v>
      </c>
      <c r="Y37">
        <f t="shared" si="28"/>
        <v>9.6954915734747829</v>
      </c>
      <c r="Z37">
        <f t="shared" si="43"/>
        <v>9.7206253846814441</v>
      </c>
      <c r="AA37" s="14">
        <f t="shared" si="29"/>
        <v>-2.513381120666125E-2</v>
      </c>
      <c r="AB37">
        <f t="shared" si="30"/>
        <v>12.192308974283687</v>
      </c>
      <c r="AC37">
        <f t="shared" si="44"/>
        <v>12.216776760920967</v>
      </c>
      <c r="AD37" s="14">
        <f t="shared" si="45"/>
        <v>-2.4467786637279332E-2</v>
      </c>
      <c r="AE37" s="8">
        <v>0.15919741590823785</v>
      </c>
      <c r="AF37" s="14">
        <f>+NAIRU_Unemployment!N33</f>
        <v>0.14742994498491299</v>
      </c>
      <c r="AG37" s="8">
        <f>+NAIRU_Unemployment!L33</f>
        <v>0.1251771202672832</v>
      </c>
      <c r="AH37" s="8">
        <f t="shared" si="31"/>
        <v>3.4020295640954656E-2</v>
      </c>
      <c r="AI37" s="7">
        <v>15871.788921125102</v>
      </c>
      <c r="AJ37" s="7">
        <v>18876.950691427599</v>
      </c>
      <c r="AK37" s="7">
        <v>16244.2060510635</v>
      </c>
      <c r="AL37" s="7">
        <v>19041.178852654601</v>
      </c>
      <c r="AM37" s="8">
        <f t="shared" si="4"/>
        <v>0.84080258409176223</v>
      </c>
      <c r="AN37" s="7">
        <v>16045.830830405848</v>
      </c>
      <c r="AO37" s="7">
        <v>272746.73493316217</v>
      </c>
      <c r="AP37" s="7">
        <v>274274.9142</v>
      </c>
      <c r="AQ37" s="8">
        <v>0.75149242237422986</v>
      </c>
      <c r="AR37" s="8">
        <v>0.73194554510390097</v>
      </c>
      <c r="AS37" s="8">
        <v>0.74186850444500496</v>
      </c>
      <c r="AT37" s="8">
        <v>0.75317830248097795</v>
      </c>
      <c r="AU37" s="8">
        <v>0.75517977805683201</v>
      </c>
      <c r="AV37" s="8">
        <f t="shared" si="17"/>
        <v>0.75007552832760493</v>
      </c>
      <c r="AW37" s="8">
        <v>5.2499999999999998E-2</v>
      </c>
      <c r="AX37" s="8">
        <v>5.1840790090163916E-2</v>
      </c>
      <c r="AY37" s="8">
        <v>7.8399999999999984E-2</v>
      </c>
      <c r="AZ37" s="8">
        <f t="shared" si="46"/>
        <v>-1.6145896046558361E-2</v>
      </c>
      <c r="BA37" s="8">
        <f t="shared" si="12"/>
        <v>-7.3574272966397958E-3</v>
      </c>
      <c r="BB37" s="8">
        <f t="shared" si="13"/>
        <v>1.7707014681892508E-2</v>
      </c>
      <c r="BC37" s="7">
        <v>49.83</v>
      </c>
      <c r="BD37" s="8">
        <v>6.9772434521253812E-2</v>
      </c>
      <c r="BE37" s="8">
        <v>0.12216558585837299</v>
      </c>
      <c r="BF37" s="7">
        <v>51.4443252556663</v>
      </c>
      <c r="BG37" s="8">
        <v>5.4151975791602601E-2</v>
      </c>
      <c r="BH37" s="8">
        <f t="shared" si="9"/>
        <v>1.9259511526549034E-2</v>
      </c>
      <c r="BI37" s="8">
        <v>2.8839012536792899E-2</v>
      </c>
      <c r="BJ37" s="8">
        <v>5.6812705738193102E-2</v>
      </c>
      <c r="BK37" s="7">
        <v>0.85315498302910442</v>
      </c>
      <c r="BL37" s="8">
        <v>8.1322101645010525E-2</v>
      </c>
      <c r="BM37" s="7">
        <v>2789.8033333333333</v>
      </c>
      <c r="BN37" s="7">
        <v>123.4337426</v>
      </c>
      <c r="BO37" s="7">
        <v>129.75760755434999</v>
      </c>
      <c r="BP37" s="7">
        <v>128.47668203440099</v>
      </c>
      <c r="BQ37" s="8">
        <f t="shared" si="10"/>
        <v>9.9701011861903499E-3</v>
      </c>
      <c r="BR37" s="8">
        <f t="shared" si="14"/>
        <v>1.9007176295949169E-2</v>
      </c>
      <c r="BS37" s="8">
        <v>5.3018747573570502E-2</v>
      </c>
      <c r="BT37" s="7">
        <v>98.026666666666657</v>
      </c>
      <c r="BU37" s="8">
        <v>0.14825660848853994</v>
      </c>
      <c r="BV37" s="29">
        <f t="shared" si="22"/>
        <v>0.11126916297865651</v>
      </c>
      <c r="BW37" s="29">
        <v>2.0948631504034698E-2</v>
      </c>
      <c r="BX37" s="29">
        <v>-7.1886459792347103E-3</v>
      </c>
      <c r="BY37" s="29">
        <v>0.11116447096774192</v>
      </c>
      <c r="BZ37" s="29">
        <f t="shared" si="26"/>
        <v>6.9775168469561916E-2</v>
      </c>
      <c r="CA37" s="29"/>
      <c r="CC37" s="29">
        <v>5.78100250119266E-2</v>
      </c>
      <c r="CD37" s="29">
        <v>5.62989589657912E-2</v>
      </c>
      <c r="CE37" s="29">
        <f t="shared" si="32"/>
        <v>5.038807410476389E-2</v>
      </c>
      <c r="CF37" s="29">
        <f t="shared" si="33"/>
        <v>7.1336705608798595E-2</v>
      </c>
      <c r="CG37" s="29">
        <f t="shared" si="47"/>
        <v>-8.7482601655356956E-2</v>
      </c>
      <c r="CH37" s="29">
        <f t="shared" si="48"/>
        <v>-7.589648846245492E-2</v>
      </c>
      <c r="CI37" s="29">
        <f t="shared" si="53"/>
        <v>-5.7235828181724208E-2</v>
      </c>
      <c r="CJ37" s="29">
        <f t="shared" si="34"/>
        <v>-2.2120214928695798</v>
      </c>
      <c r="CK37" s="10">
        <v>7.5999999999999915E-2</v>
      </c>
      <c r="CL37" s="10">
        <v>11.30111111111111</v>
      </c>
      <c r="CM37" s="10">
        <v>-16.761666666666667</v>
      </c>
      <c r="CN37" s="10">
        <v>-2.06</v>
      </c>
      <c r="CO37" s="10">
        <v>-17.45</v>
      </c>
      <c r="CP37" s="10">
        <v>-49.04666666666666</v>
      </c>
      <c r="CQ37" s="10">
        <v>19.111133333333331</v>
      </c>
      <c r="CR37" s="10">
        <v>-3.5555555555555558</v>
      </c>
      <c r="CS37" s="7">
        <v>118.01557365920033</v>
      </c>
      <c r="CT37" s="7">
        <v>114.65369461293713</v>
      </c>
      <c r="CU37" s="8">
        <f t="shared" si="15"/>
        <v>2.4013390900770037E-2</v>
      </c>
      <c r="CV37" s="7">
        <v>65.277777777777771</v>
      </c>
      <c r="CW37" s="7">
        <v>54.043068809026103</v>
      </c>
      <c r="CX37" s="26">
        <f t="shared" si="49"/>
        <v>1.3617425383986383</v>
      </c>
      <c r="CY37" s="29">
        <v>0.23754546690640257</v>
      </c>
      <c r="CZ37">
        <v>89753.367403870128</v>
      </c>
      <c r="DA37">
        <v>31850.022303372614</v>
      </c>
      <c r="DB37" s="29">
        <f t="shared" si="68"/>
        <v>3.7751691332943427E-3</v>
      </c>
      <c r="DC37" s="29">
        <f t="shared" si="69"/>
        <v>-0.14236542092373294</v>
      </c>
      <c r="DD37" s="29">
        <v>7.8323654505241064E-2</v>
      </c>
      <c r="DE37" s="29">
        <v>5.3733834025588463E-2</v>
      </c>
      <c r="DF37" s="29">
        <v>0.15090628592316277</v>
      </c>
      <c r="DG37" s="29">
        <v>0.16171847564536346</v>
      </c>
      <c r="DH37" s="29">
        <v>5.4577589701655001E-2</v>
      </c>
      <c r="DI37" s="29">
        <v>0.44024062400630476</v>
      </c>
      <c r="DJ37" s="29">
        <v>0.14616422279135033</v>
      </c>
      <c r="DK37" s="29">
        <v>0.21950280101594208</v>
      </c>
      <c r="DL37" s="29">
        <v>0.63433297619270768</v>
      </c>
      <c r="DM37">
        <v>-4392.3967668793421</v>
      </c>
      <c r="DN37" s="8">
        <f t="shared" si="11"/>
        <v>-6.902817678798534E-2</v>
      </c>
      <c r="DO37" s="7">
        <f t="shared" si="20"/>
        <v>-12434.56061627598</v>
      </c>
      <c r="DP37" s="8">
        <f t="shared" si="18"/>
        <v>-5.0683159821242683E-2</v>
      </c>
      <c r="DQ37" s="8">
        <f t="shared" si="50"/>
        <v>4.6362156691703627E-2</v>
      </c>
      <c r="DR37" s="25">
        <v>0.95056403411981305</v>
      </c>
      <c r="DS37" s="8">
        <v>-1.14423613549535E-2</v>
      </c>
      <c r="DT37" s="8">
        <v>1.4238059688222299E-3</v>
      </c>
      <c r="DU37" s="8">
        <v>2.9011238024039002E-2</v>
      </c>
      <c r="DV37" s="8">
        <v>9.7227645493759507E-2</v>
      </c>
      <c r="DW37" s="29">
        <f t="shared" si="6"/>
        <v>0.15919741590823785</v>
      </c>
      <c r="DX37" s="8">
        <v>0.65533820300947088</v>
      </c>
      <c r="DY37" s="8">
        <v>7.9416902028254702E-2</v>
      </c>
      <c r="DZ37" s="8">
        <v>6.361369066916911E-2</v>
      </c>
      <c r="EA37" s="8">
        <v>0.54725156384303097</v>
      </c>
      <c r="EB37" s="8">
        <f t="shared" si="16"/>
        <v>-3.6566953716236972E-2</v>
      </c>
      <c r="EC37" s="8">
        <v>0.24059987372101843</v>
      </c>
      <c r="ED37" s="8">
        <v>0.22765492476764493</v>
      </c>
      <c r="EE37" s="8">
        <v>0.20850362059807304</v>
      </c>
      <c r="EF37" s="8">
        <v>7.5203186255220711E-2</v>
      </c>
      <c r="EG37" s="8">
        <v>0.21559999544701641</v>
      </c>
      <c r="EH37" s="8">
        <v>0.31077362772814027</v>
      </c>
      <c r="EI37" s="8">
        <v>9.9075202212959689E-3</v>
      </c>
      <c r="EJ37" s="8">
        <v>2.8987670799561712E-2</v>
      </c>
      <c r="EK37" s="8">
        <v>0.20399281657014132</v>
      </c>
      <c r="EL37" s="10">
        <v>31085.99166</v>
      </c>
      <c r="EM37" s="8">
        <v>9.7311879457508743E-2</v>
      </c>
      <c r="EN37" s="10">
        <v>1212.7512099999999</v>
      </c>
      <c r="EO37" s="10">
        <v>1929.36781</v>
      </c>
      <c r="EP37" s="8">
        <v>3.9012788244439746E-2</v>
      </c>
      <c r="EQ37" s="8">
        <v>1.5909015749405024</v>
      </c>
      <c r="ER37" s="8">
        <v>0.21592967467887972</v>
      </c>
      <c r="ES37" s="8">
        <v>0.28743392449534255</v>
      </c>
      <c r="ET37" s="10">
        <v>8109.7659299999987</v>
      </c>
      <c r="EU37" s="8">
        <v>4.6237128728918352E-2</v>
      </c>
      <c r="EV37" s="10">
        <v>476.84849999999909</v>
      </c>
      <c r="EW37" s="10">
        <v>271.41127</v>
      </c>
      <c r="EX37" s="8">
        <v>5.8799292620274078E-2</v>
      </c>
      <c r="EY37" s="8">
        <v>0.56917714955588727</v>
      </c>
      <c r="EZ37" s="8">
        <v>8.1999463271321529E-2</v>
      </c>
      <c r="FA37" s="8">
        <v>0.40813979515812016</v>
      </c>
      <c r="FB37" s="10">
        <v>10918.18973</v>
      </c>
      <c r="FC37" s="8">
        <v>-7.0478949105537828E-2</v>
      </c>
      <c r="FD37" s="10">
        <v>2688.2513900000004</v>
      </c>
      <c r="FE37" s="10">
        <v>1098.6840199999999</v>
      </c>
      <c r="FF37" s="8">
        <v>0.24621768411053252</v>
      </c>
      <c r="FG37" s="8">
        <v>0.40869839185687162</v>
      </c>
      <c r="FH37" s="8">
        <v>0.3254248824567269</v>
      </c>
      <c r="FI37" s="8">
        <v>0.30922273470921791</v>
      </c>
      <c r="FJ37" s="7">
        <v>50505.197269999997</v>
      </c>
      <c r="FK37" s="7">
        <v>4403.5879100000002</v>
      </c>
      <c r="FL37" s="8">
        <v>4.1492415042288323E-2</v>
      </c>
      <c r="FM37" s="8">
        <v>-8.4272127590625634E-2</v>
      </c>
      <c r="FN37" s="8">
        <v>0.65814948895763647</v>
      </c>
      <c r="FO37" s="8">
        <v>0.16250363280113853</v>
      </c>
      <c r="FP37" s="8">
        <v>0.25124406875876532</v>
      </c>
      <c r="FQ37" s="8">
        <v>0.7225283916086348</v>
      </c>
      <c r="FR37" s="8">
        <v>8.7190787246280571E-2</v>
      </c>
      <c r="FS37" s="8">
        <v>0.21711054939493321</v>
      </c>
      <c r="FT37" s="8">
        <v>8.8008142972394746E-2</v>
      </c>
      <c r="FU37" s="8">
        <v>2.5385362575571065E-2</v>
      </c>
      <c r="FV37" s="8">
        <v>7.1782161700423119E-2</v>
      </c>
      <c r="FW37" s="8">
        <v>4.8225735792642499E-2</v>
      </c>
      <c r="FX37" s="8">
        <v>0.45679797478379891</v>
      </c>
      <c r="FY37" s="8">
        <v>0.49497628942355854</v>
      </c>
      <c r="FZ37" s="8">
        <v>8.4884371777876E-2</v>
      </c>
      <c r="GA37" s="8">
        <v>8.9009190626302193E-2</v>
      </c>
      <c r="GB37" s="8">
        <v>0.11841893074277987</v>
      </c>
      <c r="GC37" s="8">
        <v>-0.52102164765939651</v>
      </c>
      <c r="GD37" s="8">
        <v>-0.62247896689417925</v>
      </c>
      <c r="GE37" s="8">
        <v>-0.77065529435418134</v>
      </c>
      <c r="GF37" s="8">
        <v>-0.7080529734033818</v>
      </c>
      <c r="GG37" s="8">
        <v>-2.061690659889967E-2</v>
      </c>
      <c r="GH37" s="8">
        <v>-3.1546622089964317E-2</v>
      </c>
      <c r="GI37" s="8">
        <v>1.0944892364675505E-2</v>
      </c>
      <c r="GJ37" s="8">
        <v>-1.5925126718292049E-2</v>
      </c>
      <c r="GK37" s="8">
        <v>7.1642351670388418E-2</v>
      </c>
      <c r="GL37" s="8">
        <v>0.12329283855285321</v>
      </c>
      <c r="GM37" s="8">
        <v>3.4889837628098629E-2</v>
      </c>
      <c r="GN37" s="8">
        <v>4.6803585008138769E-2</v>
      </c>
      <c r="GO37" s="8">
        <v>5.126936273890835E-2</v>
      </c>
      <c r="GP37" s="8">
        <v>1.0317092501086122E-2</v>
      </c>
      <c r="GQ37" s="8">
        <v>5.3141325572911735E-2</v>
      </c>
      <c r="GR37" s="8">
        <v>1.0892936352279385E-2</v>
      </c>
      <c r="GS37" s="8">
        <v>3.8664557107392694E-2</v>
      </c>
      <c r="GT37" s="8">
        <v>0.56834531620808826</v>
      </c>
      <c r="GU37" s="8">
        <v>0.28440663189043186</v>
      </c>
      <c r="GV37" s="8">
        <v>0.83319772445388052</v>
      </c>
      <c r="GW37" s="8">
        <v>0.20510588957116624</v>
      </c>
      <c r="GX37" s="26">
        <v>9.4614874656433319</v>
      </c>
      <c r="GY37" s="8">
        <v>0.12858444097544228</v>
      </c>
      <c r="GZ37" s="8">
        <v>5.8983850818553799E-2</v>
      </c>
      <c r="HA37" s="51">
        <v>1.4983667487651633</v>
      </c>
      <c r="HB37" s="51">
        <v>0.28760688609663926</v>
      </c>
      <c r="HC37" s="51">
        <v>999.86430179038769</v>
      </c>
      <c r="HD37" s="51">
        <v>1283.122821639995</v>
      </c>
      <c r="HE37" s="51">
        <v>1128.3543806741993</v>
      </c>
      <c r="HF37" s="51">
        <v>2851.3495139809825</v>
      </c>
      <c r="HG37" s="51">
        <v>994.28865748999533</v>
      </c>
      <c r="HH37" s="10">
        <v>1025.8645754327013</v>
      </c>
      <c r="HI37" s="8">
        <v>0.80058517566064891</v>
      </c>
      <c r="HJ37" s="8">
        <v>6.1389096590206714E-2</v>
      </c>
      <c r="HK37" s="8">
        <v>0.19400175765500005</v>
      </c>
      <c r="HL37" s="8">
        <v>0.15095373424599351</v>
      </c>
      <c r="HM37" s="8">
        <v>4.4870339353244769E-2</v>
      </c>
      <c r="HN37" s="8">
        <v>4.7134349420414556E-2</v>
      </c>
      <c r="HO37" s="7">
        <v>153.20124404310221</v>
      </c>
      <c r="HP37" s="14">
        <v>0.102497803</v>
      </c>
      <c r="HQ37" s="14">
        <v>0.1511550713</v>
      </c>
      <c r="HR37" s="14">
        <v>0.14896329699999999</v>
      </c>
      <c r="HS37" s="29">
        <f>+HR37-HP37</f>
        <v>4.6465493999999996E-2</v>
      </c>
      <c r="HT37">
        <v>-402.19292639999998</v>
      </c>
      <c r="HU37">
        <f t="shared" si="70"/>
        <v>-1302.4560867</v>
      </c>
      <c r="HV37" s="8">
        <f t="shared" si="51"/>
        <v>-1.7745608339464283E-2</v>
      </c>
      <c r="HW37" s="8">
        <f t="shared" si="54"/>
        <v>-1.3367234169674357E-2</v>
      </c>
      <c r="HX37">
        <v>425.85088101600002</v>
      </c>
      <c r="HY37">
        <f t="shared" si="71"/>
        <v>2133.6981241499998</v>
      </c>
      <c r="HZ37" s="8">
        <f t="shared" si="52"/>
        <v>1.878944767419893E-2</v>
      </c>
      <c r="IA37" s="8">
        <f t="shared" si="55"/>
        <v>2.1898352477412515E-2</v>
      </c>
      <c r="IB37" s="8">
        <v>9.3416712034349453E-3</v>
      </c>
      <c r="IC37" s="8">
        <v>3.1187823817926483E-3</v>
      </c>
      <c r="ID37" s="8">
        <v>9.4378988921849215E-3</v>
      </c>
      <c r="IE37" s="8">
        <v>0.3704229586167655</v>
      </c>
      <c r="IF37" s="29">
        <v>0.3379087502215421</v>
      </c>
      <c r="IG37" s="29">
        <v>2.25185835238467E-2</v>
      </c>
      <c r="IH37" s="29">
        <v>1.5257910946369301E-3</v>
      </c>
      <c r="II37" s="7">
        <f>+II38/(1+[2]Hoja1!$D38)</f>
        <v>63631.939466838972</v>
      </c>
      <c r="IJ37" s="7">
        <v>2807.5766666666664</v>
      </c>
      <c r="IK37" s="7">
        <f t="shared" si="7"/>
        <v>22664.363977061701</v>
      </c>
      <c r="IL37" s="10">
        <f>+VLOOKUP($A37,[3]Hoja1!$G$2:$I$123, 3, FALSE)</f>
        <v>18.715876381116388</v>
      </c>
      <c r="IM37" s="10">
        <v>25.170487501121801</v>
      </c>
      <c r="IN37" s="8">
        <f t="shared" si="8"/>
        <v>-0.25643568165764541</v>
      </c>
      <c r="IO37" s="7">
        <v>2789.8033333333333</v>
      </c>
      <c r="IP37" s="8">
        <v>8.7466825211497019E-3</v>
      </c>
      <c r="IQ37" s="7">
        <v>123.11511191469381</v>
      </c>
      <c r="IR37" s="8">
        <v>6.6238446465202196E-3</v>
      </c>
      <c r="IS37" s="8">
        <v>4.8703540016374397E-3</v>
      </c>
      <c r="IT37" s="8">
        <v>-4.9382716049382713E-2</v>
      </c>
      <c r="IU37" s="8">
        <v>-6.1728395061728392E-2</v>
      </c>
      <c r="IV37" s="8">
        <v>0.14814814814814814</v>
      </c>
      <c r="IW37" s="29">
        <f t="shared" si="72"/>
        <v>6.2228057926598853E-3</v>
      </c>
      <c r="IX37" s="7">
        <f t="shared" si="73"/>
        <v>141.02296389366492</v>
      </c>
      <c r="IY37" s="29">
        <f t="shared" si="57"/>
        <v>7.1527889722702463E-3</v>
      </c>
      <c r="IZ37" s="29">
        <f t="shared" si="58"/>
        <v>4.7274902099006585E-3</v>
      </c>
      <c r="JA37" s="29">
        <f t="shared" si="59"/>
        <v>-1.8479938271604941E-2</v>
      </c>
      <c r="JB37" s="29">
        <f t="shared" si="60"/>
        <v>0</v>
      </c>
      <c r="JC37" s="29">
        <f t="shared" si="61"/>
        <v>0.108179012345679</v>
      </c>
      <c r="JD37" s="26">
        <v>-0.404059236624144</v>
      </c>
      <c r="JE37" s="26">
        <v>-2.1104741643775902</v>
      </c>
      <c r="JF37" s="26">
        <v>-0.361652089239546</v>
      </c>
      <c r="JG37" s="26">
        <v>-2.1647499765297201E-2</v>
      </c>
      <c r="JH37" s="26">
        <v>-0.72418977859740996</v>
      </c>
      <c r="JI37" s="26">
        <v>-0.22144006197830601</v>
      </c>
      <c r="JJ37" s="56">
        <f t="shared" si="75"/>
        <v>-3.8434628305822933</v>
      </c>
      <c r="JK37" s="8">
        <v>0.494047429959386</v>
      </c>
      <c r="JL37" s="27">
        <v>0.567145447864292</v>
      </c>
      <c r="JM37" s="7">
        <v>202.02435707365299</v>
      </c>
      <c r="JN37" s="8">
        <v>-2.4424128527618098E-2</v>
      </c>
      <c r="JO37" s="8">
        <v>-6.6505935650512396E-2</v>
      </c>
      <c r="JP37" s="8">
        <v>-6.2656792418432194E-2</v>
      </c>
      <c r="JQ37" s="29">
        <f t="shared" si="62"/>
        <v>-1.1343562901386578E-2</v>
      </c>
      <c r="JR37" s="29">
        <f t="shared" si="63"/>
        <v>5.6477760838123475E-2</v>
      </c>
      <c r="JS37" s="29">
        <f t="shared" si="64"/>
        <v>5.7499999999999996E-2</v>
      </c>
      <c r="JT37" s="31">
        <f t="shared" si="65"/>
        <v>3.1601983592772691E-5</v>
      </c>
      <c r="JU37" s="31">
        <f t="shared" si="66"/>
        <v>2.031177866966803E-5</v>
      </c>
      <c r="JV37" s="31">
        <f t="shared" si="67"/>
        <v>7.5000000000000427E-5</v>
      </c>
      <c r="JW37" s="31">
        <v>0.05</v>
      </c>
      <c r="JX37" s="31">
        <f t="shared" si="74"/>
        <v>6.8127057381930992E-3</v>
      </c>
    </row>
    <row r="38" spans="1:284" x14ac:dyDescent="0.3">
      <c r="A38" s="1">
        <v>37681</v>
      </c>
      <c r="B38" s="7">
        <v>113759.52535890914</v>
      </c>
      <c r="C38" s="7">
        <f t="shared" si="2"/>
        <v>114665.13710704369</v>
      </c>
      <c r="D38" s="26">
        <f t="shared" si="3"/>
        <v>11.641842072726229</v>
      </c>
      <c r="E38" s="26">
        <f>+'Output Gap'!E54</f>
        <v>11.6497713084157</v>
      </c>
      <c r="F38" s="26">
        <f t="shared" si="35"/>
        <v>11.651191844399959</v>
      </c>
      <c r="G38" s="27">
        <f t="shared" si="36"/>
        <v>11.6714849215873</v>
      </c>
      <c r="H38" s="27">
        <f t="shared" si="37"/>
        <v>117182.15947018267</v>
      </c>
      <c r="I38" s="7">
        <v>114601.76180994081</v>
      </c>
      <c r="J38" s="7">
        <v>115694.36308048418</v>
      </c>
      <c r="K38" s="7">
        <v>113885.01569817599</v>
      </c>
      <c r="L38" s="7">
        <v>116444.39039155599</v>
      </c>
      <c r="M38" s="8">
        <f t="shared" si="27"/>
        <v>-2.1479569710263324E-2</v>
      </c>
      <c r="N38" s="8">
        <f t="shared" si="38"/>
        <v>-1.6723699150571814E-2</v>
      </c>
      <c r="O38" s="8">
        <f>+'Output Gap'!H54</f>
        <v>-8.4777340564006209E-3</v>
      </c>
      <c r="P38" s="8">
        <f t="shared" si="39"/>
        <v>-1.101903867664511E-3</v>
      </c>
      <c r="Q38" s="33">
        <f>+'Output Gap'!I54</f>
        <v>-1.0270083173899991E-2</v>
      </c>
      <c r="R38" s="8"/>
      <c r="S38" s="8">
        <f>+'Output Gap'!Y38</f>
        <v>-1.2405211359165693E-2</v>
      </c>
      <c r="T38" s="34">
        <f t="shared" si="40"/>
        <v>-2.1479569710263324E-2</v>
      </c>
      <c r="U38" s="25">
        <v>1.36116295775633</v>
      </c>
      <c r="V38" s="25">
        <v>1.35786835256275</v>
      </c>
      <c r="W38" s="14">
        <f t="shared" si="41"/>
        <v>3.2946051935800469E-3</v>
      </c>
      <c r="X38" s="25">
        <f t="shared" si="42"/>
        <v>3.8878968370388698</v>
      </c>
      <c r="Y38">
        <f t="shared" si="28"/>
        <v>9.7017761357794221</v>
      </c>
      <c r="Z38">
        <f t="shared" si="43"/>
        <v>9.7262682168373491</v>
      </c>
      <c r="AA38" s="14">
        <f t="shared" si="29"/>
        <v>-2.4492081057926995E-2</v>
      </c>
      <c r="AB38">
        <f t="shared" si="30"/>
        <v>12.215999116777873</v>
      </c>
      <c r="AC38">
        <f t="shared" si="44"/>
        <v>12.236625750654513</v>
      </c>
      <c r="AD38" s="14">
        <f t="shared" si="45"/>
        <v>-2.0626633876640099E-2</v>
      </c>
      <c r="AE38" s="8">
        <v>0.14163983041158165</v>
      </c>
      <c r="AF38" s="14">
        <f>+NAIRU_Unemployment!N34</f>
        <v>0.14608716108043501</v>
      </c>
      <c r="AG38" s="8">
        <f>+NAIRU_Unemployment!L34</f>
        <v>0.12440979358245778</v>
      </c>
      <c r="AH38" s="8">
        <f t="shared" si="31"/>
        <v>1.7230036829123871E-2</v>
      </c>
      <c r="AI38" s="7">
        <v>16448.880156236093</v>
      </c>
      <c r="AJ38" s="7">
        <v>19163.14472527691</v>
      </c>
      <c r="AK38" s="7">
        <v>16346.615237476901</v>
      </c>
      <c r="AL38" s="7">
        <v>19132.1475164982</v>
      </c>
      <c r="AM38" s="8">
        <f t="shared" si="4"/>
        <v>0.85836016958841832</v>
      </c>
      <c r="AN38" s="7">
        <v>16691.338111551435</v>
      </c>
      <c r="AO38" s="7">
        <v>278277.10004413954</v>
      </c>
      <c r="AP38" s="7">
        <v>279040.54001</v>
      </c>
      <c r="AQ38" s="8">
        <v>0.72607346739278678</v>
      </c>
      <c r="AR38" s="8">
        <v>0.73646976066465297</v>
      </c>
      <c r="AS38" s="8">
        <v>0.74496145302717098</v>
      </c>
      <c r="AT38" s="8">
        <v>0.75342736645970299</v>
      </c>
      <c r="AU38" s="8">
        <v>0.75706639258170705</v>
      </c>
      <c r="AV38" s="8">
        <f t="shared" si="17"/>
        <v>0.75181840402286026</v>
      </c>
      <c r="AW38" s="8">
        <v>6.25E-2</v>
      </c>
      <c r="AX38" s="8">
        <v>5.9397549078688529E-2</v>
      </c>
      <c r="AY38" s="8">
        <v>7.7366666666666667E-2</v>
      </c>
      <c r="AZ38" s="8">
        <f t="shared" si="46"/>
        <v>-1.2582508250825075E-2</v>
      </c>
      <c r="BA38" s="8">
        <f t="shared" si="12"/>
        <v>-9.6982172168311731E-3</v>
      </c>
      <c r="BB38" s="8">
        <f t="shared" si="13"/>
        <v>7.0989230048832397E-3</v>
      </c>
      <c r="BC38" s="7">
        <v>51.51</v>
      </c>
      <c r="BD38" s="8">
        <v>7.6039273031125898E-2</v>
      </c>
      <c r="BE38" s="8">
        <v>0.106450438609697</v>
      </c>
      <c r="BF38" s="7">
        <v>53.294273947369</v>
      </c>
      <c r="BG38" s="8">
        <v>6.6664216205905902E-2</v>
      </c>
      <c r="BH38" s="8">
        <f t="shared" si="9"/>
        <v>6.1372298421285443E-2</v>
      </c>
      <c r="BI38" s="8">
        <v>3.3481816052838002E-2</v>
      </c>
      <c r="BJ38" s="8">
        <v>6.2533679889614599E-2</v>
      </c>
      <c r="BK38" s="7">
        <v>0.86903041951090199</v>
      </c>
      <c r="BL38" s="8">
        <v>9.183669526065219E-2</v>
      </c>
      <c r="BM38" s="7">
        <v>2941.2900000000004</v>
      </c>
      <c r="BN38" s="7">
        <v>120.12623250000001</v>
      </c>
      <c r="BO38" s="7">
        <v>130.78457579726401</v>
      </c>
      <c r="BP38" s="7">
        <v>129.463854853307</v>
      </c>
      <c r="BQ38" s="8">
        <f t="shared" si="10"/>
        <v>1.0201464690306805E-2</v>
      </c>
      <c r="BR38" s="8">
        <f t="shared" si="14"/>
        <v>2.0293892740819164E-2</v>
      </c>
      <c r="BS38" s="8">
        <v>4.8458754690376603E-2</v>
      </c>
      <c r="BT38" s="7">
        <v>102.40666666666668</v>
      </c>
      <c r="BU38" s="8">
        <v>0.20748339425382234</v>
      </c>
      <c r="BV38" s="29">
        <f t="shared" si="22"/>
        <v>0.10382282127491017</v>
      </c>
      <c r="BW38" s="29">
        <v>2.06525063847675E-2</v>
      </c>
      <c r="BX38" s="29">
        <v>-9.5069887639067496E-3</v>
      </c>
      <c r="BY38" s="29">
        <v>0.1000620819672131</v>
      </c>
      <c r="BZ38" s="29">
        <f t="shared" si="26"/>
        <v>5.8672779469033098E-2</v>
      </c>
      <c r="CA38" s="29"/>
      <c r="CC38" s="29">
        <v>5.4050497241404698E-2</v>
      </c>
      <c r="CD38" s="29">
        <v>5.3639726914111799E-2</v>
      </c>
      <c r="CE38" s="29">
        <f t="shared" si="32"/>
        <v>4.7728842053084489E-2</v>
      </c>
      <c r="CF38" s="29">
        <f t="shared" si="33"/>
        <v>6.8381348437851985E-2</v>
      </c>
      <c r="CG38" s="29">
        <f t="shared" si="47"/>
        <v>-8.0963856688677061E-2</v>
      </c>
      <c r="CH38" s="29">
        <f t="shared" si="48"/>
        <v>-6.7717348477775913E-2</v>
      </c>
      <c r="CI38" s="29">
        <f t="shared" si="53"/>
        <v>-7.2893093101131706E-2</v>
      </c>
      <c r="CJ38" s="29">
        <f t="shared" si="34"/>
        <v>-1.9834721264418862</v>
      </c>
      <c r="CK38" s="10">
        <v>-2.7786666666666666</v>
      </c>
      <c r="CL38" s="10">
        <v>6.9077777777777776</v>
      </c>
      <c r="CM38" s="10">
        <v>-17.308333333333334</v>
      </c>
      <c r="CN38" s="10">
        <v>-1.340000000000001</v>
      </c>
      <c r="CO38" s="10">
        <v>-20.246666666666666</v>
      </c>
      <c r="CP38" s="10">
        <v>-47.45333333333334</v>
      </c>
      <c r="CQ38" s="10">
        <v>14</v>
      </c>
      <c r="CR38" s="10">
        <v>-3.8888888888888888</v>
      </c>
      <c r="CS38" s="7">
        <v>131.54020740797026</v>
      </c>
      <c r="CT38" s="7">
        <v>110.55113542330824</v>
      </c>
      <c r="CU38" s="8">
        <f t="shared" si="15"/>
        <v>4.1364947150113629E-2</v>
      </c>
      <c r="CV38" s="7">
        <v>70.833333333333343</v>
      </c>
      <c r="CW38" s="7">
        <v>56.750344226849698</v>
      </c>
      <c r="CX38" s="26">
        <f t="shared" si="49"/>
        <v>1.3617425383986383</v>
      </c>
      <c r="CY38" s="29">
        <v>0.21241456729960276</v>
      </c>
      <c r="CZ38">
        <v>89966.854805332216</v>
      </c>
      <c r="DA38">
        <v>28009.041588678083</v>
      </c>
      <c r="DB38" s="29">
        <f t="shared" si="68"/>
        <v>1.5988725977179374E-2</v>
      </c>
      <c r="DC38" s="29">
        <f t="shared" si="69"/>
        <v>-0.16497210290292807</v>
      </c>
      <c r="DD38" s="29">
        <v>8.1340022050243793E-2</v>
      </c>
      <c r="DE38" s="29">
        <v>5.4471937428353948E-2</v>
      </c>
      <c r="DF38" s="29">
        <v>0.14807947095452875</v>
      </c>
      <c r="DG38" s="29">
        <v>0.1619568180174949</v>
      </c>
      <c r="DH38" s="29">
        <v>5.3833759970654232E-2</v>
      </c>
      <c r="DI38" s="29">
        <v>0.43902138965113419</v>
      </c>
      <c r="DJ38" s="29">
        <v>0.14260312386024715</v>
      </c>
      <c r="DK38" s="29">
        <v>0.22253134574551925</v>
      </c>
      <c r="DL38" s="29">
        <v>0.63486553039423366</v>
      </c>
      <c r="DM38">
        <v>-3938.6373348879415</v>
      </c>
      <c r="DN38" s="8">
        <f t="shared" ref="DN38:DN69" si="76">+DM38/II38</f>
        <v>-6.0229179840345669E-2</v>
      </c>
      <c r="DO38" s="7">
        <f t="shared" si="20"/>
        <v>-14217.856873747336</v>
      </c>
      <c r="DP38" s="8">
        <f t="shared" si="18"/>
        <v>-5.6454400353969363E-2</v>
      </c>
      <c r="DQ38" s="8">
        <f t="shared" si="50"/>
        <v>5.0719007571259578E-2</v>
      </c>
      <c r="DR38" s="25">
        <v>0.95367760185614303</v>
      </c>
      <c r="DS38" s="8">
        <v>-3.3463570427716801E-4</v>
      </c>
      <c r="DT38" s="8">
        <v>1.5067450716688901E-3</v>
      </c>
      <c r="DU38" s="8">
        <v>6.0366244971247103E-3</v>
      </c>
      <c r="DV38" s="8">
        <v>9.8629741351989597E-2</v>
      </c>
      <c r="DW38" s="29">
        <f t="shared" si="6"/>
        <v>0.14163983041158165</v>
      </c>
      <c r="DX38" s="8">
        <v>0.64146752915715244</v>
      </c>
      <c r="DY38" s="8">
        <v>7.5222446115906103E-2</v>
      </c>
      <c r="DZ38" s="8">
        <v>7.8380900322998492E-2</v>
      </c>
      <c r="EA38" s="8">
        <v>0.54653453904724603</v>
      </c>
      <c r="EB38" s="8">
        <f t="shared" si="16"/>
        <v>-1.189957383334117E-2</v>
      </c>
      <c r="EC38" s="8">
        <v>0.19832697982745207</v>
      </c>
      <c r="ED38" s="8">
        <v>0.18454302527816524</v>
      </c>
      <c r="EE38" s="8">
        <v>0.20224679771861709</v>
      </c>
      <c r="EF38" s="8">
        <v>0.10335693481193009</v>
      </c>
      <c r="EG38" s="8">
        <v>0.23352050524038179</v>
      </c>
      <c r="EH38" s="8">
        <v>0.3233565894319736</v>
      </c>
      <c r="EI38" s="8">
        <v>1.1409032853425051E-2</v>
      </c>
      <c r="EJ38" s="8">
        <v>3.1674360340486499E-2</v>
      </c>
      <c r="EK38" s="8">
        <v>0.17618359927150523</v>
      </c>
      <c r="EL38" s="10">
        <v>31773.531350000001</v>
      </c>
      <c r="EM38" s="8">
        <v>0.11710023776071317</v>
      </c>
      <c r="EN38" s="10">
        <v>1190.82233</v>
      </c>
      <c r="EO38" s="10">
        <v>1884.7632599999999</v>
      </c>
      <c r="EP38" s="8">
        <v>3.7478438165482665E-2</v>
      </c>
      <c r="EQ38" s="8">
        <v>1.5827409450744847</v>
      </c>
      <c r="ER38" s="8">
        <v>0.20190548772722777</v>
      </c>
      <c r="ES38" s="8">
        <v>0.29379418730524554</v>
      </c>
      <c r="ET38" s="10">
        <v>8357.1371600000002</v>
      </c>
      <c r="EU38" s="8">
        <v>0.20411956137751455</v>
      </c>
      <c r="EV38" s="10">
        <v>547.28119999999922</v>
      </c>
      <c r="EW38" s="10">
        <v>283.45549</v>
      </c>
      <c r="EX38" s="8">
        <v>6.5486683959127365E-2</v>
      </c>
      <c r="EY38" s="8">
        <v>0.51793390673752437</v>
      </c>
      <c r="EZ38" s="8">
        <v>9.0336443626947607E-2</v>
      </c>
      <c r="FA38" s="8">
        <v>0.37546059095200018</v>
      </c>
      <c r="FB38" s="10">
        <v>10910.629870000001</v>
      </c>
      <c r="FC38" s="8">
        <v>-5.7500204815791878E-2</v>
      </c>
      <c r="FD38" s="10">
        <v>2645.1291499999998</v>
      </c>
      <c r="FE38" s="10">
        <v>1107.1235200000001</v>
      </c>
      <c r="FF38" s="8">
        <v>0.2424359712974114</v>
      </c>
      <c r="FG38" s="8">
        <v>0.41855178224473472</v>
      </c>
      <c r="FH38" s="8">
        <v>0.32296864724355823</v>
      </c>
      <c r="FI38" s="8">
        <v>0.31418532111957953</v>
      </c>
      <c r="FJ38" s="7">
        <v>51468.69071000001</v>
      </c>
      <c r="FK38" s="7">
        <v>4410.8696099999988</v>
      </c>
      <c r="FL38" s="8">
        <v>7.5891045516184974E-2</v>
      </c>
      <c r="FM38" s="8">
        <v>-0.10392862408686994</v>
      </c>
      <c r="FN38" s="8">
        <v>0.66191198462131828</v>
      </c>
      <c r="FO38" s="8">
        <v>0.16477908909996913</v>
      </c>
      <c r="FP38" s="8">
        <v>0.24317352668590719</v>
      </c>
      <c r="FQ38" s="8">
        <v>0.75063907609161784</v>
      </c>
      <c r="FR38" s="8">
        <v>8.5700054715846838E-2</v>
      </c>
      <c r="FS38" s="8">
        <v>0.20847094414405853</v>
      </c>
      <c r="FT38" s="8">
        <v>8.7221162584979042E-2</v>
      </c>
      <c r="FU38" s="8">
        <v>2.5492427600978685E-2</v>
      </c>
      <c r="FV38" s="8">
        <v>6.7668759036323162E-2</v>
      </c>
      <c r="FW38" s="8">
        <v>4.6336777930613811E-2</v>
      </c>
      <c r="FX38" s="8">
        <v>0.45795491120368292</v>
      </c>
      <c r="FY38" s="8">
        <v>0.49570831086570322</v>
      </c>
      <c r="FZ38" s="8">
        <v>9.9477516764717944E-2</v>
      </c>
      <c r="GA38" s="8">
        <v>0.11600147491378987</v>
      </c>
      <c r="GB38" s="8">
        <v>0.17975729943003915</v>
      </c>
      <c r="GC38" s="8">
        <v>-0.4078928920380826</v>
      </c>
      <c r="GD38" s="8">
        <v>-0.75311061026683435</v>
      </c>
      <c r="GE38" s="8">
        <v>-0.85519007044173034</v>
      </c>
      <c r="GF38" s="8">
        <v>-0.76887755019696058</v>
      </c>
      <c r="GG38" s="8">
        <v>-1.9768356318822993E-2</v>
      </c>
      <c r="GH38" s="8">
        <v>-5.6023799246508466E-3</v>
      </c>
      <c r="GI38" s="8">
        <v>1.1692187125897327E-2</v>
      </c>
      <c r="GJ38" s="8">
        <v>1.5019337434223725E-2</v>
      </c>
      <c r="GK38" s="8">
        <v>6.7855812912711519E-2</v>
      </c>
      <c r="GL38" s="8">
        <v>0.1217986712867202</v>
      </c>
      <c r="GM38" s="8">
        <v>3.5070331470814821E-2</v>
      </c>
      <c r="GN38" s="8">
        <v>4.716385026472087E-2</v>
      </c>
      <c r="GO38" s="8">
        <v>4.7968254091056504E-2</v>
      </c>
      <c r="GP38" s="8">
        <v>9.5653775763260632E-3</v>
      </c>
      <c r="GQ38" s="8">
        <v>5.4245318725199963E-2</v>
      </c>
      <c r="GR38" s="8">
        <v>1.1401016835411157E-2</v>
      </c>
      <c r="GS38" s="8">
        <v>4.068799691326961E-2</v>
      </c>
      <c r="GT38" s="8">
        <v>0.57655634112579057</v>
      </c>
      <c r="GU38" s="8">
        <v>0.2842785187542104</v>
      </c>
      <c r="GV38" s="8">
        <v>0.82129446994616062</v>
      </c>
      <c r="GW38" s="8">
        <v>0.20566152991569334</v>
      </c>
      <c r="GX38" s="26">
        <v>9.4594918597311608</v>
      </c>
      <c r="GY38" s="8">
        <v>0.13300000000000003</v>
      </c>
      <c r="GZ38" s="8">
        <v>6.0642438500782776E-2</v>
      </c>
      <c r="HA38" s="51">
        <v>1.5333857905369037</v>
      </c>
      <c r="HB38" s="51">
        <v>0.28851721161206662</v>
      </c>
      <c r="HC38" s="51">
        <v>1002.7407620051966</v>
      </c>
      <c r="HD38" s="51">
        <v>1283.465642898386</v>
      </c>
      <c r="HE38" s="51">
        <v>1123.7935534706808</v>
      </c>
      <c r="HF38" s="51">
        <v>2858.524432019753</v>
      </c>
      <c r="HG38" s="51">
        <v>1001.2720260036428</v>
      </c>
      <c r="HH38" s="10">
        <v>1030.3964255526016</v>
      </c>
      <c r="HI38" s="8">
        <v>0.8132176559334765</v>
      </c>
      <c r="HJ38" s="8">
        <v>5.8337517415645197E-2</v>
      </c>
      <c r="HK38" s="8">
        <v>0.22915170790512149</v>
      </c>
      <c r="HL38" s="8">
        <v>0.15515367634912047</v>
      </c>
      <c r="HM38" s="8">
        <v>3.8225322610838504E-2</v>
      </c>
      <c r="HN38" s="8">
        <v>4.4907818441426189E-2</v>
      </c>
      <c r="HO38" s="7">
        <v>166.1649909694261</v>
      </c>
      <c r="HP38" s="8">
        <v>0.101079138619251</v>
      </c>
      <c r="HQ38" s="8">
        <v>0.16032632229528299</v>
      </c>
      <c r="HR38" s="8">
        <v>0.145510224341241</v>
      </c>
      <c r="HS38" s="29">
        <f>+HR38-HP38</f>
        <v>4.4431085721990005E-2</v>
      </c>
      <c r="HT38">
        <v>-605.988516</v>
      </c>
      <c r="HU38">
        <f t="shared" si="70"/>
        <v>-1665.1807921999998</v>
      </c>
      <c r="HV38" s="8">
        <f t="shared" si="51"/>
        <v>-2.7309042181432205E-2</v>
      </c>
      <c r="HW38" s="8">
        <f t="shared" si="54"/>
        <v>-1.7755588916534146E-2</v>
      </c>
      <c r="HX38">
        <v>319.18385674699999</v>
      </c>
      <c r="HY38">
        <f t="shared" si="71"/>
        <v>1543.8673910040002</v>
      </c>
      <c r="HZ38" s="8">
        <f t="shared" si="52"/>
        <v>1.4384109892168382E-2</v>
      </c>
      <c r="IA38" s="8">
        <f t="shared" si="55"/>
        <v>1.6462041157760791E-2</v>
      </c>
      <c r="IB38" s="8">
        <v>7.95204617192493E-3</v>
      </c>
      <c r="IC38" s="8">
        <v>3.4160563437095537E-3</v>
      </c>
      <c r="ID38" s="8">
        <v>5.0939386421263054E-3</v>
      </c>
      <c r="IE38" s="8">
        <v>0.3287593807501511</v>
      </c>
      <c r="IF38" s="29">
        <v>0.32143176037475174</v>
      </c>
      <c r="IG38" s="29">
        <v>2.5107448726985601E-2</v>
      </c>
      <c r="IH38" s="29">
        <v>3.7053016755188399E-3</v>
      </c>
      <c r="II38" s="7">
        <f>+II39/(1+[2]Hoja1!$D39)</f>
        <v>65394.171817189017</v>
      </c>
      <c r="IJ38" s="7">
        <v>2947.0066666666667</v>
      </c>
      <c r="IK38" s="7">
        <f t="shared" si="7"/>
        <v>22190.031857361148</v>
      </c>
      <c r="IL38" s="10">
        <f>+VLOOKUP($A38,[3]Hoja1!$G$2:$I$123, 3, FALSE)</f>
        <v>21.427428191650069</v>
      </c>
      <c r="IM38" s="10">
        <v>26.024548304496101</v>
      </c>
      <c r="IN38" s="8">
        <f t="shared" si="8"/>
        <v>-0.176645529407779</v>
      </c>
      <c r="IO38" s="7">
        <v>2941.2900000000004</v>
      </c>
      <c r="IP38" s="8">
        <v>6.46991065063193E-3</v>
      </c>
      <c r="IQ38" s="7">
        <v>82.935573561362432</v>
      </c>
      <c r="IR38" s="8">
        <v>4.8476862221951585E-3</v>
      </c>
      <c r="IS38" s="8">
        <v>3.764427100158146E-3</v>
      </c>
      <c r="IT38" s="8">
        <v>6.1728395061728392E-2</v>
      </c>
      <c r="IU38" s="8">
        <v>-0.18518518518518517</v>
      </c>
      <c r="IV38" s="8">
        <v>2.4691358024691357E-2</v>
      </c>
      <c r="IW38" s="29">
        <f t="shared" si="72"/>
        <v>6.3247062885875421E-3</v>
      </c>
      <c r="IX38" s="7">
        <f t="shared" si="73"/>
        <v>154.31072887921519</v>
      </c>
      <c r="IY38" s="29">
        <f t="shared" si="57"/>
        <v>6.2828751867447996E-3</v>
      </c>
      <c r="IZ38" s="29">
        <f t="shared" si="58"/>
        <v>4.3981709724993214E-3</v>
      </c>
      <c r="JA38" s="29">
        <f t="shared" si="59"/>
        <v>1.5470679012345674E-2</v>
      </c>
      <c r="JB38" s="29">
        <f t="shared" si="60"/>
        <v>-6.1728395061728392E-2</v>
      </c>
      <c r="JC38" s="29">
        <f t="shared" si="61"/>
        <v>8.9660493827160487E-2</v>
      </c>
      <c r="JD38" s="26">
        <v>-0.34895390139848598</v>
      </c>
      <c r="JE38" s="26">
        <v>-2.2728852380181799</v>
      </c>
      <c r="JF38" s="26">
        <v>-0.229915224633846</v>
      </c>
      <c r="JG38" s="26">
        <v>-6.4832378784004704E-2</v>
      </c>
      <c r="JH38" s="26">
        <v>-0.71319412168840801</v>
      </c>
      <c r="JI38" s="26">
        <v>-0.20342401254018699</v>
      </c>
      <c r="JJ38" s="56">
        <f t="shared" si="75"/>
        <v>-3.8332048770631113</v>
      </c>
      <c r="JK38" s="8">
        <v>0.48598894328819098</v>
      </c>
      <c r="JL38" s="27">
        <v>0.55884480261551295</v>
      </c>
      <c r="JM38" s="7">
        <v>171.814385285285</v>
      </c>
      <c r="JN38" s="8">
        <v>-0.12770811577428201</v>
      </c>
      <c r="JO38" s="8">
        <v>-0.18934715912643399</v>
      </c>
      <c r="JP38" s="8">
        <v>-7.1947544238073702E-2</v>
      </c>
      <c r="JQ38" s="29">
        <f t="shared" si="62"/>
        <v>-1.5860345816423066E-2</v>
      </c>
      <c r="JR38" s="29">
        <f t="shared" si="63"/>
        <v>5.626499653919935E-2</v>
      </c>
      <c r="JS38" s="29">
        <f t="shared" si="64"/>
        <v>5.5E-2</v>
      </c>
      <c r="JT38" s="31">
        <f t="shared" si="65"/>
        <v>2.1159628847001085E-5</v>
      </c>
      <c r="JU38" s="31">
        <f t="shared" si="66"/>
        <v>1.7508468692521123E-5</v>
      </c>
      <c r="JV38" s="31">
        <f t="shared" si="67"/>
        <v>1.8750000000000009E-5</v>
      </c>
      <c r="JW38" s="31">
        <v>4.4999999999999998E-2</v>
      </c>
      <c r="JX38" s="31">
        <f t="shared" si="74"/>
        <v>1.7533679889614601E-2</v>
      </c>
    </row>
    <row r="39" spans="1:284" x14ac:dyDescent="0.3">
      <c r="A39" s="1">
        <v>37773</v>
      </c>
      <c r="B39" s="7">
        <v>115667.35942726073</v>
      </c>
      <c r="C39" s="7">
        <f t="shared" si="2"/>
        <v>115702.55085670907</v>
      </c>
      <c r="D39" s="26">
        <f t="shared" si="3"/>
        <v>11.658473759527626</v>
      </c>
      <c r="E39" s="26">
        <f>+'Output Gap'!E55</f>
        <v>11.6587779601013</v>
      </c>
      <c r="F39" s="26">
        <f t="shared" si="35"/>
        <v>11.660207875246474</v>
      </c>
      <c r="G39" s="27">
        <f t="shared" si="36"/>
        <v>11.683511479634372</v>
      </c>
      <c r="H39" s="27">
        <f t="shared" si="37"/>
        <v>118599.96609091402</v>
      </c>
      <c r="I39" s="7">
        <v>115791.94529730447</v>
      </c>
      <c r="J39" s="7">
        <v>116818.55724523324</v>
      </c>
      <c r="K39" s="7">
        <v>116428.02094094</v>
      </c>
      <c r="L39" s="7">
        <v>116776.266843448</v>
      </c>
      <c r="M39" s="8">
        <f t="shared" si="27"/>
        <v>-2.4430152298558938E-2</v>
      </c>
      <c r="N39" s="8">
        <f t="shared" si="38"/>
        <v>-9.8545800009826046E-3</v>
      </c>
      <c r="O39" s="8">
        <f>+'Output Gap'!H55</f>
        <v>-8.8813070303004338E-3</v>
      </c>
      <c r="P39" s="8">
        <f t="shared" si="39"/>
        <v>-6.5333199648315299E-3</v>
      </c>
      <c r="Q39" s="33">
        <f>+'Output Gap'!I55</f>
        <v>-7.5360642098996067E-3</v>
      </c>
      <c r="R39" s="8"/>
      <c r="S39" s="8">
        <f>+'Output Gap'!Y39</f>
        <v>-1.2382471245754015E-2</v>
      </c>
      <c r="T39" s="34">
        <f t="shared" si="40"/>
        <v>-2.4430152298558938E-2</v>
      </c>
      <c r="U39" s="25">
        <v>1.3602371264050099</v>
      </c>
      <c r="V39" s="25">
        <v>1.36178878243516</v>
      </c>
      <c r="W39" s="14">
        <f t="shared" si="41"/>
        <v>-1.5516560301500615E-3</v>
      </c>
      <c r="X39" s="25">
        <f t="shared" si="42"/>
        <v>3.9031689810636969</v>
      </c>
      <c r="Y39">
        <f t="shared" si="28"/>
        <v>9.7078340293448129</v>
      </c>
      <c r="Z39">
        <f t="shared" si="43"/>
        <v>9.7308658918200663</v>
      </c>
      <c r="AA39" s="14">
        <f t="shared" si="29"/>
        <v>-2.3031862475253462E-2</v>
      </c>
      <c r="AB39">
        <f t="shared" si="30"/>
        <v>12.238657295133811</v>
      </c>
      <c r="AC39">
        <f t="shared" si="44"/>
        <v>12.256218737822319</v>
      </c>
      <c r="AD39" s="14">
        <f t="shared" si="45"/>
        <v>-1.7561442688508677E-2</v>
      </c>
      <c r="AE39" s="8">
        <v>0.13897438005243459</v>
      </c>
      <c r="AF39" s="14">
        <f>+NAIRU_Unemployment!N35</f>
        <v>0.143935867950717</v>
      </c>
      <c r="AG39" s="8">
        <f>+NAIRU_Unemployment!L35</f>
        <v>0.12359543144460398</v>
      </c>
      <c r="AH39" s="8">
        <f t="shared" si="31"/>
        <v>1.5378948607830609E-2</v>
      </c>
      <c r="AI39" s="7">
        <v>16592.046020477606</v>
      </c>
      <c r="AJ39" s="7">
        <v>19270.095611659064</v>
      </c>
      <c r="AK39" s="7">
        <v>16445.941843987399</v>
      </c>
      <c r="AL39" s="7">
        <v>19202.453767272898</v>
      </c>
      <c r="AM39" s="8">
        <f t="shared" si="4"/>
        <v>0.86102561994756543</v>
      </c>
      <c r="AN39" s="7">
        <v>17246.648833316729</v>
      </c>
      <c r="AO39" s="7">
        <v>284136.46975555667</v>
      </c>
      <c r="AP39" s="7">
        <v>284908.19212000002</v>
      </c>
      <c r="AQ39" s="8">
        <v>0.73375833761415421</v>
      </c>
      <c r="AR39" s="8">
        <v>0.74048118077594105</v>
      </c>
      <c r="AS39" s="8">
        <v>0.74831574361831799</v>
      </c>
      <c r="AT39" s="8">
        <v>0.753711931646731</v>
      </c>
      <c r="AU39" s="8">
        <v>0.758772185919946</v>
      </c>
      <c r="AV39" s="8">
        <f t="shared" si="17"/>
        <v>0.75359995372833166</v>
      </c>
      <c r="AW39" s="8">
        <v>7.2499999999999995E-2</v>
      </c>
      <c r="AX39" s="8">
        <v>6.9973273950847459E-2</v>
      </c>
      <c r="AY39" s="8">
        <v>7.7600000000000002E-2</v>
      </c>
      <c r="AZ39" s="8">
        <f t="shared" si="46"/>
        <v>3.5782533919381798E-4</v>
      </c>
      <c r="BA39" s="8">
        <f t="shared" si="12"/>
        <v>-5.6373398558130505E-3</v>
      </c>
      <c r="BB39" s="8">
        <f t="shared" si="13"/>
        <v>1.4504368083867458E-3</v>
      </c>
      <c r="BC39" s="7">
        <v>52.33</v>
      </c>
      <c r="BD39" s="8">
        <v>7.2116369596394003E-2</v>
      </c>
      <c r="BE39" s="8">
        <v>8.0914911912959492E-2</v>
      </c>
      <c r="BF39" s="7">
        <v>54.084462961936197</v>
      </c>
      <c r="BG39" s="8">
        <v>6.9350622392753192E-2</v>
      </c>
      <c r="BH39" s="8">
        <f t="shared" si="9"/>
        <v>2.5567886786840965E-2</v>
      </c>
      <c r="BI39" s="8">
        <v>2.83586865247452E-2</v>
      </c>
      <c r="BJ39" s="8">
        <v>6.4187457860462899E-2</v>
      </c>
      <c r="BK39" s="7">
        <v>0.87256090407852027</v>
      </c>
      <c r="BL39" s="8">
        <v>7.5811367653850992E-2</v>
      </c>
      <c r="BM39" s="7">
        <v>2870.8366666666661</v>
      </c>
      <c r="BN39" s="7">
        <v>121.84742293333333</v>
      </c>
      <c r="BO39" s="7">
        <v>132.27173801559701</v>
      </c>
      <c r="BP39" s="7">
        <v>130.29454156035001</v>
      </c>
      <c r="BQ39" s="8">
        <f t="shared" si="10"/>
        <v>1.5174821842641739E-2</v>
      </c>
      <c r="BR39" s="8">
        <f t="shared" si="14"/>
        <v>2.9697102690807275E-2</v>
      </c>
      <c r="BS39" s="8">
        <v>4.3723885513602297E-2</v>
      </c>
      <c r="BT39" s="7">
        <v>102.73333333333333</v>
      </c>
      <c r="BU39" s="8">
        <v>0.20268477327714041</v>
      </c>
      <c r="BV39" s="29">
        <f t="shared" si="22"/>
        <v>9.0078971501450708E-2</v>
      </c>
      <c r="BW39" s="29">
        <v>2.0346417431848299E-2</v>
      </c>
      <c r="BX39" s="29">
        <v>-8.6713145905412108E-3</v>
      </c>
      <c r="BY39" s="29">
        <v>8.5809906349206391E-2</v>
      </c>
      <c r="BZ39" s="29">
        <f t="shared" si="26"/>
        <v>4.4420603851026391E-2</v>
      </c>
      <c r="CA39" s="29"/>
      <c r="CC39" s="29">
        <v>5.0642949621959497E-2</v>
      </c>
      <c r="CD39" s="29">
        <v>5.1027052511427903E-2</v>
      </c>
      <c r="CE39" s="29">
        <f t="shared" si="32"/>
        <v>4.5116167650400593E-2</v>
      </c>
      <c r="CF39" s="29">
        <f t="shared" si="33"/>
        <v>6.5462585082248892E-2</v>
      </c>
      <c r="CG39" s="29">
        <f t="shared" si="47"/>
        <v>-6.5104759743055074E-2</v>
      </c>
      <c r="CH39" s="29">
        <f t="shared" si="48"/>
        <v>-8.6849344831774394E-2</v>
      </c>
      <c r="CI39" s="29">
        <f t="shared" si="53"/>
        <v>-7.589648846245492E-2</v>
      </c>
      <c r="CJ39" s="29">
        <f t="shared" si="34"/>
        <v>-1.4274469133734049</v>
      </c>
      <c r="CK39" s="10">
        <v>-1.5873333333333328</v>
      </c>
      <c r="CL39" s="10">
        <v>7.7566666666666677</v>
      </c>
      <c r="CM39" s="10">
        <v>-15.60333333333333</v>
      </c>
      <c r="CN39" s="10">
        <v>-0.22666666666666183</v>
      </c>
      <c r="CO39" s="10">
        <v>-16.943333333333332</v>
      </c>
      <c r="CP39" s="10">
        <v>-46.236666666666672</v>
      </c>
      <c r="CQ39" s="10">
        <v>17.1111</v>
      </c>
      <c r="CR39" s="10">
        <v>-2.8888888888888893</v>
      </c>
      <c r="CS39" s="7">
        <v>109.68304763882779</v>
      </c>
      <c r="CT39" s="7">
        <v>102.42398876526589</v>
      </c>
      <c r="CU39" s="8">
        <f t="shared" si="15"/>
        <v>2.3947304640841383E-2</v>
      </c>
      <c r="CV39" s="7">
        <v>73.611111111111114</v>
      </c>
      <c r="CW39" s="7">
        <v>58.895222909893398</v>
      </c>
      <c r="CX39" s="26">
        <f t="shared" si="49"/>
        <v>1.3617425383986383</v>
      </c>
      <c r="CY39" s="29">
        <v>0.23099551582806416</v>
      </c>
      <c r="CZ39">
        <v>91581.656238012889</v>
      </c>
      <c r="DA39">
        <v>31843.832456299166</v>
      </c>
      <c r="DB39" s="29">
        <f t="shared" si="68"/>
        <v>3.4736454112360926E-2</v>
      </c>
      <c r="DC39" s="29">
        <f t="shared" si="69"/>
        <v>-4.6831867244550685E-2</v>
      </c>
      <c r="DD39" s="29">
        <v>8.0813990117469481E-2</v>
      </c>
      <c r="DE39" s="29">
        <v>5.653609648670023E-2</v>
      </c>
      <c r="DF39" s="29">
        <v>0.15124863295657293</v>
      </c>
      <c r="DG39" s="29">
        <v>0.16191063251896415</v>
      </c>
      <c r="DH39" s="29">
        <v>5.4654877191926403E-2</v>
      </c>
      <c r="DI39" s="29">
        <v>0.43905869132240566</v>
      </c>
      <c r="DJ39" s="29">
        <v>0.14703545485725247</v>
      </c>
      <c r="DK39" s="29">
        <v>0.22191829557401346</v>
      </c>
      <c r="DL39" s="29">
        <v>0.63104624956873412</v>
      </c>
      <c r="DM39">
        <v>-2680.5693276719685</v>
      </c>
      <c r="DN39" s="8">
        <f t="shared" si="76"/>
        <v>-3.9083351729515478E-2</v>
      </c>
      <c r="DO39" s="7">
        <f t="shared" si="20"/>
        <v>-12518.015406951909</v>
      </c>
      <c r="DP39" s="8">
        <f t="shared" si="18"/>
        <v>-4.834723521929752E-2</v>
      </c>
      <c r="DQ39" s="8">
        <f t="shared" si="50"/>
        <v>5.0954931173984308E-2</v>
      </c>
      <c r="DR39" s="25">
        <v>0.95756637511360898</v>
      </c>
      <c r="DS39" s="8">
        <v>7.3419989748021702E-3</v>
      </c>
      <c r="DT39" s="8">
        <v>1.5610196104126101E-3</v>
      </c>
      <c r="DU39" s="8">
        <v>-7.6985562703584601E-3</v>
      </c>
      <c r="DV39" s="8">
        <v>9.9965988258585006E-2</v>
      </c>
      <c r="DW39" s="29">
        <f t="shared" si="6"/>
        <v>0.13897438005243459</v>
      </c>
      <c r="DX39" s="8">
        <v>0.643488973334161</v>
      </c>
      <c r="DY39" s="8">
        <v>7.3158539471903303E-2</v>
      </c>
      <c r="DZ39" s="8">
        <v>6.0574307323345122E-2</v>
      </c>
      <c r="EA39" s="8">
        <v>0.54434725603157896</v>
      </c>
      <c r="EB39" s="8">
        <f t="shared" si="16"/>
        <v>1.7903277174434962E-2</v>
      </c>
      <c r="EC39" s="8">
        <v>0.17593456311471667</v>
      </c>
      <c r="ED39" s="8">
        <v>0.18591261494357547</v>
      </c>
      <c r="EE39" s="8">
        <v>0.15091539561527734</v>
      </c>
      <c r="EF39" s="8">
        <v>0.11471037131478301</v>
      </c>
      <c r="EG39" s="8">
        <v>0.22372610372493795</v>
      </c>
      <c r="EH39" s="8">
        <v>0.32094774660668546</v>
      </c>
      <c r="EI39" s="8">
        <v>1.0488440536259544E-2</v>
      </c>
      <c r="EJ39" s="8">
        <v>3.2525291849296374E-2</v>
      </c>
      <c r="EK39" s="8">
        <v>0.17637065044943437</v>
      </c>
      <c r="EL39" s="10">
        <v>32182.732399999994</v>
      </c>
      <c r="EM39" s="8">
        <v>0.14002075244576262</v>
      </c>
      <c r="EN39" s="10">
        <v>1075.9422599999941</v>
      </c>
      <c r="EO39" s="10">
        <v>1827.3577</v>
      </c>
      <c r="EP39" s="8">
        <v>3.3432284326485415E-2</v>
      </c>
      <c r="EQ39" s="8">
        <v>1.6983789631982762</v>
      </c>
      <c r="ER39" s="8">
        <v>0.1858419859076515</v>
      </c>
      <c r="ES39" s="8">
        <v>0.30553207995657661</v>
      </c>
      <c r="ET39" s="10">
        <v>8828.8991600000008</v>
      </c>
      <c r="EU39" s="8">
        <v>0.22036352894878464</v>
      </c>
      <c r="EV39" s="10">
        <v>534.02856999999938</v>
      </c>
      <c r="EW39" s="10">
        <v>281.21303999999998</v>
      </c>
      <c r="EX39" s="8">
        <v>6.0486427619363514E-2</v>
      </c>
      <c r="EY39" s="8">
        <v>0.52658800633082292</v>
      </c>
      <c r="EZ39" s="8">
        <v>8.563219911737241E-2</v>
      </c>
      <c r="FA39" s="8">
        <v>0.37195619982354056</v>
      </c>
      <c r="FB39" s="10">
        <v>10383.24252</v>
      </c>
      <c r="FC39" s="8">
        <v>-4.7723878699301468E-2</v>
      </c>
      <c r="FD39" s="10">
        <v>2551.1774300000002</v>
      </c>
      <c r="FE39" s="10">
        <v>1122.4385300000001</v>
      </c>
      <c r="FF39" s="8">
        <v>0.24570141986821284</v>
      </c>
      <c r="FG39" s="8">
        <v>0.43996882255265174</v>
      </c>
      <c r="FH39" s="8">
        <v>0.33508138424414874</v>
      </c>
      <c r="FI39" s="8">
        <v>0.322611069289932</v>
      </c>
      <c r="FJ39" s="7">
        <v>51825.329619999997</v>
      </c>
      <c r="FK39" s="7">
        <v>4188.9965399999937</v>
      </c>
      <c r="FL39" s="8">
        <v>9.4415763974682321E-2</v>
      </c>
      <c r="FM39" s="8">
        <v>-0.12252716846642768</v>
      </c>
      <c r="FN39" s="8">
        <v>0.66334575644729821</v>
      </c>
      <c r="FO39" s="8">
        <v>0.16837983781560087</v>
      </c>
      <c r="FP39" s="8">
        <v>0.23583889570272026</v>
      </c>
      <c r="FQ39" s="8">
        <v>0.75601397968149631</v>
      </c>
      <c r="FR39" s="8">
        <v>8.0829134531609642E-2</v>
      </c>
      <c r="FS39" s="8">
        <v>0.19777745668360217</v>
      </c>
      <c r="FT39" s="8">
        <v>8.6256656758154276E-2</v>
      </c>
      <c r="FU39" s="8">
        <v>2.4831456780446546E-2</v>
      </c>
      <c r="FV39" s="8">
        <v>6.6266247514098139E-2</v>
      </c>
      <c r="FW39" s="8">
        <v>4.8924991716145942E-2</v>
      </c>
      <c r="FX39" s="8">
        <v>0.45627988871988273</v>
      </c>
      <c r="FY39" s="8">
        <v>0.49479511956397132</v>
      </c>
      <c r="FZ39" s="8">
        <v>0.1662030241836181</v>
      </c>
      <c r="GA39" s="8">
        <v>0.15047405723364893</v>
      </c>
      <c r="GB39" s="8">
        <v>0.13295278970281976</v>
      </c>
      <c r="GC39" s="8">
        <v>-0.4298453165672208</v>
      </c>
      <c r="GD39" s="8">
        <v>-0.73337389107312201</v>
      </c>
      <c r="GE39" s="8">
        <v>-0.75442218841375019</v>
      </c>
      <c r="GF39" s="8">
        <v>-0.71923135153665485</v>
      </c>
      <c r="GG39" s="8">
        <v>-1.7471183108292671E-2</v>
      </c>
      <c r="GH39" s="8">
        <v>-4.8777441659124954E-3</v>
      </c>
      <c r="GI39" s="8">
        <v>1.0233705023955167E-2</v>
      </c>
      <c r="GJ39" s="8">
        <v>1.3276914860743672E-3</v>
      </c>
      <c r="GK39" s="8">
        <v>7.1236972897388132E-2</v>
      </c>
      <c r="GL39" s="8">
        <v>0.12217918394593905</v>
      </c>
      <c r="GM39" s="8">
        <v>3.5835955970862358E-2</v>
      </c>
      <c r="GN39" s="8">
        <v>4.6290482985576469E-2</v>
      </c>
      <c r="GO39" s="8">
        <v>4.6734197466300982E-2</v>
      </c>
      <c r="GP39" s="8">
        <v>9.0310764065880851E-3</v>
      </c>
      <c r="GQ39" s="8">
        <v>5.6161974161724366E-2</v>
      </c>
      <c r="GR39" s="8">
        <v>1.2701272418862868E-2</v>
      </c>
      <c r="GS39" s="8">
        <v>3.9867232076920403E-2</v>
      </c>
      <c r="GT39" s="8">
        <v>0.56946925801634607</v>
      </c>
      <c r="GU39" s="8">
        <v>0.28424434004841925</v>
      </c>
      <c r="GV39" s="8">
        <v>0.81096878742349954</v>
      </c>
      <c r="GW39" s="8">
        <v>0.20346024438838087</v>
      </c>
      <c r="GX39" s="26">
        <v>9.0392695385146702</v>
      </c>
      <c r="GY39" s="8">
        <v>0.13096666666666665</v>
      </c>
      <c r="GZ39" s="8">
        <v>5.8878525337575004E-2</v>
      </c>
      <c r="HA39" s="51">
        <v>1.5164211020331102</v>
      </c>
      <c r="HB39" s="51">
        <v>0.28037145403197949</v>
      </c>
      <c r="HC39" s="51">
        <v>1015.7824705403037</v>
      </c>
      <c r="HD39" s="51">
        <v>1307.8595846124663</v>
      </c>
      <c r="HE39" s="51">
        <v>1133.3545905460358</v>
      </c>
      <c r="HF39" s="51">
        <v>2798.6522778487615</v>
      </c>
      <c r="HG39" s="51">
        <v>1029.2481783402891</v>
      </c>
      <c r="HH39" s="10">
        <v>1010.1047236541227</v>
      </c>
      <c r="HI39" s="8">
        <v>0.82196235253228056</v>
      </c>
      <c r="HJ39" s="8">
        <v>5.625328904543149E-2</v>
      </c>
      <c r="HK39" s="8">
        <v>0.24757847489566256</v>
      </c>
      <c r="HL39" s="8">
        <v>0.15458537585522195</v>
      </c>
      <c r="HM39" s="8">
        <v>4.7695263407282987E-2</v>
      </c>
      <c r="HN39" s="8">
        <v>4.362746700582109E-2</v>
      </c>
      <c r="HO39" s="7">
        <v>199.70921789231423</v>
      </c>
      <c r="HP39" s="8">
        <v>0.102096321629583</v>
      </c>
      <c r="HQ39" s="8">
        <v>0.141172392533887</v>
      </c>
      <c r="HR39" s="8">
        <v>0.15229693362146102</v>
      </c>
      <c r="HS39" s="29">
        <f t="shared" ref="HS39:HS102" si="77">+HR39-HP39</f>
        <v>5.0200611991878016E-2</v>
      </c>
      <c r="HT39">
        <v>-76.765261469999999</v>
      </c>
      <c r="HU39">
        <f t="shared" si="70"/>
        <v>-1391.81255487</v>
      </c>
      <c r="HV39" s="8">
        <f t="shared" si="51"/>
        <v>-3.1930400704263183E-3</v>
      </c>
      <c r="HW39" s="8">
        <f t="shared" si="54"/>
        <v>-1.5220336644815875E-2</v>
      </c>
      <c r="HX39">
        <v>519.94570199999998</v>
      </c>
      <c r="HY39">
        <f t="shared" si="71"/>
        <v>1462.147560697</v>
      </c>
      <c r="HZ39" s="8">
        <f t="shared" si="52"/>
        <v>2.1627067102230266E-2</v>
      </c>
      <c r="IA39" s="8">
        <f t="shared" si="55"/>
        <v>1.5989493714750495E-2</v>
      </c>
      <c r="IB39" s="8">
        <v>7.7639682559703478E-3</v>
      </c>
      <c r="IC39" s="8">
        <v>3.1894622811706598E-3</v>
      </c>
      <c r="ID39" s="8">
        <v>5.0360631776094856E-3</v>
      </c>
      <c r="IE39" s="8">
        <v>0.49509430324064374</v>
      </c>
      <c r="IF39" s="29">
        <v>0.33492298234598095</v>
      </c>
      <c r="IG39" s="29">
        <v>2.7677007691476501E-2</v>
      </c>
      <c r="IH39" s="29">
        <v>8.8357742591271497E-3</v>
      </c>
      <c r="II39" s="7">
        <f>+II40/(1+[2]Hoja1!$D40)</f>
        <v>68585.963307942729</v>
      </c>
      <c r="IJ39" s="7">
        <v>2852.8233333333333</v>
      </c>
      <c r="IK39" s="7">
        <f t="shared" si="7"/>
        <v>24041.433798778071</v>
      </c>
      <c r="IL39" s="10">
        <f>+VLOOKUP($A39,[3]Hoja1!$G$2:$I$123, 3, FALSE)</f>
        <v>18.147062975255249</v>
      </c>
      <c r="IM39" s="10">
        <v>26.908734770734899</v>
      </c>
      <c r="IN39" s="8">
        <f t="shared" si="8"/>
        <v>-0.32560697744171052</v>
      </c>
      <c r="IO39" s="7">
        <v>2870.8366666666661</v>
      </c>
      <c r="IP39" s="8">
        <v>4.4087868211751752E-3</v>
      </c>
      <c r="IQ39" s="7">
        <v>49.112530619735395</v>
      </c>
      <c r="IR39" s="8">
        <v>3.5812009158939957E-3</v>
      </c>
      <c r="IS39" s="8">
        <v>5.4655994893312299E-3</v>
      </c>
      <c r="IT39" s="8">
        <v>0.14814814814814814</v>
      </c>
      <c r="IU39" s="8">
        <v>-0.14814814814814814</v>
      </c>
      <c r="IV39" s="8">
        <v>-2.4691358024691357E-2</v>
      </c>
      <c r="IW39" s="29">
        <f t="shared" si="72"/>
        <v>6.2816902831687015E-3</v>
      </c>
      <c r="IX39" s="7">
        <f t="shared" si="73"/>
        <v>88.373237963867155</v>
      </c>
      <c r="IY39" s="29">
        <f t="shared" si="57"/>
        <v>5.4127655836962831E-3</v>
      </c>
      <c r="IZ39" s="29">
        <f t="shared" si="58"/>
        <v>4.5737342598416025E-3</v>
      </c>
      <c r="JA39" s="29">
        <f t="shared" si="59"/>
        <v>4.324845679012345E-2</v>
      </c>
      <c r="JB39" s="29">
        <f t="shared" si="60"/>
        <v>-8.6419753086419748E-2</v>
      </c>
      <c r="JC39" s="29">
        <f t="shared" si="61"/>
        <v>7.098765432098765E-2</v>
      </c>
      <c r="JD39" s="26">
        <v>-0.31501752734628002</v>
      </c>
      <c r="JE39" s="26">
        <v>-2.37798441553567</v>
      </c>
      <c r="JF39" s="26">
        <v>-0.15049247907923899</v>
      </c>
      <c r="JG39" s="26">
        <v>-9.1145946703947198E-2</v>
      </c>
      <c r="JH39" s="26">
        <v>-0.70488225392742998</v>
      </c>
      <c r="JI39" s="26">
        <v>-0.18681409970818</v>
      </c>
      <c r="JJ39" s="56">
        <f t="shared" si="75"/>
        <v>-3.8263367223007463</v>
      </c>
      <c r="JK39" s="8">
        <v>0.48037787594935599</v>
      </c>
      <c r="JL39" s="27">
        <v>0.55363120700820601</v>
      </c>
      <c r="JM39" s="7">
        <v>148.16756859771201</v>
      </c>
      <c r="JN39" s="8">
        <v>-0.188067255324632</v>
      </c>
      <c r="JO39" s="8">
        <v>-0.26040731236058001</v>
      </c>
      <c r="JP39" s="8">
        <v>-8.2627517244386897E-2</v>
      </c>
      <c r="JQ39" s="29">
        <f t="shared" si="62"/>
        <v>-1.9717335887164289E-2</v>
      </c>
      <c r="JR39" s="29">
        <f t="shared" si="63"/>
        <v>5.8623125153126447E-2</v>
      </c>
      <c r="JS39" s="29">
        <f t="shared" si="64"/>
        <v>0.06</v>
      </c>
      <c r="JT39" s="31">
        <f t="shared" si="65"/>
        <v>1.2885083837562854E-5</v>
      </c>
      <c r="JU39" s="31">
        <f t="shared" si="66"/>
        <v>2.7068981362216939E-5</v>
      </c>
      <c r="JV39" s="31">
        <f t="shared" si="67"/>
        <v>6.8750000000000235E-5</v>
      </c>
      <c r="JW39" s="31">
        <v>4.4999999999999998E-2</v>
      </c>
      <c r="JX39" s="31">
        <f t="shared" si="74"/>
        <v>1.91874578604629E-2</v>
      </c>
    </row>
    <row r="40" spans="1:284" x14ac:dyDescent="0.3">
      <c r="A40" s="1">
        <v>37865</v>
      </c>
      <c r="B40" s="7">
        <v>117056.83723256792</v>
      </c>
      <c r="C40" s="7">
        <f t="shared" si="2"/>
        <v>117022.94554259621</v>
      </c>
      <c r="D40" s="26">
        <f t="shared" si="3"/>
        <v>11.670414884135496</v>
      </c>
      <c r="E40" s="26">
        <f>+'Output Gap'!E56</f>
        <v>11.670125310300399</v>
      </c>
      <c r="F40" s="26">
        <f t="shared" si="35"/>
        <v>11.67156663347226</v>
      </c>
      <c r="G40" s="27">
        <f t="shared" si="36"/>
        <v>11.696341218019221</v>
      </c>
      <c r="H40" s="27">
        <f t="shared" si="37"/>
        <v>120131.37541273923</v>
      </c>
      <c r="I40" s="7">
        <v>117067.32500312768</v>
      </c>
      <c r="J40" s="7">
        <v>118015.4493937603</v>
      </c>
      <c r="K40" s="7">
        <v>116934.44008339501</v>
      </c>
      <c r="L40" s="7">
        <v>117478.85562261</v>
      </c>
      <c r="M40" s="8">
        <f t="shared" si="27"/>
        <v>-2.5875254149578253E-2</v>
      </c>
      <c r="N40" s="8">
        <f t="shared" si="38"/>
        <v>-8.1227683842811649E-3</v>
      </c>
      <c r="O40" s="8">
        <f>+'Output Gap'!H56</f>
        <v>-7.4724290177012875E-3</v>
      </c>
      <c r="P40" s="8">
        <f t="shared" si="39"/>
        <v>1.0467159981748519E-3</v>
      </c>
      <c r="Q40" s="33">
        <f>+'Output Gap'!I56</f>
        <v>-3.0494973356010036E-3</v>
      </c>
      <c r="R40" s="8"/>
      <c r="S40" s="8">
        <f>+'Output Gap'!Y40</f>
        <v>-1.0658411797493803E-2</v>
      </c>
      <c r="T40" s="34">
        <f t="shared" si="40"/>
        <v>-2.5875254149578253E-2</v>
      </c>
      <c r="U40" s="25">
        <v>1.3608503337542199</v>
      </c>
      <c r="V40" s="25">
        <v>1.36562909781849</v>
      </c>
      <c r="W40" s="14">
        <f t="shared" si="41"/>
        <v>-4.7787640642700246E-3</v>
      </c>
      <c r="X40" s="25">
        <f t="shared" si="42"/>
        <v>3.9181871998362894</v>
      </c>
      <c r="Y40">
        <f t="shared" si="28"/>
        <v>9.7138554456999344</v>
      </c>
      <c r="Z40">
        <f t="shared" si="43"/>
        <v>9.7354918648087221</v>
      </c>
      <c r="AA40" s="14">
        <f t="shared" si="29"/>
        <v>-2.1636419108787663E-2</v>
      </c>
      <c r="AB40">
        <f t="shared" si="30"/>
        <v>12.264869909170059</v>
      </c>
      <c r="AC40">
        <f t="shared" si="44"/>
        <v>12.279494324064219</v>
      </c>
      <c r="AD40" s="14">
        <f t="shared" si="45"/>
        <v>-1.4624414894159443E-2</v>
      </c>
      <c r="AE40" s="8">
        <v>0.14501601836763769</v>
      </c>
      <c r="AF40" s="14">
        <f>+NAIRU_Unemployment!N36</f>
        <v>0.14178457482099899</v>
      </c>
      <c r="AG40" s="8">
        <f>+NAIRU_Unemployment!L36</f>
        <v>0.1227437281457624</v>
      </c>
      <c r="AH40" s="8">
        <f t="shared" si="31"/>
        <v>2.2272290221875296E-2</v>
      </c>
      <c r="AI40" s="7">
        <v>16634.988603450965</v>
      </c>
      <c r="AJ40" s="7">
        <v>19456.491537643691</v>
      </c>
      <c r="AK40" s="7">
        <v>16545.268450497999</v>
      </c>
      <c r="AL40" s="7">
        <v>19272.7600180476</v>
      </c>
      <c r="AM40" s="8">
        <f t="shared" si="4"/>
        <v>0.85498398163236222</v>
      </c>
      <c r="AN40" s="7">
        <v>16862.23178265466</v>
      </c>
      <c r="AO40" s="7">
        <v>289371.65321370133</v>
      </c>
      <c r="AP40" s="7">
        <v>290775.84422000003</v>
      </c>
      <c r="AQ40" s="8">
        <v>0.7518233351530893</v>
      </c>
      <c r="AR40" s="8">
        <v>0.74449260088723002</v>
      </c>
      <c r="AS40" s="8">
        <v>0.75188444757686401</v>
      </c>
      <c r="AT40" s="8">
        <v>0.75403014265077495</v>
      </c>
      <c r="AU40" s="8">
        <v>0.76046652791871505</v>
      </c>
      <c r="AV40" s="8">
        <f t="shared" si="17"/>
        <v>0.7554603727154513</v>
      </c>
      <c r="AW40" s="8">
        <v>7.2499999999999995E-2</v>
      </c>
      <c r="AX40" s="8">
        <v>7.3963517370312495E-2</v>
      </c>
      <c r="AY40" s="8">
        <v>7.8166666666666662E-2</v>
      </c>
      <c r="AZ40" s="8">
        <f t="shared" si="46"/>
        <v>1.2450028555111015E-3</v>
      </c>
      <c r="BA40" s="8">
        <f t="shared" si="12"/>
        <v>1.7228985829345067E-3</v>
      </c>
      <c r="BB40" s="8">
        <f t="shared" si="13"/>
        <v>5.6433212306519209E-3</v>
      </c>
      <c r="BC40" s="7">
        <v>52.53</v>
      </c>
      <c r="BD40" s="8">
        <v>7.1166394779771602E-2</v>
      </c>
      <c r="BE40" s="8">
        <v>6.3520464231217405E-2</v>
      </c>
      <c r="BF40" s="7">
        <v>54.619691501502999</v>
      </c>
      <c r="BG40" s="8">
        <v>7.35608001866698E-2</v>
      </c>
      <c r="BH40" s="8">
        <f t="shared" si="9"/>
        <v>1.7106884708703696E-2</v>
      </c>
      <c r="BI40" s="8">
        <v>2.9801151078667099E-2</v>
      </c>
      <c r="BJ40" s="8">
        <v>6.8970380441832693E-2</v>
      </c>
      <c r="BK40" s="7">
        <v>0.89122314390231339</v>
      </c>
      <c r="BL40" s="8">
        <v>5.4360475932429209E-2</v>
      </c>
      <c r="BM40" s="7">
        <v>2855.396666666667</v>
      </c>
      <c r="BN40" s="7">
        <v>135.77368770000001</v>
      </c>
      <c r="BO40" s="7">
        <v>133.75890023392901</v>
      </c>
      <c r="BP40" s="7">
        <v>130.95870658907799</v>
      </c>
      <c r="BQ40" s="8">
        <f t="shared" si="10"/>
        <v>2.1382264057001388E-2</v>
      </c>
      <c r="BR40" s="8">
        <f t="shared" si="14"/>
        <v>3.9060327435554987E-2</v>
      </c>
      <c r="BS40" s="8">
        <v>3.8763926217254698E-2</v>
      </c>
      <c r="BT40" s="7">
        <v>102.67</v>
      </c>
      <c r="BU40" s="8">
        <v>0.11355748373101959</v>
      </c>
      <c r="BV40" s="29">
        <f t="shared" si="22"/>
        <v>7.8667799878698819E-2</v>
      </c>
      <c r="BW40" s="29">
        <v>1.99981538393647E-2</v>
      </c>
      <c r="BX40" s="29">
        <v>-1.66861646168854E-3</v>
      </c>
      <c r="BY40" s="29">
        <v>8.7880384375000009E-2</v>
      </c>
      <c r="BZ40" s="29">
        <f t="shared" si="26"/>
        <v>4.6491081876820009E-2</v>
      </c>
      <c r="CA40" s="29"/>
      <c r="CC40" s="29">
        <v>4.7235402002514297E-2</v>
      </c>
      <c r="CD40" s="29">
        <v>4.8470760841849397E-2</v>
      </c>
      <c r="CE40" s="29">
        <f t="shared" si="32"/>
        <v>4.2559875980822087E-2</v>
      </c>
      <c r="CF40" s="29">
        <f t="shared" si="33"/>
        <v>6.2558029820186795E-2</v>
      </c>
      <c r="CG40" s="29">
        <f t="shared" si="47"/>
        <v>-6.1313026964675693E-2</v>
      </c>
      <c r="CH40" s="29">
        <f t="shared" si="48"/>
        <v>-8.1096937682159628E-2</v>
      </c>
      <c r="CI40" s="29">
        <f t="shared" si="53"/>
        <v>-6.7717348477775913E-2</v>
      </c>
      <c r="CJ40" s="29">
        <f t="shared" si="34"/>
        <v>-1.2945075011719334</v>
      </c>
      <c r="CK40" s="10">
        <v>5.6193333333333335</v>
      </c>
      <c r="CL40" s="10">
        <v>15.814444444444446</v>
      </c>
      <c r="CM40" s="10">
        <v>-9.673333333333332</v>
      </c>
      <c r="CN40" s="10">
        <v>5.5933333333333337</v>
      </c>
      <c r="CO40" s="10">
        <v>-12.509999999999998</v>
      </c>
      <c r="CP40" s="10">
        <v>-43.740000000000009</v>
      </c>
      <c r="CQ40" s="10">
        <v>18.666666666666668</v>
      </c>
      <c r="CR40" s="10">
        <v>3.2222222222222228</v>
      </c>
      <c r="CS40" s="7">
        <v>67.09409458721268</v>
      </c>
      <c r="CT40" s="7">
        <v>77.244243028662453</v>
      </c>
      <c r="CU40" s="8">
        <f t="shared" si="15"/>
        <v>3.9983623731216777E-2</v>
      </c>
      <c r="CV40" s="7">
        <v>75</v>
      </c>
      <c r="CW40" s="7">
        <v>60.957199067620103</v>
      </c>
      <c r="CX40" s="26">
        <f t="shared" si="49"/>
        <v>1.3617425383986383</v>
      </c>
      <c r="CY40" s="29">
        <v>0.24189564891351684</v>
      </c>
      <c r="CZ40">
        <v>91455.405939850956</v>
      </c>
      <c r="DA40">
        <v>33778.742530336778</v>
      </c>
      <c r="DB40" s="29">
        <f t="shared" si="68"/>
        <v>2.5077483773881415E-2</v>
      </c>
      <c r="DC40" s="29">
        <f t="shared" si="69"/>
        <v>1.3710958518025285E-2</v>
      </c>
      <c r="DD40" s="29">
        <v>8.0105256052395657E-2</v>
      </c>
      <c r="DE40" s="29">
        <v>5.689682964946062E-2</v>
      </c>
      <c r="DF40" s="29">
        <v>0.15192512397238542</v>
      </c>
      <c r="DG40" s="29">
        <v>0.16251283623605897</v>
      </c>
      <c r="DH40" s="29">
        <v>5.6351376714927341E-2</v>
      </c>
      <c r="DI40" s="29">
        <v>0.43162750421899615</v>
      </c>
      <c r="DJ40" s="29">
        <v>0.14775213213641425</v>
      </c>
      <c r="DK40" s="29">
        <v>0.22132152943793146</v>
      </c>
      <c r="DL40" s="29">
        <v>0.63092633842565438</v>
      </c>
      <c r="DM40">
        <v>-1060.019107765856</v>
      </c>
      <c r="DN40" s="8">
        <f t="shared" si="76"/>
        <v>-1.5104298079423571E-2</v>
      </c>
      <c r="DO40" s="7">
        <f t="shared" si="20"/>
        <v>-12071.622537205109</v>
      </c>
      <c r="DP40" s="8">
        <f t="shared" si="18"/>
        <v>-4.507834722775151E-2</v>
      </c>
      <c r="DQ40" s="8">
        <f t="shared" si="50"/>
        <v>5.171812826706379E-2</v>
      </c>
      <c r="DR40" s="25">
        <v>0.96235744175017701</v>
      </c>
      <c r="DS40" s="8">
        <v>1.29785870200048E-2</v>
      </c>
      <c r="DT40" s="8">
        <v>1.58726095382362E-3</v>
      </c>
      <c r="DU40" s="8">
        <v>-1.44782716795815E-2</v>
      </c>
      <c r="DV40" s="8">
        <v>0.101281345087992</v>
      </c>
      <c r="DW40" s="29">
        <f t="shared" si="6"/>
        <v>0.14501601836763769</v>
      </c>
      <c r="DX40" s="8">
        <v>0.65669732428122574</v>
      </c>
      <c r="DY40" s="8">
        <v>7.2973678382633703E-2</v>
      </c>
      <c r="DZ40" s="8">
        <v>4.2486104649010814E-2</v>
      </c>
      <c r="EA40" s="8">
        <v>0.54058030010828595</v>
      </c>
      <c r="EB40" s="8">
        <f t="shared" si="16"/>
        <v>9.2248715086096222E-3</v>
      </c>
      <c r="EC40" s="8">
        <v>0.11920931875831742</v>
      </c>
      <c r="ED40" s="8">
        <v>0.14142696985277925</v>
      </c>
      <c r="EE40" s="8">
        <v>0.139414531737033</v>
      </c>
      <c r="EF40" s="8">
        <v>0.12523363212840444</v>
      </c>
      <c r="EG40" s="8">
        <v>0.22507015257753926</v>
      </c>
      <c r="EH40" s="8">
        <v>0.32124066523657757</v>
      </c>
      <c r="EI40" s="8">
        <v>8.3789708524501828E-3</v>
      </c>
      <c r="EJ40" s="8">
        <v>3.4089704710097542E-2</v>
      </c>
      <c r="EK40" s="8">
        <v>0.17005813726791266</v>
      </c>
      <c r="EL40" s="10">
        <v>32648.220850000002</v>
      </c>
      <c r="EM40" s="8">
        <v>0.10621935572125096</v>
      </c>
      <c r="EN40" s="10">
        <v>1000.67311</v>
      </c>
      <c r="EO40" s="10">
        <v>1741.3828000000001</v>
      </c>
      <c r="EP40" s="8">
        <v>3.0650157464859218E-2</v>
      </c>
      <c r="EQ40" s="8">
        <v>1.7402114462733991</v>
      </c>
      <c r="ER40" s="8">
        <v>0.16600762809838335</v>
      </c>
      <c r="ES40" s="8">
        <v>0.32129701272434169</v>
      </c>
      <c r="ET40" s="10">
        <v>9301.8965200000002</v>
      </c>
      <c r="EU40" s="8">
        <v>0.22007363590607132</v>
      </c>
      <c r="EV40" s="10">
        <v>532.14471000000094</v>
      </c>
      <c r="EW40" s="10">
        <v>284.21446999999995</v>
      </c>
      <c r="EX40" s="8">
        <v>5.7208195001507166E-2</v>
      </c>
      <c r="EY40" s="8">
        <v>0.53409244639489029</v>
      </c>
      <c r="EZ40" s="8">
        <v>7.9216042781194776E-2</v>
      </c>
      <c r="FA40" s="8">
        <v>0.38571057420966404</v>
      </c>
      <c r="FB40" s="10">
        <v>10244.438340000002</v>
      </c>
      <c r="FC40" s="8">
        <v>-4.8996171515506726E-2</v>
      </c>
      <c r="FD40" s="10">
        <v>2498.4546500000001</v>
      </c>
      <c r="FE40" s="10">
        <v>1161.41776</v>
      </c>
      <c r="FF40" s="8">
        <v>0.24388400486970957</v>
      </c>
      <c r="FG40" s="8">
        <v>0.46485444912918472</v>
      </c>
      <c r="FH40" s="8">
        <v>0.33204338950989271</v>
      </c>
      <c r="FI40" s="8">
        <v>0.34143298130545724</v>
      </c>
      <c r="FJ40" s="7">
        <v>52709.43548</v>
      </c>
      <c r="FK40" s="7">
        <v>4058.5831200000007</v>
      </c>
      <c r="FL40" s="8">
        <v>6.9682529979625984E-2</v>
      </c>
      <c r="FM40" s="8">
        <v>-0.128160790653257</v>
      </c>
      <c r="FN40" s="8">
        <v>0.66044406049207438</v>
      </c>
      <c r="FO40" s="8">
        <v>0.17575090145809794</v>
      </c>
      <c r="FP40" s="8">
        <v>0.22870307243558327</v>
      </c>
      <c r="FQ40" s="8">
        <v>0.78792172495512502</v>
      </c>
      <c r="FR40" s="8">
        <v>7.6999176391103333E-2</v>
      </c>
      <c r="FS40" s="8">
        <v>0.18197209417365051</v>
      </c>
      <c r="FT40" s="8">
        <v>7.885011932073728E-2</v>
      </c>
      <c r="FU40" s="8">
        <v>2.7257148790926958E-2</v>
      </c>
      <c r="FV40" s="8">
        <v>6.4593435362254328E-2</v>
      </c>
      <c r="FW40" s="8">
        <v>4.8727465227629406E-2</v>
      </c>
      <c r="FX40" s="8">
        <v>0.45876515701162274</v>
      </c>
      <c r="FY40" s="8">
        <v>0.49250737776074788</v>
      </c>
      <c r="FZ40" s="8">
        <v>0.13217000558825998</v>
      </c>
      <c r="GA40" s="8">
        <v>9.0655942351092422E-2</v>
      </c>
      <c r="GB40" s="8">
        <v>0.12634587833486832</v>
      </c>
      <c r="GC40" s="8">
        <v>-0.37032355024389241</v>
      </c>
      <c r="GD40" s="8">
        <v>-0.73907128078862139</v>
      </c>
      <c r="GE40" s="8">
        <v>-0.92370975850958836</v>
      </c>
      <c r="GF40" s="8">
        <v>-0.77399289216837852</v>
      </c>
      <c r="GG40" s="8">
        <v>-1.6213448425551169E-2</v>
      </c>
      <c r="GH40" s="8">
        <v>-1.1484417755545992E-2</v>
      </c>
      <c r="GI40" s="8">
        <v>1.1360625685925838E-2</v>
      </c>
      <c r="GJ40" s="8">
        <v>1.5138844460915383E-2</v>
      </c>
      <c r="GK40" s="8">
        <v>7.0497093204243313E-2</v>
      </c>
      <c r="GL40" s="8">
        <v>0.1225845783772611</v>
      </c>
      <c r="GM40" s="8">
        <v>3.5729441389410817E-2</v>
      </c>
      <c r="GN40" s="8">
        <v>4.555999297793055E-2</v>
      </c>
      <c r="GO40" s="8">
        <v>4.5342929419497809E-2</v>
      </c>
      <c r="GP40" s="8">
        <v>8.7968673772104364E-3</v>
      </c>
      <c r="GQ40" s="8">
        <v>5.6486882116651316E-2</v>
      </c>
      <c r="GR40" s="8">
        <v>1.6063021333156523E-2</v>
      </c>
      <c r="GS40" s="8">
        <v>3.975516229222844E-2</v>
      </c>
      <c r="GT40" s="8">
        <v>0.57311188370844857</v>
      </c>
      <c r="GU40" s="8">
        <v>0.28718131419886966</v>
      </c>
      <c r="GV40" s="8">
        <v>0.80602567053388385</v>
      </c>
      <c r="GW40" s="8">
        <v>0.20103640122075359</v>
      </c>
      <c r="GX40" s="26">
        <v>8.8677739319752629</v>
      </c>
      <c r="GY40" s="8">
        <v>0.13750000000000001</v>
      </c>
      <c r="GZ40" s="8">
        <v>5.8794650002471381E-2</v>
      </c>
      <c r="HA40" s="51">
        <v>1.5103884156346907</v>
      </c>
      <c r="HB40" s="51">
        <v>0.28986111515797891</v>
      </c>
      <c r="HC40" s="51">
        <v>1006.8161391056748</v>
      </c>
      <c r="HD40" s="51">
        <v>1280.7164094470334</v>
      </c>
      <c r="HE40" s="51">
        <v>1140.8219052830382</v>
      </c>
      <c r="HF40" s="51">
        <v>2800.9614284482327</v>
      </c>
      <c r="HG40" s="51">
        <v>1006.2090393911622</v>
      </c>
      <c r="HH40" s="10">
        <v>1025.4831651420675</v>
      </c>
      <c r="HI40" s="8">
        <v>0.82444733431006589</v>
      </c>
      <c r="HJ40" s="8">
        <v>5.5497348625511062E-2</v>
      </c>
      <c r="HK40" s="8">
        <v>0.25856653113030992</v>
      </c>
      <c r="HL40" s="8">
        <v>0.14894778084848426</v>
      </c>
      <c r="HM40" s="8">
        <v>4.0153388741359076E-2</v>
      </c>
      <c r="HN40" s="8">
        <v>4.2775811791264412E-2</v>
      </c>
      <c r="HO40" s="7">
        <v>216.79592212150041</v>
      </c>
      <c r="HP40" s="8">
        <v>9.932106065719401E-2</v>
      </c>
      <c r="HQ40" s="8">
        <v>0.14816658600857299</v>
      </c>
      <c r="HR40" s="8">
        <v>0.153365504976506</v>
      </c>
      <c r="HS40" s="29">
        <f t="shared" si="77"/>
        <v>5.4044444319311991E-2</v>
      </c>
      <c r="HT40">
        <v>49.545948576000001</v>
      </c>
      <c r="HU40">
        <f t="shared" si="70"/>
        <v>-1035.400755294</v>
      </c>
      <c r="HV40" s="8">
        <f t="shared" si="51"/>
        <v>2.0244639113083146E-3</v>
      </c>
      <c r="HW40" s="8">
        <f t="shared" si="54"/>
        <v>-1.1089289103743705E-2</v>
      </c>
      <c r="HX40">
        <v>540.98071781400006</v>
      </c>
      <c r="HY40">
        <f t="shared" si="71"/>
        <v>1805.961157577</v>
      </c>
      <c r="HZ40" s="8">
        <f t="shared" si="52"/>
        <v>2.2104651770833626E-2</v>
      </c>
      <c r="IA40" s="8">
        <f t="shared" si="55"/>
        <v>1.9342100422571566E-2</v>
      </c>
      <c r="IB40" s="8">
        <v>9.57534088170456E-3</v>
      </c>
      <c r="IC40" s="8">
        <v>3.3361897575036755E-3</v>
      </c>
      <c r="ID40" s="8">
        <v>6.4305697833633296E-3</v>
      </c>
      <c r="IE40" s="8">
        <v>0.49089472573838544</v>
      </c>
      <c r="IF40" s="29">
        <v>0.34537163162118534</v>
      </c>
      <c r="IG40" s="29">
        <v>3.07779563215374E-2</v>
      </c>
      <c r="IH40" s="29">
        <v>1.78141201307233E-2</v>
      </c>
      <c r="II40" s="7">
        <f>+II41/(1+[2]Hoja1!$D41)</f>
        <v>70179.964814777399</v>
      </c>
      <c r="IJ40" s="7">
        <v>2867.5766666666664</v>
      </c>
      <c r="IK40" s="7">
        <f t="shared" si="7"/>
        <v>24473.614125322103</v>
      </c>
      <c r="IL40" s="10">
        <f>+VLOOKUP($A40,[3]Hoja1!$G$2:$I$123, 3, FALSE)</f>
        <v>19.6073238907289</v>
      </c>
      <c r="IM40" s="10">
        <v>27.821453962801801</v>
      </c>
      <c r="IN40" s="8">
        <f t="shared" si="8"/>
        <v>-0.29524445713928049</v>
      </c>
      <c r="IO40" s="7">
        <v>2855.396666666667</v>
      </c>
      <c r="IP40" s="8">
        <v>5.6583217422016222E-3</v>
      </c>
      <c r="IQ40" s="7">
        <v>50.021438406689157</v>
      </c>
      <c r="IR40" s="8">
        <v>3.2110290503948591E-3</v>
      </c>
      <c r="IS40" s="8">
        <v>4.4579395810892238E-3</v>
      </c>
      <c r="IT40" s="8">
        <v>-1.2345679012345678E-2</v>
      </c>
      <c r="IU40" s="8">
        <v>-2.4691358024691357E-2</v>
      </c>
      <c r="IV40" s="8">
        <v>3.7037037037037035E-2</v>
      </c>
      <c r="IW40" s="29">
        <f t="shared" si="72"/>
        <v>6.3209254337896065E-3</v>
      </c>
      <c r="IX40" s="7">
        <f t="shared" si="73"/>
        <v>76.296163625620196</v>
      </c>
      <c r="IY40" s="29">
        <f t="shared" si="57"/>
        <v>4.5659402087510582E-3</v>
      </c>
      <c r="IZ40" s="29">
        <f t="shared" si="58"/>
        <v>4.6395800430540099E-3</v>
      </c>
      <c r="JA40" s="29">
        <f t="shared" si="59"/>
        <v>3.7037037037037035E-2</v>
      </c>
      <c r="JB40" s="29">
        <f t="shared" si="60"/>
        <v>-0.10493827160493827</v>
      </c>
      <c r="JC40" s="29">
        <f t="shared" si="61"/>
        <v>4.6296296296296294E-2</v>
      </c>
      <c r="JD40" s="26">
        <v>-0.30185523286753901</v>
      </c>
      <c r="JE40" s="26">
        <v>-2.4268869872844099</v>
      </c>
      <c r="JF40" s="26">
        <v>-0.114027348900618</v>
      </c>
      <c r="JG40" s="26">
        <v>-0.101044044694172</v>
      </c>
      <c r="JH40" s="26">
        <v>-0.69913371916580602</v>
      </c>
      <c r="JI40" s="26">
        <v>-0.17086604482797199</v>
      </c>
      <c r="JJ40" s="56">
        <f t="shared" si="75"/>
        <v>-3.8138133777405163</v>
      </c>
      <c r="JK40" s="8">
        <v>0.47719691941451003</v>
      </c>
      <c r="JL40" s="27">
        <v>0.55140395735763703</v>
      </c>
      <c r="JM40" s="7">
        <v>130.32061201993099</v>
      </c>
      <c r="JN40" s="8">
        <v>-0.21360024097422101</v>
      </c>
      <c r="JO40" s="8">
        <v>-0.29671390006410098</v>
      </c>
      <c r="JP40" s="8">
        <v>-9.7032002429838601E-2</v>
      </c>
      <c r="JQ40" s="29">
        <f t="shared" si="62"/>
        <v>-2.2471670644844621E-2</v>
      </c>
      <c r="JR40" s="29">
        <f t="shared" si="63"/>
        <v>6.3126055982525825E-2</v>
      </c>
      <c r="JS40" s="29">
        <f t="shared" si="64"/>
        <v>6.5000000000000002E-2</v>
      </c>
      <c r="JT40" s="31">
        <f t="shared" si="65"/>
        <v>8.8752206609754967E-6</v>
      </c>
      <c r="JU40" s="31">
        <f t="shared" si="66"/>
        <v>1.8873000768802425E-5</v>
      </c>
      <c r="JV40" s="31">
        <f t="shared" si="67"/>
        <v>6.8749999999999367E-5</v>
      </c>
      <c r="JW40" s="31">
        <v>4.4999999999999998E-2</v>
      </c>
      <c r="JX40" s="31">
        <f t="shared" si="74"/>
        <v>2.3970380441832695E-2</v>
      </c>
    </row>
    <row r="41" spans="1:284" x14ac:dyDescent="0.3">
      <c r="A41" s="1">
        <v>37956</v>
      </c>
      <c r="B41" s="7">
        <v>118537.05909302796</v>
      </c>
      <c r="C41" s="7">
        <f t="shared" si="2"/>
        <v>118246.47348625559</v>
      </c>
      <c r="D41" s="26">
        <f t="shared" si="3"/>
        <v>11.682980925628199</v>
      </c>
      <c r="E41" s="26">
        <f>+'Output Gap'!E57</f>
        <v>11.680526483383099</v>
      </c>
      <c r="F41" s="26">
        <f t="shared" si="35"/>
        <v>11.681980359519065</v>
      </c>
      <c r="G41" s="27">
        <f t="shared" si="36"/>
        <v>11.707313588888313</v>
      </c>
      <c r="H41" s="27">
        <f t="shared" si="37"/>
        <v>121456.7594220177</v>
      </c>
      <c r="I41" s="7">
        <v>118421.26191204117</v>
      </c>
      <c r="J41" s="7">
        <v>119281.45649066621</v>
      </c>
      <c r="K41" s="7">
        <v>116732.742547142</v>
      </c>
      <c r="L41" s="7">
        <v>118258.47545878201</v>
      </c>
      <c r="M41" s="8">
        <f t="shared" si="27"/>
        <v>-2.643151316599468E-2</v>
      </c>
      <c r="N41" s="8">
        <f t="shared" si="38"/>
        <v>-6.2406799811042246E-3</v>
      </c>
      <c r="O41" s="8">
        <f>+'Output Gap'!H57</f>
        <v>-7.5096148222009163E-3</v>
      </c>
      <c r="P41" s="8">
        <f t="shared" si="39"/>
        <v>1.5456816198396783E-2</v>
      </c>
      <c r="Q41" s="33">
        <f>+'Output Gap'!I57</f>
        <v>-9.6331384700221179E-5</v>
      </c>
      <c r="R41" s="8"/>
      <c r="S41" s="8">
        <f>+'Output Gap'!Y41</f>
        <v>-1.0500605177191581E-2</v>
      </c>
      <c r="T41" s="34">
        <f t="shared" si="40"/>
        <v>-2.643151316599468E-2</v>
      </c>
      <c r="U41" s="25">
        <v>1.36240178129912</v>
      </c>
      <c r="V41" s="25">
        <v>1.3694147399819601</v>
      </c>
      <c r="W41" s="14">
        <f t="shared" si="41"/>
        <v>-7.0129586828400203E-3</v>
      </c>
      <c r="X41" s="25">
        <f t="shared" si="42"/>
        <v>3.9330481659064191</v>
      </c>
      <c r="Y41">
        <f t="shared" si="28"/>
        <v>9.7175194640052887</v>
      </c>
      <c r="Z41">
        <f t="shared" si="43"/>
        <v>9.7378646960112274</v>
      </c>
      <c r="AA41" s="14">
        <f t="shared" si="29"/>
        <v>-2.034523200593874E-2</v>
      </c>
      <c r="AB41">
        <f t="shared" si="30"/>
        <v>12.290751563054979</v>
      </c>
      <c r="AC41">
        <f t="shared" si="44"/>
        <v>12.302442004619706</v>
      </c>
      <c r="AD41" s="14">
        <f t="shared" si="45"/>
        <v>-1.1690441564727649E-2</v>
      </c>
      <c r="AE41" s="8">
        <v>0.13780871731840702</v>
      </c>
      <c r="AF41" s="14">
        <f>+NAIRU_Unemployment!N37</f>
        <v>0.13947252960833201</v>
      </c>
      <c r="AG41" s="8">
        <f>+NAIRU_Unemployment!L37</f>
        <v>0.12186428224833461</v>
      </c>
      <c r="AH41" s="8">
        <f t="shared" si="31"/>
        <v>1.5944435070072413E-2</v>
      </c>
      <c r="AI41" s="7">
        <v>16839.519553168702</v>
      </c>
      <c r="AJ41" s="7">
        <v>19531.0714587537</v>
      </c>
      <c r="AK41" s="7">
        <v>16606.001813098199</v>
      </c>
      <c r="AL41" s="7">
        <v>19299.197954676099</v>
      </c>
      <c r="AM41" s="8">
        <f t="shared" si="4"/>
        <v>0.86219128268159284</v>
      </c>
      <c r="AN41" s="7">
        <v>18207.662008471274</v>
      </c>
      <c r="AO41" s="7">
        <v>295738.03980070498</v>
      </c>
      <c r="AP41" s="7">
        <v>297503.34612</v>
      </c>
      <c r="AQ41" s="8">
        <v>0.76218575157137325</v>
      </c>
      <c r="AR41" s="8">
        <v>0.74859557729867698</v>
      </c>
      <c r="AS41" s="8">
        <v>0.75561573965945095</v>
      </c>
      <c r="AT41" s="8">
        <v>0.75438011741607902</v>
      </c>
      <c r="AU41" s="8">
        <v>0.76219917496140399</v>
      </c>
      <c r="AV41" s="8">
        <f t="shared" si="17"/>
        <v>0.75739834401231132</v>
      </c>
      <c r="AW41" s="8">
        <v>7.2499999999999995E-2</v>
      </c>
      <c r="AX41" s="8">
        <v>7.4472834601666676E-2</v>
      </c>
      <c r="AY41" s="8">
        <v>7.9000000000000001E-2</v>
      </c>
      <c r="AZ41" s="8">
        <f t="shared" si="46"/>
        <v>7.0223289994346683E-3</v>
      </c>
      <c r="BA41" s="8">
        <f t="shared" si="12"/>
        <v>3.0867658264941422E-3</v>
      </c>
      <c r="BB41" s="8">
        <f t="shared" si="13"/>
        <v>7.3131543879687566E-3</v>
      </c>
      <c r="BC41" s="7">
        <v>53.07</v>
      </c>
      <c r="BD41" s="8">
        <v>6.5021071643588169E-2</v>
      </c>
      <c r="BE41" s="8">
        <v>4.9771165338603901E-2</v>
      </c>
      <c r="BF41" s="7">
        <v>55.034003185067398</v>
      </c>
      <c r="BG41" s="8">
        <v>6.977791839160559E-2</v>
      </c>
      <c r="BH41" s="8">
        <f t="shared" si="9"/>
        <v>1.3127447076123566E-2</v>
      </c>
      <c r="BI41" s="8">
        <v>2.4071911603494402E-2</v>
      </c>
      <c r="BJ41" s="8">
        <v>6.5256427682477303E-2</v>
      </c>
      <c r="BK41" s="7">
        <v>0.89862372484672726</v>
      </c>
      <c r="BL41" s="8">
        <v>5.329482066222857E-2</v>
      </c>
      <c r="BM41" s="7">
        <v>2842.65</v>
      </c>
      <c r="BN41" s="7">
        <v>140.37180973333332</v>
      </c>
      <c r="BO41" s="7">
        <v>135.70296002796599</v>
      </c>
      <c r="BP41" s="7">
        <v>131.44755012082399</v>
      </c>
      <c r="BQ41" s="8">
        <f t="shared" si="10"/>
        <v>3.237344403323239E-2</v>
      </c>
      <c r="BR41" s="8">
        <f t="shared" si="14"/>
        <v>4.5818912552974878E-2</v>
      </c>
      <c r="BS41" s="8">
        <v>3.3458196937610901E-2</v>
      </c>
      <c r="BT41" s="7">
        <v>103.40666666666665</v>
      </c>
      <c r="BU41" s="8">
        <v>5.4883025027203436E-2</v>
      </c>
      <c r="BV41" s="29">
        <f t="shared" si="22"/>
        <v>6.0352264237790026E-2</v>
      </c>
      <c r="BW41" s="29">
        <v>1.9609436706739199E-2</v>
      </c>
      <c r="BX41" s="29">
        <v>3.7129203864435601E-3</v>
      </c>
      <c r="BY41" s="29">
        <v>8.3455325806451625E-2</v>
      </c>
      <c r="BZ41" s="29">
        <f t="shared" si="26"/>
        <v>4.2066023308271625E-2</v>
      </c>
      <c r="CA41" s="29"/>
      <c r="CC41" s="29">
        <v>4.5007053855544599E-2</v>
      </c>
      <c r="CD41" s="29">
        <v>4.5980436925180501E-2</v>
      </c>
      <c r="CE41" s="29">
        <f t="shared" si="32"/>
        <v>4.0069552064153191E-2</v>
      </c>
      <c r="CF41" s="29">
        <f t="shared" si="33"/>
        <v>5.9678988770892394E-2</v>
      </c>
      <c r="CG41" s="29">
        <f t="shared" si="47"/>
        <v>-5.2656659771457726E-2</v>
      </c>
      <c r="CH41" s="29">
        <f t="shared" si="48"/>
        <v>-8.7482601655356956E-2</v>
      </c>
      <c r="CI41" s="29">
        <f t="shared" si="53"/>
        <v>-8.6849344831774394E-2</v>
      </c>
      <c r="CJ41" s="29">
        <f t="shared" si="34"/>
        <v>-0.99101238858692986</v>
      </c>
      <c r="CK41" s="10">
        <v>8.423333333333332</v>
      </c>
      <c r="CL41" s="10">
        <v>18.137777777777774</v>
      </c>
      <c r="CM41" s="10">
        <v>-6.1483333333333361</v>
      </c>
      <c r="CN41" s="10">
        <v>4.4433333333333351</v>
      </c>
      <c r="CO41" s="10">
        <v>-10.890000000000002</v>
      </c>
      <c r="CP41" s="10">
        <v>-36.51</v>
      </c>
      <c r="CQ41" s="10">
        <v>21.333300000000001</v>
      </c>
      <c r="CR41" s="10">
        <v>5.8888888888888893</v>
      </c>
      <c r="CS41" s="7">
        <v>81.108079564993304</v>
      </c>
      <c r="CT41" s="7">
        <v>81.219249606746871</v>
      </c>
      <c r="CU41" s="8">
        <f t="shared" si="15"/>
        <v>5.0108556701826901E-2</v>
      </c>
      <c r="CV41" s="7">
        <v>75</v>
      </c>
      <c r="CW41" s="7">
        <v>63.397233795636801</v>
      </c>
      <c r="CX41" s="26">
        <f t="shared" si="49"/>
        <v>1.3617425383986383</v>
      </c>
      <c r="CY41" s="29">
        <v>0.26457204757784269</v>
      </c>
      <c r="CZ41">
        <v>91385.962604240238</v>
      </c>
      <c r="DA41">
        <v>37639.351791918081</v>
      </c>
      <c r="DB41" s="29">
        <f t="shared" si="68"/>
        <v>1.8189793292365142E-2</v>
      </c>
      <c r="DC41" s="29">
        <f t="shared" si="69"/>
        <v>0.1817684594818143</v>
      </c>
      <c r="DD41" s="29">
        <v>7.6784250244015917E-2</v>
      </c>
      <c r="DE41" s="29">
        <v>5.4284078647684399E-2</v>
      </c>
      <c r="DF41" s="29">
        <v>0.15368317964685665</v>
      </c>
      <c r="DG41" s="29">
        <v>0.16331211075772453</v>
      </c>
      <c r="DH41" s="29">
        <v>6.0380103995937733E-2</v>
      </c>
      <c r="DI41" s="29">
        <v>0.43091465514234428</v>
      </c>
      <c r="DJ41" s="29">
        <v>0.14057101515732087</v>
      </c>
      <c r="DK41" s="29">
        <v>0.22821328503630048</v>
      </c>
      <c r="DL41" s="29">
        <v>0.63121569980637871</v>
      </c>
      <c r="DM41">
        <v>-3848.9637285558351</v>
      </c>
      <c r="DN41" s="8">
        <f t="shared" si="76"/>
        <v>-5.3783335067290321E-2</v>
      </c>
      <c r="DO41" s="7">
        <f t="shared" si="20"/>
        <v>-11528.1894988816</v>
      </c>
      <c r="DP41" s="8">
        <f t="shared" ref="DP41:DP72" si="78">+DO41/SUM(II38:II41)</f>
        <v>-4.1810560949208209E-2</v>
      </c>
      <c r="DQ41" s="8">
        <f t="shared" si="50"/>
        <v>5.0033711202370545E-2</v>
      </c>
      <c r="DR41" s="25">
        <v>0.96820737720902506</v>
      </c>
      <c r="DS41" s="8">
        <v>1.7596506185010699E-2</v>
      </c>
      <c r="DT41" s="8">
        <v>1.58577436409488E-3</v>
      </c>
      <c r="DU41" s="8">
        <v>-1.54298930586701E-2</v>
      </c>
      <c r="DV41" s="8">
        <v>0.10262006785476301</v>
      </c>
      <c r="DW41" s="29">
        <f t="shared" si="6"/>
        <v>0.13780871731840702</v>
      </c>
      <c r="DX41" s="8">
        <v>0.66108089982098805</v>
      </c>
      <c r="DY41" s="8">
        <v>7.4645336029557002E-2</v>
      </c>
      <c r="DZ41" s="8">
        <v>3.4441017396361184E-2</v>
      </c>
      <c r="EA41" s="8">
        <v>0.53504523644605595</v>
      </c>
      <c r="EB41" s="8">
        <f t="shared" si="16"/>
        <v>1.0344822008623522E-2</v>
      </c>
      <c r="EC41" s="8">
        <v>0.15091690449138029</v>
      </c>
      <c r="ED41" s="8">
        <v>0.14688175496034783</v>
      </c>
      <c r="EE41" s="8">
        <v>0.15268545073376893</v>
      </c>
      <c r="EF41" s="8">
        <v>0.11827975790975609</v>
      </c>
      <c r="EG41" s="8">
        <v>0.19888942619554104</v>
      </c>
      <c r="EH41" s="8">
        <v>0.31507857670130468</v>
      </c>
      <c r="EI41" s="8">
        <v>7.8506871792041813E-3</v>
      </c>
      <c r="EJ41" s="8">
        <v>3.3576563843383374E-2</v>
      </c>
      <c r="EK41" s="8">
        <v>0.20761082081506138</v>
      </c>
      <c r="EL41" s="10">
        <v>33395.399110000006</v>
      </c>
      <c r="EM41" s="8">
        <v>0.10172249413640766</v>
      </c>
      <c r="EN41" s="10">
        <v>818.15403000000117</v>
      </c>
      <c r="EO41" s="10">
        <v>1685.4430199999999</v>
      </c>
      <c r="EP41" s="8">
        <v>2.4499004407915911E-2</v>
      </c>
      <c r="EQ41" s="8">
        <v>2.0600558796978579</v>
      </c>
      <c r="ER41" s="8">
        <v>0.15544198788233379</v>
      </c>
      <c r="ES41" s="8">
        <v>0.32468265945636565</v>
      </c>
      <c r="ET41" s="10">
        <v>9872.2832400000025</v>
      </c>
      <c r="EU41" s="8">
        <v>0.22496112041878225</v>
      </c>
      <c r="EV41" s="10">
        <v>498.16300000000189</v>
      </c>
      <c r="EW41" s="10">
        <v>270.93218000000002</v>
      </c>
      <c r="EX41" s="8">
        <v>5.0460768587105666E-2</v>
      </c>
      <c r="EY41" s="8">
        <v>0.54386251086491566</v>
      </c>
      <c r="EZ41" s="8">
        <v>7.248196930022642E-2</v>
      </c>
      <c r="FA41" s="8">
        <v>0.37862823812197094</v>
      </c>
      <c r="FB41" s="10">
        <v>9628.9401999999991</v>
      </c>
      <c r="FC41" s="8">
        <v>-5.5481998230864638E-2</v>
      </c>
      <c r="FD41" s="10">
        <v>2267.3454900000002</v>
      </c>
      <c r="FE41" s="10">
        <v>1049.0784900000001</v>
      </c>
      <c r="FF41" s="8">
        <v>0.23547196710184162</v>
      </c>
      <c r="FG41" s="8">
        <v>0.46269017872525464</v>
      </c>
      <c r="FH41" s="8">
        <v>0.32014786420674163</v>
      </c>
      <c r="FI41" s="8">
        <v>0.34031327103350173</v>
      </c>
      <c r="FJ41" s="7">
        <v>53467.142400000004</v>
      </c>
      <c r="FK41" s="7">
        <v>3614.2112900000034</v>
      </c>
      <c r="FL41" s="8">
        <v>6.9848032957750814E-2</v>
      </c>
      <c r="FM41" s="8">
        <v>-0.13881277911658832</v>
      </c>
      <c r="FN41" s="8">
        <v>0.66183596118059307</v>
      </c>
      <c r="FO41" s="8">
        <v>0.18169332594096424</v>
      </c>
      <c r="FP41" s="8">
        <v>0.21660059915970273</v>
      </c>
      <c r="FQ41" s="8">
        <v>0.8100211878632807</v>
      </c>
      <c r="FR41" s="8">
        <v>6.7596866557057725E-2</v>
      </c>
      <c r="FS41" s="8">
        <v>0.1688095828863421</v>
      </c>
      <c r="FT41" s="8">
        <v>7.2087937458010704E-2</v>
      </c>
      <c r="FU41" s="8">
        <v>2.4059334059432762E-2</v>
      </c>
      <c r="FV41" s="8">
        <v>5.3665483378317419E-2</v>
      </c>
      <c r="FW41" s="8">
        <v>4.7969085856177977E-2</v>
      </c>
      <c r="FX41" s="8">
        <v>0.4458544465146983</v>
      </c>
      <c r="FY41" s="8">
        <v>0.50617646762912372</v>
      </c>
      <c r="FZ41" s="8">
        <v>7.0267525470857795E-2</v>
      </c>
      <c r="GA41" s="8">
        <v>5.0216170073859034E-2</v>
      </c>
      <c r="GB41" s="8">
        <v>0.10034107058683994</v>
      </c>
      <c r="GC41" s="8">
        <v>-0.34549989981207135</v>
      </c>
      <c r="GD41" s="8">
        <v>-0.62882376305141263</v>
      </c>
      <c r="GE41" s="8">
        <v>-0.88731035151468007</v>
      </c>
      <c r="GF41" s="8">
        <v>-0.73021517134999891</v>
      </c>
      <c r="GG41" s="8">
        <v>-1.3669732853700175E-2</v>
      </c>
      <c r="GH41" s="8">
        <v>-1.3266746456346318E-2</v>
      </c>
      <c r="GI41" s="8">
        <v>1.5220765210227324E-2</v>
      </c>
      <c r="GJ41" s="8">
        <v>9.2871574705598869E-3</v>
      </c>
      <c r="GK41" s="8">
        <v>7.0479709287988898E-2</v>
      </c>
      <c r="GL41" s="8">
        <v>0.1227540235707163</v>
      </c>
      <c r="GM41" s="8">
        <v>3.4773244490704305E-2</v>
      </c>
      <c r="GN41" s="8">
        <v>4.4726431287050367E-2</v>
      </c>
      <c r="GO41" s="8">
        <v>4.3878792112552349E-2</v>
      </c>
      <c r="GP41" s="8">
        <v>8.7374301290277998E-3</v>
      </c>
      <c r="GQ41" s="8">
        <v>5.66482581538994E-2</v>
      </c>
      <c r="GR41" s="8">
        <v>1.7229106617789629E-2</v>
      </c>
      <c r="GS41" s="8">
        <v>4.0572579667264297E-2</v>
      </c>
      <c r="GT41" s="8">
        <v>0.55113030681655628</v>
      </c>
      <c r="GU41" s="8">
        <v>0.30590631179446226</v>
      </c>
      <c r="GV41" s="8">
        <v>0.81649271017368807</v>
      </c>
      <c r="GW41" s="8">
        <v>0.20411701246632988</v>
      </c>
      <c r="GX41" s="26">
        <v>9.1731447046276049</v>
      </c>
      <c r="GY41" s="8">
        <v>0.13213333333333332</v>
      </c>
      <c r="GZ41" s="8">
        <v>5.92105780243272E-2</v>
      </c>
      <c r="HA41" s="51">
        <v>1.5141155957901631</v>
      </c>
      <c r="HB41" s="51">
        <v>0.2947739917679682</v>
      </c>
      <c r="HC41" s="51">
        <v>1021.3839284345504</v>
      </c>
      <c r="HD41" s="51">
        <v>1301.272789592628</v>
      </c>
      <c r="HE41" s="51">
        <v>1148.2863255874481</v>
      </c>
      <c r="HF41" s="51">
        <v>2718.2540312424194</v>
      </c>
      <c r="HG41" s="51">
        <v>1005.3933771708503</v>
      </c>
      <c r="HH41" s="10">
        <v>1025.8336764201001</v>
      </c>
      <c r="HI41" s="8">
        <v>0.82564443692331557</v>
      </c>
      <c r="HJ41" s="8">
        <v>5.4662667917205074E-2</v>
      </c>
      <c r="HK41" s="8">
        <v>0.22838851848894748</v>
      </c>
      <c r="HL41" s="8">
        <v>0.14505225643436395</v>
      </c>
      <c r="HM41" s="8">
        <v>6.3565796492309826E-2</v>
      </c>
      <c r="HN41" s="8">
        <v>4.2087356691804752E-2</v>
      </c>
      <c r="HO41" s="7">
        <v>230.419726449281</v>
      </c>
      <c r="HP41" s="8">
        <v>0.10258733483488999</v>
      </c>
      <c r="HQ41" s="8">
        <v>0.13925776172509299</v>
      </c>
      <c r="HR41" s="8">
        <v>0.14765415148056898</v>
      </c>
      <c r="HS41" s="29">
        <f t="shared" si="77"/>
        <v>4.5066816645678992E-2</v>
      </c>
      <c r="HT41">
        <v>-312.76912299999998</v>
      </c>
      <c r="HU41">
        <f t="shared" si="70"/>
        <v>-945.97695189399997</v>
      </c>
      <c r="HV41" s="8">
        <f t="shared" si="51"/>
        <v>-1.2380700842021877E-2</v>
      </c>
      <c r="HW41" s="8">
        <f t="shared" si="54"/>
        <v>-9.8572416439016482E-3</v>
      </c>
      <c r="HX41">
        <v>340.38317893899995</v>
      </c>
      <c r="HY41">
        <f t="shared" si="71"/>
        <v>1720.4934554999998</v>
      </c>
      <c r="HZ41" s="8">
        <f t="shared" si="52"/>
        <v>1.3473779859337842E-2</v>
      </c>
      <c r="IA41" s="8">
        <f t="shared" si="55"/>
        <v>1.7927836089092368E-2</v>
      </c>
      <c r="IB41" s="8">
        <v>9.5174362616642725E-3</v>
      </c>
      <c r="IC41" s="8">
        <v>2.9279341080150558E-3</v>
      </c>
      <c r="ID41" s="8">
        <v>5.4824657194130419E-3</v>
      </c>
      <c r="IE41" s="8">
        <v>0.5711926166791752</v>
      </c>
      <c r="IF41" s="29">
        <v>0.35182102736105186</v>
      </c>
      <c r="IG41" s="29">
        <v>3.5074875478461498E-2</v>
      </c>
      <c r="IH41" s="29">
        <v>3.2209937334928801E-2</v>
      </c>
      <c r="II41" s="7">
        <f>+II42/(1+[2]Hoja1!$D42)</f>
        <v>71564.244272696262</v>
      </c>
      <c r="IJ41" s="7">
        <v>2832.81</v>
      </c>
      <c r="IK41" s="7">
        <f t="shared" si="7"/>
        <v>25262.634724071246</v>
      </c>
      <c r="IL41" s="10">
        <f>+VLOOKUP($A41,[3]Hoja1!$G$2:$I$123, 3, FALSE)</f>
        <v>20.205406539317973</v>
      </c>
      <c r="IM41" s="10">
        <v>28.7605653391742</v>
      </c>
      <c r="IN41" s="8">
        <f t="shared" si="8"/>
        <v>-0.29746142674752685</v>
      </c>
      <c r="IO41" s="7">
        <v>2842.65</v>
      </c>
      <c r="IP41" s="8">
        <v>5.365496189931063E-3</v>
      </c>
      <c r="IQ41" s="7">
        <v>57.186114105148995</v>
      </c>
      <c r="IR41" s="8">
        <v>2.4167515949317033E-3</v>
      </c>
      <c r="IS41" s="8">
        <v>5.3307936661543317E-3</v>
      </c>
      <c r="IT41" s="8">
        <v>0.13580246913580246</v>
      </c>
      <c r="IU41" s="8">
        <v>-6.1728395061728392E-2</v>
      </c>
      <c r="IV41" s="8">
        <v>-1.2345679012345678E-2</v>
      </c>
      <c r="IW41" s="29">
        <f t="shared" si="72"/>
        <v>5.4756288509849472E-3</v>
      </c>
      <c r="IX41" s="7">
        <f t="shared" si="73"/>
        <v>59.813914173233989</v>
      </c>
      <c r="IY41" s="29">
        <f t="shared" si="57"/>
        <v>3.514166945853929E-3</v>
      </c>
      <c r="IZ41" s="29">
        <f t="shared" si="58"/>
        <v>4.7546899591832323E-3</v>
      </c>
      <c r="JA41" s="29">
        <f t="shared" si="59"/>
        <v>8.3333333333333329E-2</v>
      </c>
      <c r="JB41" s="29">
        <f t="shared" si="60"/>
        <v>-0.10493827160493827</v>
      </c>
      <c r="JC41" s="29">
        <f t="shared" si="61"/>
        <v>6.1728395061728392E-3</v>
      </c>
      <c r="JD41" s="26">
        <v>-0.309313862298217</v>
      </c>
      <c r="JE41" s="26">
        <v>-2.4201118970645599</v>
      </c>
      <c r="JF41" s="26">
        <v>-0.116224010248693</v>
      </c>
      <c r="JG41" s="26">
        <v>-9.4698141731175703E-2</v>
      </c>
      <c r="JH41" s="26">
        <v>-0.69586520924972795</v>
      </c>
      <c r="JI41" s="26">
        <v>-0.15486522664024399</v>
      </c>
      <c r="JJ41" s="56">
        <f t="shared" si="75"/>
        <v>-3.7910783472326179</v>
      </c>
      <c r="JK41" s="8">
        <v>0.47643626134794304</v>
      </c>
      <c r="JL41" s="27">
        <v>0.55212003301864399</v>
      </c>
      <c r="JM41" s="7">
        <v>117.697434097072</v>
      </c>
      <c r="JN41" s="8">
        <v>-0.20773296371491501</v>
      </c>
      <c r="JO41" s="8">
        <v>-0.30696674295270299</v>
      </c>
      <c r="JP41" s="8">
        <v>-0.118310695442987</v>
      </c>
      <c r="JQ41" s="29">
        <f t="shared" si="62"/>
        <v>-2.4554122331098799E-2</v>
      </c>
      <c r="JR41" s="29">
        <f t="shared" si="63"/>
        <v>6.5236986468596866E-2</v>
      </c>
      <c r="JS41" s="29">
        <f t="shared" si="64"/>
        <v>7.0000000000000007E-2</v>
      </c>
      <c r="JT41" s="31">
        <f t="shared" si="65"/>
        <v>3.6845570040010255E-6</v>
      </c>
      <c r="JU41" s="31">
        <f t="shared" si="66"/>
        <v>5.5869963198627936E-6</v>
      </c>
      <c r="JV41" s="31">
        <f t="shared" si="67"/>
        <v>1.8749999999999978E-5</v>
      </c>
      <c r="JW41" s="31">
        <v>4.4999999999999998E-2</v>
      </c>
      <c r="JX41" s="31">
        <f t="shared" si="74"/>
        <v>2.0256427682477304E-2</v>
      </c>
    </row>
    <row r="42" spans="1:284" x14ac:dyDescent="0.3">
      <c r="A42" s="1">
        <v>38047</v>
      </c>
      <c r="B42" s="7">
        <v>120734.15074711722</v>
      </c>
      <c r="C42" s="7">
        <f t="shared" si="2"/>
        <v>119508.92063644293</v>
      </c>
      <c r="D42" s="26">
        <f t="shared" si="3"/>
        <v>11.701346306147245</v>
      </c>
      <c r="E42" s="26">
        <f>+'Output Gap'!E58</f>
        <v>11.691146297244901</v>
      </c>
      <c r="F42" s="26">
        <f t="shared" si="35"/>
        <v>11.692614122150378</v>
      </c>
      <c r="G42" s="27">
        <f t="shared" si="36"/>
        <v>11.718868651072103</v>
      </c>
      <c r="H42" s="27">
        <f t="shared" si="37"/>
        <v>122868.33957190183</v>
      </c>
      <c r="I42" s="7">
        <v>119847.47443236063</v>
      </c>
      <c r="J42" s="7">
        <v>120612.42526178804</v>
      </c>
      <c r="K42" s="7">
        <v>118233.228791755</v>
      </c>
      <c r="L42" s="7">
        <v>117653.019188263</v>
      </c>
      <c r="M42" s="8">
        <f t="shared" si="27"/>
        <v>-2.7341615807325081E-2</v>
      </c>
      <c r="N42" s="8">
        <f t="shared" si="38"/>
        <v>1.0092284030023269E-3</v>
      </c>
      <c r="O42" s="8">
        <f>+'Output Gap'!H58</f>
        <v>-7.7950154537997918E-3</v>
      </c>
      <c r="P42" s="8">
        <f t="shared" si="39"/>
        <v>2.1152445728832348E-2</v>
      </c>
      <c r="Q42" s="33">
        <f>+'Output Gap'!I58</f>
        <v>2.4933938461000338E-3</v>
      </c>
      <c r="S42" s="8">
        <f>+'Output Gap'!Y42</f>
        <v>-1.0567346532347494E-2</v>
      </c>
      <c r="T42" s="34">
        <f t="shared" si="40"/>
        <v>-2.7341615807325081E-2</v>
      </c>
      <c r="U42" s="25">
        <v>1.3636086297976</v>
      </c>
      <c r="V42" s="25">
        <v>1.3731681634672199</v>
      </c>
      <c r="W42" s="14">
        <f t="shared" si="41"/>
        <v>-9.559533669619924E-3</v>
      </c>
      <c r="X42" s="25">
        <f t="shared" si="42"/>
        <v>3.9478383007168185</v>
      </c>
      <c r="Y42">
        <f t="shared" si="28"/>
        <v>9.7211701062756291</v>
      </c>
      <c r="Z42">
        <f t="shared" si="43"/>
        <v>9.7402553827910996</v>
      </c>
      <c r="AA42" s="14">
        <f t="shared" si="29"/>
        <v>-1.9085276515470539E-2</v>
      </c>
      <c r="AB42">
        <f t="shared" si="30"/>
        <v>12.319090292954046</v>
      </c>
      <c r="AC42">
        <f t="shared" si="44"/>
        <v>12.327959382508086</v>
      </c>
      <c r="AD42" s="14">
        <f t="shared" si="45"/>
        <v>-8.8690895540395331E-3</v>
      </c>
      <c r="AE42" s="8">
        <v>0.14492029245684354</v>
      </c>
      <c r="AF42" s="14">
        <f>+NAIRU_Unemployment!N38</f>
        <v>0.137160484395665</v>
      </c>
      <c r="AG42" s="8">
        <f>+NAIRU_Unemployment!L38</f>
        <v>0.12096660961819458</v>
      </c>
      <c r="AH42" s="8">
        <f t="shared" si="31"/>
        <v>2.395368283864896E-2</v>
      </c>
      <c r="AI42" s="7">
        <v>16699.69915709853</v>
      </c>
      <c r="AJ42" s="7">
        <v>19529.991192377449</v>
      </c>
      <c r="AK42" s="7">
        <v>16666.735175698399</v>
      </c>
      <c r="AL42" s="7">
        <v>19325.635891304701</v>
      </c>
      <c r="AM42" s="8">
        <f t="shared" si="4"/>
        <v>0.85507970754315643</v>
      </c>
      <c r="AN42" s="7">
        <v>18699.15400578309</v>
      </c>
      <c r="AO42" s="7">
        <v>302853.21515972185</v>
      </c>
      <c r="AP42" s="7">
        <v>304230.84801000002</v>
      </c>
      <c r="AQ42" s="8">
        <v>0.73742166160470402</v>
      </c>
      <c r="AR42" s="8">
        <v>0.75269855371012395</v>
      </c>
      <c r="AS42" s="8">
        <v>0.75945317471853802</v>
      </c>
      <c r="AT42" s="8">
        <v>0.75475995165644005</v>
      </c>
      <c r="AU42" s="8">
        <v>0.76399886228712599</v>
      </c>
      <c r="AV42" s="8">
        <f t="shared" si="17"/>
        <v>0.75940399622070132</v>
      </c>
      <c r="AW42" s="8">
        <v>6.7500000000000004E-2</v>
      </c>
      <c r="AX42" s="8">
        <v>7.2903026429032278E-2</v>
      </c>
      <c r="AY42" s="8">
        <v>7.8766666666666665E-2</v>
      </c>
      <c r="AZ42" s="8">
        <f t="shared" si="46"/>
        <v>5.0616889051358083E-3</v>
      </c>
      <c r="BA42" s="8">
        <f t="shared" si="12"/>
        <v>7.4007500840149731E-3</v>
      </c>
      <c r="BB42" s="8">
        <f t="shared" si="13"/>
        <v>1.2906406632749112E-2</v>
      </c>
      <c r="BC42" s="7">
        <v>54.71</v>
      </c>
      <c r="BD42" s="8">
        <v>6.212385944476817E-2</v>
      </c>
      <c r="BE42" s="8">
        <v>6.7622975848993294E-2</v>
      </c>
      <c r="BF42" s="7">
        <v>56.5136935612231</v>
      </c>
      <c r="BG42" s="8">
        <v>6.0408358635928694E-2</v>
      </c>
      <c r="BH42" s="8">
        <f t="shared" si="9"/>
        <v>4.6090350977545214E-2</v>
      </c>
      <c r="BI42" s="8">
        <v>2.2745489233335602E-2</v>
      </c>
      <c r="BJ42" s="8">
        <v>5.8267798774343696E-2</v>
      </c>
      <c r="BK42" s="7">
        <v>0.91879712388275825</v>
      </c>
      <c r="BL42" s="8">
        <v>5.7266930195453147E-2</v>
      </c>
      <c r="BM42" s="7">
        <v>2712.6266666666666</v>
      </c>
      <c r="BN42" s="7">
        <v>149.5914928</v>
      </c>
      <c r="BO42" s="7">
        <v>137.64701982200299</v>
      </c>
      <c r="BP42" s="7">
        <v>131.75402245794999</v>
      </c>
      <c r="BQ42" s="8">
        <f t="shared" si="10"/>
        <v>4.4727267176482455E-2</v>
      </c>
      <c r="BR42" s="8">
        <f t="shared" si="14"/>
        <v>5.2471355914146978E-2</v>
      </c>
      <c r="BS42" s="8">
        <v>2.77070055642731E-2</v>
      </c>
      <c r="BT42" s="7">
        <v>102.46333333333332</v>
      </c>
      <c r="BU42" s="8">
        <v>5.5334939131546079E-4</v>
      </c>
      <c r="BV42" s="29">
        <f t="shared" si="22"/>
        <v>5.2816208988888905E-2</v>
      </c>
      <c r="BW42" s="29">
        <v>1.9233019963194799E-2</v>
      </c>
      <c r="BX42" s="29">
        <v>1.0035523503072501E-2</v>
      </c>
      <c r="BY42" s="29">
        <v>7.8632756451612898E-2</v>
      </c>
      <c r="BZ42" s="29">
        <f t="shared" si="26"/>
        <v>3.7243453953432898E-2</v>
      </c>
      <c r="CA42" s="29"/>
      <c r="CC42" s="29">
        <v>4.27787057085749E-2</v>
      </c>
      <c r="CD42" s="29">
        <v>4.3564893681950698E-2</v>
      </c>
      <c r="CE42" s="29">
        <f t="shared" si="32"/>
        <v>3.7654008820923388E-2</v>
      </c>
      <c r="CF42" s="29">
        <f t="shared" si="33"/>
        <v>5.6887028784118193E-2</v>
      </c>
      <c r="CG42" s="29">
        <f t="shared" si="47"/>
        <v>-5.1825339878982385E-2</v>
      </c>
      <c r="CH42" s="29">
        <f t="shared" si="48"/>
        <v>-8.0963856688677061E-2</v>
      </c>
      <c r="CI42" s="29">
        <f t="shared" si="53"/>
        <v>-8.1096937682159628E-2</v>
      </c>
      <c r="CJ42" s="29">
        <f t="shared" si="34"/>
        <v>-0.96186603669018644</v>
      </c>
      <c r="CK42" s="10">
        <v>18.232000000000003</v>
      </c>
      <c r="CL42" s="10">
        <v>29.533333333333331</v>
      </c>
      <c r="CM42" s="10">
        <v>1.2800000000000018</v>
      </c>
      <c r="CN42" s="10">
        <v>14.183333333333332</v>
      </c>
      <c r="CO42" s="10">
        <v>-1.599999999999999</v>
      </c>
      <c r="CP42" s="10">
        <v>-39.00333333333333</v>
      </c>
      <c r="CQ42" s="10">
        <v>24.111133333333331</v>
      </c>
      <c r="CR42" s="10">
        <v>12.222222222222223</v>
      </c>
      <c r="CS42" s="7">
        <v>76.237984161289091</v>
      </c>
      <c r="CT42" s="7">
        <v>77.45106293113956</v>
      </c>
      <c r="CU42" s="8">
        <f t="shared" si="15"/>
        <v>6.1310253943160031E-2</v>
      </c>
      <c r="CV42" s="7">
        <v>75</v>
      </c>
      <c r="CW42" s="7">
        <v>66.760804342713698</v>
      </c>
      <c r="CX42" s="26">
        <f t="shared" si="49"/>
        <v>1.3617425383986383</v>
      </c>
      <c r="CY42" s="29">
        <v>0.2555512003779985</v>
      </c>
      <c r="CZ42">
        <v>92047.470306067902</v>
      </c>
      <c r="DA42">
        <v>36386.277180125348</v>
      </c>
      <c r="DB42" s="29">
        <f t="shared" si="68"/>
        <v>2.3126467022078989E-2</v>
      </c>
      <c r="DC42" s="29">
        <f t="shared" si="69"/>
        <v>0.29909040496528605</v>
      </c>
      <c r="DD42" s="29">
        <v>7.9318741760776162E-2</v>
      </c>
      <c r="DE42" s="29">
        <v>5.3859122393837305E-2</v>
      </c>
      <c r="DF42" s="29">
        <v>0.15179102665539806</v>
      </c>
      <c r="DG42" s="29">
        <v>0.16423090010443708</v>
      </c>
      <c r="DH42" s="29">
        <v>6.1051364028873803E-2</v>
      </c>
      <c r="DI42" s="29">
        <v>0.4340008016952332</v>
      </c>
      <c r="DJ42" s="29">
        <v>0.13869326442379182</v>
      </c>
      <c r="DK42" s="29">
        <v>0.22927806498148004</v>
      </c>
      <c r="DL42" s="29">
        <v>0.63202867059472823</v>
      </c>
      <c r="DM42">
        <v>-4073.3322997603832</v>
      </c>
      <c r="DN42" s="8">
        <f t="shared" si="76"/>
        <v>-5.4477063973000873E-2</v>
      </c>
      <c r="DO42" s="7">
        <f t="shared" si="20"/>
        <v>-11662.884463754042</v>
      </c>
      <c r="DP42" s="8">
        <f t="shared" si="78"/>
        <v>-4.0907806615501252E-2</v>
      </c>
      <c r="DQ42" s="8">
        <f t="shared" si="50"/>
        <v>4.8524281575183181E-2</v>
      </c>
      <c r="DR42" s="25">
        <v>0.97530736151467101</v>
      </c>
      <c r="DS42" s="8">
        <v>2.20325463621458E-2</v>
      </c>
      <c r="DT42" s="8">
        <v>1.55654254791815E-3</v>
      </c>
      <c r="DU42" s="8">
        <v>-1.07116616601339E-2</v>
      </c>
      <c r="DV42" s="8">
        <v>0.10402719873523</v>
      </c>
      <c r="DW42" s="29">
        <f t="shared" si="6"/>
        <v>0.14492029245684354</v>
      </c>
      <c r="DX42" s="8">
        <v>0.64375564893858794</v>
      </c>
      <c r="DY42" s="8">
        <v>7.8377217414210595E-2</v>
      </c>
      <c r="DZ42" s="8">
        <v>0.11738112689257729</v>
      </c>
      <c r="EA42" s="8">
        <v>0.52746518397467401</v>
      </c>
      <c r="EB42" s="8">
        <f t="shared" si="16"/>
        <v>-4.3400937711484677E-2</v>
      </c>
      <c r="EC42" s="8">
        <v>0.18429622494139575</v>
      </c>
      <c r="ED42" s="8">
        <v>0.18548267693942067</v>
      </c>
      <c r="EE42" s="8">
        <v>0.17615419174521429</v>
      </c>
      <c r="EF42" s="8">
        <v>0.12724634575971394</v>
      </c>
      <c r="EG42" s="8">
        <v>0.20205056898699211</v>
      </c>
      <c r="EH42" s="8">
        <v>0.32953209987353937</v>
      </c>
      <c r="EI42" s="8">
        <v>2.076843285651981E-2</v>
      </c>
      <c r="EJ42" s="8">
        <v>3.8824070729901315E-2</v>
      </c>
      <c r="EK42" s="8">
        <v>0.17489728614599104</v>
      </c>
      <c r="EL42" s="10">
        <v>35887.503440000008</v>
      </c>
      <c r="EM42" s="8">
        <v>0.10850332217232794</v>
      </c>
      <c r="EN42" s="10">
        <v>950.55525999999793</v>
      </c>
      <c r="EO42" s="10">
        <v>1700.0934</v>
      </c>
      <c r="EP42" s="8">
        <v>2.6487082379224921E-2</v>
      </c>
      <c r="EQ42" s="8">
        <v>1.7885266344220785</v>
      </c>
      <c r="ER42" s="8">
        <v>0.14230735919945239</v>
      </c>
      <c r="ES42" s="8">
        <v>0.3328910935363712</v>
      </c>
      <c r="ET42" s="10">
        <v>10478.23964</v>
      </c>
      <c r="EU42" s="8">
        <v>0.26800406124841647</v>
      </c>
      <c r="EV42" s="10">
        <v>577.09569999999928</v>
      </c>
      <c r="EW42" s="10">
        <v>306.38021999999995</v>
      </c>
      <c r="EX42" s="8">
        <v>5.5075634822950019E-2</v>
      </c>
      <c r="EY42" s="8">
        <v>0.53090019558281287</v>
      </c>
      <c r="EZ42" s="8">
        <v>7.5728546693622945E-2</v>
      </c>
      <c r="FA42" s="8">
        <v>0.38611153836629364</v>
      </c>
      <c r="FB42" s="10">
        <v>9592.2898800000003</v>
      </c>
      <c r="FC42" s="8">
        <v>-6.4586071754141217E-2</v>
      </c>
      <c r="FD42" s="10">
        <v>2176.77097</v>
      </c>
      <c r="FE42" s="10">
        <v>1114.22704</v>
      </c>
      <c r="FF42" s="8">
        <v>0.22692923141726404</v>
      </c>
      <c r="FG42" s="8">
        <v>0.5118715084665062</v>
      </c>
      <c r="FH42" s="8">
        <v>0.31393336102717262</v>
      </c>
      <c r="FI42" s="8">
        <v>0.37001040115107836</v>
      </c>
      <c r="FJ42" s="7">
        <v>56564.253000000012</v>
      </c>
      <c r="FK42" s="7">
        <v>3740.5727599999973</v>
      </c>
      <c r="FL42" s="8">
        <v>0.10682849736249644</v>
      </c>
      <c r="FM42" s="8">
        <v>-0.14838394195131557</v>
      </c>
      <c r="FN42" s="8">
        <v>0.66334477137728765</v>
      </c>
      <c r="FO42" s="8">
        <v>0.1888968905498154</v>
      </c>
      <c r="FP42" s="8">
        <v>0.20564691188283743</v>
      </c>
      <c r="FQ42" s="8">
        <v>0.81854346573144066</v>
      </c>
      <c r="FR42" s="8">
        <v>6.6129623598140619E-2</v>
      </c>
      <c r="FS42" s="8">
        <v>0.15830776970470628</v>
      </c>
      <c r="FT42" s="8">
        <v>7.2440952752267487E-2</v>
      </c>
      <c r="FU42" s="8">
        <v>2.6577446222466741E-2</v>
      </c>
      <c r="FV42" s="8">
        <v>5.1474436262248853E-2</v>
      </c>
      <c r="FW42" s="8">
        <v>5.0999833976818724E-2</v>
      </c>
      <c r="FX42" s="8">
        <v>0.44972892774584738</v>
      </c>
      <c r="FY42" s="8">
        <v>0.49927123827733405</v>
      </c>
      <c r="FZ42" s="8">
        <v>0.15786232859522387</v>
      </c>
      <c r="GA42" s="8">
        <v>3.3099368266618079E-2</v>
      </c>
      <c r="GB42" s="8">
        <v>5.9557039981040782E-2</v>
      </c>
      <c r="GC42" s="8">
        <v>-0.3733052123300255</v>
      </c>
      <c r="GD42" s="8">
        <v>-0.67241045322483439</v>
      </c>
      <c r="GE42" s="8">
        <v>-0.89402157771009172</v>
      </c>
      <c r="GF42" s="8">
        <v>-0.75192858593197864</v>
      </c>
      <c r="GG42" s="8">
        <v>-1.7512028488514676E-2</v>
      </c>
      <c r="GH42" s="8">
        <v>-1.9833590907966835E-2</v>
      </c>
      <c r="GI42" s="8">
        <v>1.3024167963822331E-2</v>
      </c>
      <c r="GJ42" s="8">
        <v>3.679901039216523E-3</v>
      </c>
      <c r="GK42" s="8">
        <v>6.8006655560555254E-2</v>
      </c>
      <c r="GL42" s="8">
        <v>0.12443783797188186</v>
      </c>
      <c r="GM42" s="8">
        <v>3.4827053578558823E-2</v>
      </c>
      <c r="GN42" s="8">
        <v>4.3152118661033453E-2</v>
      </c>
      <c r="GO42" s="8">
        <v>4.2408667353738147E-2</v>
      </c>
      <c r="GP42" s="8">
        <v>8.7287040949634801E-3</v>
      </c>
      <c r="GQ42" s="8">
        <v>5.62785816380117E-2</v>
      </c>
      <c r="GR42" s="8">
        <v>2.0597595956233134E-2</v>
      </c>
      <c r="GS42" s="8">
        <v>4.1339738799944209E-2</v>
      </c>
      <c r="GT42" s="8">
        <v>0.54011344825076002</v>
      </c>
      <c r="GU42" s="8">
        <v>0.3305530203389459</v>
      </c>
      <c r="GV42" s="8">
        <v>0.80346939860255306</v>
      </c>
      <c r="GW42" s="8">
        <v>0.20127965577201129</v>
      </c>
      <c r="GX42" s="26">
        <v>9.0053181469321242</v>
      </c>
      <c r="GY42" s="8">
        <v>0.14003333333333332</v>
      </c>
      <c r="GZ42" s="8">
        <v>6.0529061189755012E-2</v>
      </c>
      <c r="HA42" s="51">
        <v>1.5359434943147134</v>
      </c>
      <c r="HB42" s="51">
        <v>0.29678290627901677</v>
      </c>
      <c r="HC42" s="51">
        <v>1023.5011685273995</v>
      </c>
      <c r="HD42" s="51">
        <v>1322.9468224469558</v>
      </c>
      <c r="HE42" s="51">
        <v>1144.3411765994708</v>
      </c>
      <c r="HF42" s="51">
        <v>2704.5587978152512</v>
      </c>
      <c r="HG42" s="51">
        <v>1015.9235718666588</v>
      </c>
      <c r="HH42" s="10">
        <v>1011.2071038938545</v>
      </c>
      <c r="HI42" s="8">
        <v>0.82762920620823444</v>
      </c>
      <c r="HJ42" s="8">
        <v>5.2795379792604513E-2</v>
      </c>
      <c r="HK42" s="8">
        <v>0.24829781164498615</v>
      </c>
      <c r="HL42" s="8">
        <v>0.11531839860637164</v>
      </c>
      <c r="HM42" s="8">
        <v>4.8299291935598711E-2</v>
      </c>
      <c r="HN42" s="8">
        <v>4.2782416149573441E-2</v>
      </c>
      <c r="HO42" s="7">
        <v>315.05321960134643</v>
      </c>
      <c r="HP42" s="8">
        <v>8.9451257684640101E-2</v>
      </c>
      <c r="HQ42" s="8">
        <v>0.117541239810043</v>
      </c>
      <c r="HR42" s="8">
        <v>0.132716515687962</v>
      </c>
      <c r="HS42" s="29">
        <f t="shared" si="77"/>
        <v>4.3265258003321899E-2</v>
      </c>
      <c r="HT42">
        <v>-607.05272400000001</v>
      </c>
      <c r="HU42">
        <f t="shared" si="70"/>
        <v>-947.04115989399997</v>
      </c>
      <c r="HV42" s="8">
        <f t="shared" si="51"/>
        <v>-2.1928717911801995E-2</v>
      </c>
      <c r="HW42" s="8">
        <f t="shared" si="54"/>
        <v>-9.334070342210345E-3</v>
      </c>
      <c r="HX42">
        <v>681.63198413499993</v>
      </c>
      <c r="HY42">
        <f t="shared" si="71"/>
        <v>2082.9415828879996</v>
      </c>
      <c r="HZ42" s="8">
        <f t="shared" si="52"/>
        <v>2.462276324413348E-2</v>
      </c>
      <c r="IA42" s="8">
        <f t="shared" si="55"/>
        <v>2.0529544096655399E-2</v>
      </c>
      <c r="IB42" s="8">
        <v>1.1310261499349526E-2</v>
      </c>
      <c r="IC42" s="8">
        <v>2.554556230006728E-3</v>
      </c>
      <c r="ID42" s="8">
        <v>6.6647263672991479E-3</v>
      </c>
      <c r="IE42" s="8">
        <v>0.5905248388233918</v>
      </c>
      <c r="IF42" s="29">
        <v>0.34429251504605968</v>
      </c>
      <c r="IG42" s="29">
        <v>4.1488660854145501E-2</v>
      </c>
      <c r="IH42" s="29">
        <v>5.45399084386217E-2</v>
      </c>
      <c r="II42" s="7">
        <f>+II43/(1+[2]Hoja1!$D43)</f>
        <v>74771.509378316507</v>
      </c>
      <c r="IJ42" s="7">
        <v>2700.99</v>
      </c>
      <c r="IK42" s="7">
        <f t="shared" si="7"/>
        <v>27683.001187829836</v>
      </c>
      <c r="IL42" s="10">
        <f>+VLOOKUP($A42,[3]Hoja1!$G$2:$I$123, 3, FALSE)</f>
        <v>21.471300297778136</v>
      </c>
      <c r="IM42" s="10">
        <v>29.723414975198899</v>
      </c>
      <c r="IN42" s="8">
        <f t="shared" si="8"/>
        <v>-0.27763010018553713</v>
      </c>
      <c r="IO42" s="7">
        <v>2712.6266666666666</v>
      </c>
      <c r="IP42" s="8">
        <v>4.0676194239109677E-3</v>
      </c>
      <c r="IQ42" s="7">
        <v>59.570904503552264</v>
      </c>
      <c r="IR42" s="8">
        <v>2.160202608238859E-3</v>
      </c>
      <c r="IS42" s="8">
        <v>5.2700967498791164E-3</v>
      </c>
      <c r="IT42" s="8">
        <v>0.16049382716049382</v>
      </c>
      <c r="IU42" s="8">
        <v>6.1728395061728392E-2</v>
      </c>
      <c r="IV42" s="8">
        <v>8.6419753086419748E-2</v>
      </c>
      <c r="IW42" s="29">
        <f t="shared" si="72"/>
        <v>4.8750560443047075E-3</v>
      </c>
      <c r="IX42" s="7">
        <f t="shared" si="73"/>
        <v>53.972746908781453</v>
      </c>
      <c r="IY42" s="29">
        <f t="shared" si="57"/>
        <v>2.842296042364854E-3</v>
      </c>
      <c r="IZ42" s="29">
        <f t="shared" si="58"/>
        <v>5.1311073716134754E-3</v>
      </c>
      <c r="JA42" s="29">
        <f t="shared" si="59"/>
        <v>0.10802469135802469</v>
      </c>
      <c r="JB42" s="29">
        <f t="shared" si="60"/>
        <v>-4.3209876543209874E-2</v>
      </c>
      <c r="JC42" s="29">
        <f t="shared" si="61"/>
        <v>2.1604938271604937E-2</v>
      </c>
      <c r="JD42" s="26">
        <v>-0.33748020380014798</v>
      </c>
      <c r="JE42" s="26">
        <v>-2.3575872490444798</v>
      </c>
      <c r="JF42" s="26">
        <v>-0.157341243776699</v>
      </c>
      <c r="JG42" s="26">
        <v>-7.1998305029175605E-2</v>
      </c>
      <c r="JH42" s="26">
        <v>-0.69502935671285804</v>
      </c>
      <c r="JI42" s="26">
        <v>-0.13809465959852599</v>
      </c>
      <c r="JJ42" s="56">
        <f t="shared" si="75"/>
        <v>-3.7575310179618868</v>
      </c>
      <c r="JK42" s="8">
        <v>0.478093555338367</v>
      </c>
      <c r="JL42" s="27">
        <v>0.55579326541641805</v>
      </c>
      <c r="JM42" s="7">
        <v>109.890571591851</v>
      </c>
      <c r="JN42" s="8">
        <v>-0.16967818101325999</v>
      </c>
      <c r="JO42" s="8">
        <v>-0.29362263745367301</v>
      </c>
      <c r="JP42" s="8">
        <v>-0.15111641142631399</v>
      </c>
      <c r="JQ42" s="29">
        <f t="shared" si="62"/>
        <v>-2.6019633855364238E-2</v>
      </c>
      <c r="JR42" s="29">
        <f t="shared" si="63"/>
        <v>6.4170516189779148E-2</v>
      </c>
      <c r="JS42" s="29">
        <f t="shared" si="64"/>
        <v>7.1249999999999994E-2</v>
      </c>
      <c r="JT42" s="31">
        <f t="shared" si="65"/>
        <v>1.1161444916756643E-6</v>
      </c>
      <c r="JU42" s="31">
        <f t="shared" si="66"/>
        <v>1.4765065128701503E-5</v>
      </c>
      <c r="JV42" s="31">
        <f t="shared" si="67"/>
        <v>4.6874999999999835E-6</v>
      </c>
      <c r="JW42" s="31">
        <v>4.0000000000000008E-2</v>
      </c>
      <c r="JX42" s="31">
        <f t="shared" si="74"/>
        <v>1.8267798774343688E-2</v>
      </c>
    </row>
    <row r="43" spans="1:284" x14ac:dyDescent="0.3">
      <c r="A43" s="1">
        <v>38139</v>
      </c>
      <c r="B43" s="7">
        <v>120727.23500812346</v>
      </c>
      <c r="C43" s="7">
        <f t="shared" si="2"/>
        <v>120771.64265800751</v>
      </c>
      <c r="D43" s="26">
        <f t="shared" si="3"/>
        <v>11.701289023787385</v>
      </c>
      <c r="E43" s="26">
        <f>+'Output Gap'!E59</f>
        <v>11.701656790717101</v>
      </c>
      <c r="F43" s="26">
        <f t="shared" si="35"/>
        <v>11.703140370697959</v>
      </c>
      <c r="G43" s="27">
        <f t="shared" si="36"/>
        <v>11.728711248565745</v>
      </c>
      <c r="H43" s="27">
        <f t="shared" si="37"/>
        <v>124083.654298568</v>
      </c>
      <c r="I43" s="7">
        <v>121341.30709155397</v>
      </c>
      <c r="J43" s="7">
        <v>122003.76644379822</v>
      </c>
      <c r="K43" s="7">
        <v>119561.616304747</v>
      </c>
      <c r="L43" s="7">
        <v>120435.240401913</v>
      </c>
      <c r="M43" s="8">
        <f t="shared" si="27"/>
        <v>-2.66917641915283E-2</v>
      </c>
      <c r="N43" s="8">
        <f t="shared" si="38"/>
        <v>-1.0463049403173885E-2</v>
      </c>
      <c r="O43" s="8">
        <f>+'Output Gap'!H59</f>
        <v>-8.6188674776987995E-3</v>
      </c>
      <c r="P43" s="8">
        <f t="shared" si="39"/>
        <v>9.7491045989663849E-3</v>
      </c>
      <c r="Q43" s="33">
        <f>+'Output Gap'!I59</f>
        <v>4.4018184296010787E-3</v>
      </c>
      <c r="R43" s="8"/>
      <c r="S43" s="8">
        <f>+'Output Gap'!Y43</f>
        <v>-1.1341571280085999E-2</v>
      </c>
      <c r="T43" s="34">
        <f t="shared" si="40"/>
        <v>-2.66917641915283E-2</v>
      </c>
      <c r="U43" s="25">
        <v>1.3653461159734599</v>
      </c>
      <c r="V43" s="25">
        <v>1.37690743971679</v>
      </c>
      <c r="W43" s="14">
        <f t="shared" si="41"/>
        <v>-1.1561323743330076E-2</v>
      </c>
      <c r="X43" s="25">
        <f t="shared" si="42"/>
        <v>3.9626279928514179</v>
      </c>
      <c r="Y43">
        <f t="shared" si="28"/>
        <v>9.7234345943340408</v>
      </c>
      <c r="Z43">
        <f t="shared" si="43"/>
        <v>9.740523629691916</v>
      </c>
      <c r="AA43" s="14">
        <f t="shared" si="29"/>
        <v>-1.7089035357875204E-2</v>
      </c>
      <c r="AB43">
        <f t="shared" si="30"/>
        <v>12.349239870183327</v>
      </c>
      <c r="AC43">
        <f t="shared" si="44"/>
        <v>12.35316704191159</v>
      </c>
      <c r="AD43" s="14">
        <f t="shared" si="45"/>
        <v>-3.927171728262735E-3</v>
      </c>
      <c r="AE43" s="8">
        <v>0.14125360346994767</v>
      </c>
      <c r="AF43" s="14">
        <f>+NAIRU_Unemployment!N39</f>
        <v>0.13449693043939501</v>
      </c>
      <c r="AG43" s="8">
        <f>+NAIRU_Unemployment!L39</f>
        <v>0.12006013710606937</v>
      </c>
      <c r="AH43" s="8">
        <f t="shared" si="31"/>
        <v>2.1193466363878297E-2</v>
      </c>
      <c r="AI43" s="7">
        <v>16507.873414427537</v>
      </c>
      <c r="AJ43" s="7">
        <v>19223.222922542809</v>
      </c>
      <c r="AK43" s="7">
        <v>16704.519563477701</v>
      </c>
      <c r="AL43" s="7">
        <v>19310.906929638</v>
      </c>
      <c r="AM43" s="8">
        <f t="shared" si="4"/>
        <v>0.85874639653005225</v>
      </c>
      <c r="AN43" s="7">
        <v>19545.632972401356</v>
      </c>
      <c r="AO43" s="7">
        <v>310536.17000022344</v>
      </c>
      <c r="AP43" s="7">
        <v>311639.38954</v>
      </c>
      <c r="AQ43" s="8">
        <v>0.74569940397240986</v>
      </c>
      <c r="AR43" s="8">
        <v>0.75858365935751204</v>
      </c>
      <c r="AS43" s="8">
        <v>0.76333592000510997</v>
      </c>
      <c r="AT43" s="8">
        <v>0.75516772342178595</v>
      </c>
      <c r="AU43" s="8">
        <v>0.76620217162964899</v>
      </c>
      <c r="AV43" s="8">
        <f t="shared" si="17"/>
        <v>0.76156860501884827</v>
      </c>
      <c r="AW43" s="8">
        <v>6.7500000000000004E-2</v>
      </c>
      <c r="AX43" s="8">
        <v>6.9318563578333353E-2</v>
      </c>
      <c r="AY43" s="8">
        <v>7.8366666666666668E-2</v>
      </c>
      <c r="AZ43" s="8">
        <f t="shared" si="46"/>
        <v>6.3461538461537792E-3</v>
      </c>
      <c r="BA43" s="8">
        <f t="shared" si="12"/>
        <v>6.7738842975679781E-3</v>
      </c>
      <c r="BB43" s="8">
        <f t="shared" si="13"/>
        <v>1.5292761835130619E-2</v>
      </c>
      <c r="BC43" s="7">
        <v>55.51</v>
      </c>
      <c r="BD43" s="8">
        <v>6.076820179629272E-2</v>
      </c>
      <c r="BE43" s="8">
        <v>6.7398456749328706E-2</v>
      </c>
      <c r="BF43" s="7">
        <v>57.2498647642809</v>
      </c>
      <c r="BG43" s="8">
        <v>5.8527008109010195E-2</v>
      </c>
      <c r="BH43" s="8">
        <f t="shared" si="9"/>
        <v>2.2483090978938414E-2</v>
      </c>
      <c r="BI43" s="8">
        <v>2.5010944523305899E-2</v>
      </c>
      <c r="BJ43" s="8">
        <v>5.6489988883156504E-2</v>
      </c>
      <c r="BK43" s="7">
        <v>0.9389834317605783</v>
      </c>
      <c r="BL43" s="8">
        <v>7.6123657811834278E-2</v>
      </c>
      <c r="BM43" s="7">
        <v>2691.8633333333332</v>
      </c>
      <c r="BN43" s="7">
        <v>142.12366846666669</v>
      </c>
      <c r="BO43" s="7">
        <v>138.224574584968</v>
      </c>
      <c r="BP43" s="7">
        <v>131.87373353401</v>
      </c>
      <c r="BQ43" s="8">
        <f t="shared" si="10"/>
        <v>4.8158498897129753E-2</v>
      </c>
      <c r="BR43" s="8">
        <f t="shared" si="14"/>
        <v>4.5004599309559579E-2</v>
      </c>
      <c r="BS43" s="8">
        <v>2.14755135896499E-2</v>
      </c>
      <c r="BT43" s="7">
        <v>103.07666666666667</v>
      </c>
      <c r="BU43" s="8">
        <v>3.3419857235561512E-3</v>
      </c>
      <c r="BV43" s="29">
        <f t="shared" si="22"/>
        <v>5.1840790090163916E-2</v>
      </c>
      <c r="BW43" s="29">
        <v>1.8875345460452199E-2</v>
      </c>
      <c r="BX43" s="29">
        <v>1.2529120726769601E-2</v>
      </c>
      <c r="BY43" s="29">
        <v>8.9499377419354834E-2</v>
      </c>
      <c r="BZ43" s="29">
        <f t="shared" si="26"/>
        <v>4.8110074921174834E-2</v>
      </c>
      <c r="CA43" s="29"/>
      <c r="CC43" s="29">
        <v>4.0914721404618597E-2</v>
      </c>
      <c r="CD43" s="29">
        <v>4.1232335668270802E-2</v>
      </c>
      <c r="CE43" s="29">
        <f t="shared" si="32"/>
        <v>3.5321450807243492E-2</v>
      </c>
      <c r="CF43" s="29">
        <f t="shared" si="33"/>
        <v>5.419679626769569E-2</v>
      </c>
      <c r="CG43" s="29">
        <f t="shared" si="47"/>
        <v>-4.7850642421541911E-2</v>
      </c>
      <c r="CH43" s="29">
        <f t="shared" si="48"/>
        <v>-6.5104759743055074E-2</v>
      </c>
      <c r="CI43" s="29">
        <f t="shared" si="53"/>
        <v>-8.7482601655356956E-2</v>
      </c>
      <c r="CJ43" s="29">
        <f t="shared" si="34"/>
        <v>-0.82251182199347983</v>
      </c>
      <c r="CK43" s="10">
        <v>12.843333333333334</v>
      </c>
      <c r="CL43" s="10">
        <v>19.975555555555559</v>
      </c>
      <c r="CM43" s="10">
        <v>2.145</v>
      </c>
      <c r="CN43" s="10">
        <v>13.773333333333333</v>
      </c>
      <c r="CO43" s="10">
        <v>5.830000000000001</v>
      </c>
      <c r="CP43" s="10">
        <v>-37.020000000000003</v>
      </c>
      <c r="CQ43" s="10">
        <v>20.8889</v>
      </c>
      <c r="CR43" s="10">
        <v>7.1111111111111107</v>
      </c>
      <c r="CS43" s="7">
        <v>59.547905842601956</v>
      </c>
      <c r="CT43" s="7">
        <v>62.029103086917793</v>
      </c>
      <c r="CU43" s="8">
        <f t="shared" si="15"/>
        <v>4.3745060023132165E-2</v>
      </c>
      <c r="CV43" s="7">
        <v>72.222222222222229</v>
      </c>
      <c r="CW43" s="7">
        <v>68.443054023203899</v>
      </c>
      <c r="CX43" s="26">
        <f t="shared" si="49"/>
        <v>1.3617425383986383</v>
      </c>
      <c r="CY43" s="29">
        <v>0.23976714602456556</v>
      </c>
      <c r="CZ43">
        <v>91467.936442639475</v>
      </c>
      <c r="DA43">
        <v>33937.002307368624</v>
      </c>
      <c r="DB43" s="29">
        <f t="shared" si="68"/>
        <v>-1.2417311505905637E-3</v>
      </c>
      <c r="DC43" s="29">
        <f t="shared" si="69"/>
        <v>6.5732347196023611E-2</v>
      </c>
      <c r="DD43" s="29">
        <v>7.980871479139276E-2</v>
      </c>
      <c r="DE43" s="29">
        <v>5.54001541985756E-2</v>
      </c>
      <c r="DF43" s="29">
        <v>0.15288934891321171</v>
      </c>
      <c r="DG43" s="29">
        <v>0.16555620940694424</v>
      </c>
      <c r="DH43" s="29">
        <v>5.6864905848075346E-2</v>
      </c>
      <c r="DI43" s="29">
        <v>0.42094481801278605</v>
      </c>
      <c r="DJ43" s="29">
        <v>0.13912988451605743</v>
      </c>
      <c r="DK43" s="29">
        <v>0.22743420159720956</v>
      </c>
      <c r="DL43" s="29">
        <v>0.63343591388673304</v>
      </c>
      <c r="DM43">
        <v>-2054.4606003087852</v>
      </c>
      <c r="DN43" s="8">
        <f t="shared" si="76"/>
        <v>-2.7478622233961403E-2</v>
      </c>
      <c r="DO43" s="7">
        <f t="shared" si="20"/>
        <v>-11036.775736390859</v>
      </c>
      <c r="DP43" s="8">
        <f t="shared" si="78"/>
        <v>-3.7890411262244364E-2</v>
      </c>
      <c r="DQ43" s="8">
        <f t="shared" si="50"/>
        <v>4.6236844650110687E-2</v>
      </c>
      <c r="DR43" s="25">
        <v>0.98002686396274297</v>
      </c>
      <c r="DS43" s="8">
        <v>2.3163957112054101E-2</v>
      </c>
      <c r="DT43" s="8">
        <v>1.5364592449543201E-3</v>
      </c>
      <c r="DU43" s="8">
        <v>-7.2004236522775402E-3</v>
      </c>
      <c r="DV43" s="8">
        <v>0.105333958816878</v>
      </c>
      <c r="DW43" s="29">
        <f t="shared" si="6"/>
        <v>0.14125360346994767</v>
      </c>
      <c r="DX43" s="8">
        <v>0.62588857714568569</v>
      </c>
      <c r="DY43" s="8">
        <v>7.9668248356259699E-2</v>
      </c>
      <c r="DZ43" s="8">
        <v>0.14093530779045893</v>
      </c>
      <c r="EA43" s="8">
        <v>0.52268443386082397</v>
      </c>
      <c r="EB43" s="8">
        <f t="shared" si="16"/>
        <v>-4.6772082187807706E-2</v>
      </c>
      <c r="EC43" s="8">
        <v>0.19641107656338286</v>
      </c>
      <c r="ED43" s="8">
        <v>0.17838219500645636</v>
      </c>
      <c r="EE43" s="8">
        <v>0.15632080047473074</v>
      </c>
      <c r="EF43" s="8">
        <v>0.1219991862488734</v>
      </c>
      <c r="EG43" s="8">
        <v>0.20264972080861532</v>
      </c>
      <c r="EH43" s="8">
        <v>0.34387462121714057</v>
      </c>
      <c r="EI43" s="8">
        <v>2.1621789803121984E-2</v>
      </c>
      <c r="EJ43" s="8">
        <v>4.3563431067745351E-2</v>
      </c>
      <c r="EK43" s="8">
        <v>0.17564344680652727</v>
      </c>
      <c r="EL43" s="10">
        <v>38116.8681</v>
      </c>
      <c r="EM43" s="8">
        <v>0.11450208970680653</v>
      </c>
      <c r="EN43" s="10">
        <v>928.51841999999431</v>
      </c>
      <c r="EO43" s="10">
        <v>1674.1018899999999</v>
      </c>
      <c r="EP43" s="8">
        <v>2.4359777344875676E-2</v>
      </c>
      <c r="EQ43" s="8">
        <v>1.8029818837627478</v>
      </c>
      <c r="ER43" s="8">
        <v>0.13333732269570076</v>
      </c>
      <c r="ES43" s="8">
        <v>0.32939192204695639</v>
      </c>
      <c r="ET43" s="10">
        <v>11143.66707</v>
      </c>
      <c r="EU43" s="8">
        <v>0.27997682078934027</v>
      </c>
      <c r="EV43" s="10">
        <v>586.59071000000085</v>
      </c>
      <c r="EW43" s="10">
        <v>304.82387</v>
      </c>
      <c r="EX43" s="8">
        <v>5.2638929924528052E-2</v>
      </c>
      <c r="EY43" s="8">
        <v>0.51965342240077339</v>
      </c>
      <c r="EZ43" s="8">
        <v>7.513129717486608E-2</v>
      </c>
      <c r="FA43" s="8">
        <v>0.36408262853188628</v>
      </c>
      <c r="FB43" s="10">
        <v>9010.3668600000019</v>
      </c>
      <c r="FC43" s="8">
        <v>-6.8078751578828034E-2</v>
      </c>
      <c r="FD43" s="10">
        <v>1574.66651</v>
      </c>
      <c r="FE43" s="10">
        <v>822.05636000000004</v>
      </c>
      <c r="FF43" s="8">
        <v>0.1747616422801235</v>
      </c>
      <c r="FG43" s="8">
        <v>0.52205108496274555</v>
      </c>
      <c r="FH43" s="8">
        <v>0.26773978399076848</v>
      </c>
      <c r="FI43" s="8">
        <v>0.3407581219902151</v>
      </c>
      <c r="FJ43" s="7">
        <v>58889.935280000005</v>
      </c>
      <c r="FK43" s="7">
        <v>3130.2018299999954</v>
      </c>
      <c r="FL43" s="8">
        <v>0.11594922966046473</v>
      </c>
      <c r="FM43" s="8">
        <v>-0.16064031781470811</v>
      </c>
      <c r="FN43" s="8">
        <v>0.66377516995144759</v>
      </c>
      <c r="FO43" s="8">
        <v>0.19350507167531406</v>
      </c>
      <c r="FP43" s="8">
        <v>0.19733076835728242</v>
      </c>
      <c r="FQ43" s="8">
        <v>0.85686899150700524</v>
      </c>
      <c r="FR43" s="8">
        <v>5.3153426219897097E-2</v>
      </c>
      <c r="FS43" s="8">
        <v>0.14233974353041015</v>
      </c>
      <c r="FT43" s="8">
        <v>7.2540608059065509E-2</v>
      </c>
      <c r="FU43" s="8">
        <v>2.5516111248630048E-2</v>
      </c>
      <c r="FV43" s="8">
        <v>3.3616183839342687E-2</v>
      </c>
      <c r="FW43" s="8">
        <v>5.7289655443032328E-2</v>
      </c>
      <c r="FX43" s="8">
        <v>0.4430443349486729</v>
      </c>
      <c r="FY43" s="8">
        <v>0.49966600960829471</v>
      </c>
      <c r="FZ43" s="8">
        <v>0.26780398371106329</v>
      </c>
      <c r="GA43" s="8">
        <v>5.1289975864311499E-2</v>
      </c>
      <c r="GB43" s="8">
        <v>9.335466513476165E-2</v>
      </c>
      <c r="GC43" s="8">
        <v>-0.2978466131571384</v>
      </c>
      <c r="GD43" s="8">
        <v>-0.7167746956100578</v>
      </c>
      <c r="GE43" s="8">
        <v>-0.92494877002222253</v>
      </c>
      <c r="GF43" s="8">
        <v>-0.75855978193091045</v>
      </c>
      <c r="GG43" s="8">
        <v>-1.8302037245925329E-2</v>
      </c>
      <c r="GH43" s="8">
        <v>-1.6203278060310161E-2</v>
      </c>
      <c r="GI43" s="8">
        <v>1.7210107577464846E-2</v>
      </c>
      <c r="GJ43" s="8">
        <v>1.6762560924486358E-2</v>
      </c>
      <c r="GK43" s="8">
        <v>6.8835899359393229E-2</v>
      </c>
      <c r="GL43" s="8">
        <v>0.12657497009571131</v>
      </c>
      <c r="GM43" s="8">
        <v>3.5465838311035669E-2</v>
      </c>
      <c r="GN43" s="8">
        <v>4.2058442890013148E-2</v>
      </c>
      <c r="GO43" s="8">
        <v>4.1579450055941561E-2</v>
      </c>
      <c r="GP43" s="8">
        <v>8.6880990074181541E-3</v>
      </c>
      <c r="GQ43" s="8">
        <v>5.585591235465074E-2</v>
      </c>
      <c r="GR43" s="8">
        <v>2.1732144626191535E-2</v>
      </c>
      <c r="GS43" s="8">
        <v>4.1065053667360719E-2</v>
      </c>
      <c r="GT43" s="8">
        <v>0.54544170679129522</v>
      </c>
      <c r="GU43" s="8">
        <v>0.3174267578582628</v>
      </c>
      <c r="GV43" s="8">
        <v>0.8085804492086367</v>
      </c>
      <c r="GW43" s="8">
        <v>0.204397584359236</v>
      </c>
      <c r="GX43" s="26">
        <v>9.1559429911150829</v>
      </c>
      <c r="GY43" s="8">
        <v>0.1368</v>
      </c>
      <c r="GZ43" s="8">
        <v>5.9134556107917569E-2</v>
      </c>
      <c r="HA43" s="51">
        <v>1.4802300153240813</v>
      </c>
      <c r="HB43" s="51">
        <v>0.29740242910857173</v>
      </c>
      <c r="HC43" s="51">
        <v>1034.8057292479575</v>
      </c>
      <c r="HD43" s="51">
        <v>1319.7440027611565</v>
      </c>
      <c r="HE43" s="51">
        <v>1129.8429227330853</v>
      </c>
      <c r="HF43" s="51">
        <v>2611.0728311648822</v>
      </c>
      <c r="HG43" s="51">
        <v>1068.1840775108681</v>
      </c>
      <c r="HH43" s="10">
        <v>993.77704585353865</v>
      </c>
      <c r="HI43" s="8">
        <v>0.83068242048781837</v>
      </c>
      <c r="HJ43" s="8">
        <v>5.0158836204174613E-2</v>
      </c>
      <c r="HK43" s="8">
        <v>0.2565541150605144</v>
      </c>
      <c r="HL43" s="8">
        <v>0.11354020710383333</v>
      </c>
      <c r="HM43" s="8">
        <v>5.0729714887732404E-2</v>
      </c>
      <c r="HN43" s="8">
        <v>4.3530276891194319E-2</v>
      </c>
      <c r="HO43" s="7">
        <v>320.60298497731611</v>
      </c>
      <c r="HP43" s="8">
        <v>9.9462848518585889E-2</v>
      </c>
      <c r="HQ43" s="8">
        <v>0.13772575410190099</v>
      </c>
      <c r="HR43" s="8">
        <v>0.15271762628187399</v>
      </c>
      <c r="HS43" s="29">
        <f t="shared" si="77"/>
        <v>5.3254777763288103E-2</v>
      </c>
      <c r="HT43">
        <v>-218.73497939999999</v>
      </c>
      <c r="HU43">
        <f t="shared" si="70"/>
        <v>-1089.0108778239999</v>
      </c>
      <c r="HV43" s="8">
        <f t="shared" si="51"/>
        <v>-7.8713248217430806E-3</v>
      </c>
      <c r="HW43" s="8">
        <f t="shared" si="54"/>
        <v>-1.0351018502437087E-2</v>
      </c>
      <c r="HX43">
        <v>747.51522455400004</v>
      </c>
      <c r="HY43">
        <f t="shared" si="71"/>
        <v>2310.5111054420004</v>
      </c>
      <c r="HZ43" s="8">
        <f t="shared" si="52"/>
        <v>2.689983631243003E-2</v>
      </c>
      <c r="IA43" s="8">
        <f t="shared" si="55"/>
        <v>2.1961344638085158E-2</v>
      </c>
      <c r="IB43" s="8">
        <v>1.2872020713255914E-2</v>
      </c>
      <c r="IC43" s="8">
        <v>2.3056812963895769E-3</v>
      </c>
      <c r="ID43" s="8">
        <v>6.7836426284396643E-3</v>
      </c>
      <c r="IE43" s="8">
        <v>0.62251566593768493</v>
      </c>
      <c r="IF43" s="29">
        <v>0.34069216013573128</v>
      </c>
      <c r="IG43" s="29">
        <v>4.4790080587414197E-2</v>
      </c>
      <c r="IH43" s="29">
        <v>6.61392408542852E-2</v>
      </c>
      <c r="II43" s="7">
        <f>+II44/(1+[2]Hoja1!$D44)</f>
        <v>74765.779114268487</v>
      </c>
      <c r="IJ43" s="7">
        <v>2690.4966666666664</v>
      </c>
      <c r="IK43" s="7">
        <f t="shared" si="7"/>
        <v>27788.839153961097</v>
      </c>
      <c r="IL43" s="10">
        <f>+VLOOKUP($A43,[3]Hoja1!$G$2:$I$123, 3, FALSE)</f>
        <v>23.917719242113129</v>
      </c>
      <c r="IM43" s="10">
        <v>30.706814248798601</v>
      </c>
      <c r="IN43" s="8">
        <f t="shared" si="8"/>
        <v>-0.22109408523064533</v>
      </c>
      <c r="IO43" s="7">
        <v>2691.8633333333332</v>
      </c>
      <c r="IP43" s="8">
        <v>4.4298087010846386E-3</v>
      </c>
      <c r="IQ43" s="7">
        <v>48.726210289127565</v>
      </c>
      <c r="IR43" s="8">
        <v>2.1114831543517249E-3</v>
      </c>
      <c r="IS43" s="8">
        <v>6.0582705432580871E-3</v>
      </c>
      <c r="IT43" s="8">
        <v>3.7500000000000006E-2</v>
      </c>
      <c r="IU43" s="8">
        <v>0</v>
      </c>
      <c r="IV43" s="8">
        <v>-2.5000000000000008E-2</v>
      </c>
      <c r="IW43" s="29">
        <f t="shared" si="72"/>
        <v>4.8803115142820727E-3</v>
      </c>
      <c r="IX43" s="7">
        <f t="shared" si="73"/>
        <v>53.876166826129491</v>
      </c>
      <c r="IY43" s="29">
        <f t="shared" si="57"/>
        <v>2.4748666019792863E-3</v>
      </c>
      <c r="IZ43" s="29">
        <f t="shared" si="58"/>
        <v>5.2792751350951902E-3</v>
      </c>
      <c r="JA43" s="29">
        <f t="shared" si="59"/>
        <v>8.0362654320987659E-2</v>
      </c>
      <c r="JB43" s="29">
        <f t="shared" si="60"/>
        <v>-6.1728395061728392E-3</v>
      </c>
      <c r="JC43" s="29">
        <f t="shared" si="61"/>
        <v>2.1527777777777774E-2</v>
      </c>
      <c r="JD43" s="26">
        <v>-0.34275905047939498</v>
      </c>
      <c r="JE43" s="26">
        <v>-2.2976250369689399</v>
      </c>
      <c r="JF43" s="26">
        <v>-0.18238696724235501</v>
      </c>
      <c r="JG43" s="26">
        <v>-5.29005774160205E-2</v>
      </c>
      <c r="JH43" s="26">
        <v>-0.69092509366632904</v>
      </c>
      <c r="JI43" s="26">
        <v>-0.12792100737231299</v>
      </c>
      <c r="JJ43" s="56">
        <f t="shared" si="75"/>
        <v>-3.6945177331453523</v>
      </c>
      <c r="JK43" s="8">
        <v>0.47712136231325203</v>
      </c>
      <c r="JL43" s="27">
        <v>0.55812523425585603</v>
      </c>
      <c r="JM43" s="7">
        <v>104.785796232438</v>
      </c>
      <c r="JN43" s="8">
        <v>-0.144484335236719</v>
      </c>
      <c r="JO43" s="8">
        <v>-0.29847631469937902</v>
      </c>
      <c r="JP43" s="8">
        <v>-0.172126102773452</v>
      </c>
      <c r="JQ43" s="29">
        <f t="shared" si="62"/>
        <v>-2.6585036828606579E-2</v>
      </c>
      <c r="JR43" s="29">
        <f t="shared" si="63"/>
        <v>6.2246148945452544E-2</v>
      </c>
      <c r="JS43" s="29">
        <f t="shared" si="64"/>
        <v>7.0000000000000007E-2</v>
      </c>
      <c r="JT43" s="31">
        <f t="shared" si="65"/>
        <v>2.7779086186633926E-7</v>
      </c>
      <c r="JU43" s="31">
        <f t="shared" si="66"/>
        <v>2.5809429009556991E-5</v>
      </c>
      <c r="JV43" s="31">
        <f t="shared" si="67"/>
        <v>6.2499999999999766E-6</v>
      </c>
      <c r="JW43" s="31">
        <v>4.0000000000000008E-2</v>
      </c>
      <c r="JX43" s="31">
        <f t="shared" si="74"/>
        <v>1.6489988883156496E-2</v>
      </c>
    </row>
    <row r="44" spans="1:284" x14ac:dyDescent="0.3">
      <c r="A44" s="1">
        <v>38231</v>
      </c>
      <c r="B44" s="7">
        <v>122182.97527463826</v>
      </c>
      <c r="C44" s="7">
        <f t="shared" si="2"/>
        <v>122349.78435806824</v>
      </c>
      <c r="D44" s="26">
        <f t="shared" si="3"/>
        <v>11.713274997475754</v>
      </c>
      <c r="E44" s="26">
        <f>+'Output Gap'!E60</f>
        <v>11.714639306368801</v>
      </c>
      <c r="F44" s="26">
        <f t="shared" si="35"/>
        <v>11.716139570032638</v>
      </c>
      <c r="G44" s="27">
        <f t="shared" si="36"/>
        <v>11.739014318600576</v>
      </c>
      <c r="H44" s="27">
        <f t="shared" si="37"/>
        <v>125368.70549755788</v>
      </c>
      <c r="I44" s="7">
        <v>122907.44800471871</v>
      </c>
      <c r="J44" s="7">
        <v>123450.9966533276</v>
      </c>
      <c r="K44" s="7">
        <v>120843.825345801</v>
      </c>
      <c r="L44" s="7">
        <v>120764.21529702299</v>
      </c>
      <c r="M44" s="8">
        <f t="shared" si="27"/>
        <v>-2.4080340683971135E-2</v>
      </c>
      <c r="N44" s="8">
        <f t="shared" si="38"/>
        <v>-1.0271455177070621E-2</v>
      </c>
      <c r="O44" s="8">
        <f>+'Output Gap'!H60</f>
        <v>-7.357231836198963E-3</v>
      </c>
      <c r="P44" s="8">
        <f t="shared" si="39"/>
        <v>1.108165787540405E-2</v>
      </c>
      <c r="Q44" s="33">
        <f>+'Output Gap'!I60</f>
        <v>8.2257788079012073E-3</v>
      </c>
      <c r="R44" s="8">
        <v>-1.1682445659501495E-2</v>
      </c>
      <c r="S44" s="8">
        <f>+'Output Gap'!Y44</f>
        <v>-1.0185185318641286E-2</v>
      </c>
      <c r="T44" s="34">
        <f t="shared" si="40"/>
        <v>-2.4080340683971135E-2</v>
      </c>
      <c r="U44" s="25">
        <v>1.3691771270980999</v>
      </c>
      <c r="V44" s="25">
        <v>1.3806446654646101</v>
      </c>
      <c r="W44" s="14">
        <f t="shared" si="41"/>
        <v>-1.1467538366510155E-2</v>
      </c>
      <c r="X44" s="25">
        <f t="shared" si="42"/>
        <v>3.9774649354484981</v>
      </c>
      <c r="Y44">
        <f t="shared" si="28"/>
        <v>9.7256939660699491</v>
      </c>
      <c r="Z44">
        <f t="shared" si="43"/>
        <v>9.7407896321742538</v>
      </c>
      <c r="AA44" s="14">
        <f t="shared" si="29"/>
        <v>-1.5095666104304684E-2</v>
      </c>
      <c r="AB44">
        <f t="shared" si="30"/>
        <v>12.381027884369683</v>
      </c>
      <c r="AC44">
        <f t="shared" si="44"/>
        <v>12.380358897301029</v>
      </c>
      <c r="AD44" s="14">
        <f t="shared" si="45"/>
        <v>6.6898706865359259E-4</v>
      </c>
      <c r="AE44" s="8">
        <v>0.12915821399230132</v>
      </c>
      <c r="AF44" s="14">
        <f>+NAIRU_Unemployment!N40</f>
        <v>0.13183337648312499</v>
      </c>
      <c r="AG44" s="8">
        <f>+NAIRU_Unemployment!L40</f>
        <v>0.11915419437843619</v>
      </c>
      <c r="AH44" s="8">
        <f t="shared" si="31"/>
        <v>1.0004019613865128E-2</v>
      </c>
      <c r="AI44" s="7">
        <v>16717.103672706522</v>
      </c>
      <c r="AJ44" s="7">
        <v>19196.487744742575</v>
      </c>
      <c r="AK44" s="7">
        <v>16742.303951256901</v>
      </c>
      <c r="AL44" s="7">
        <v>19296.1779679713</v>
      </c>
      <c r="AM44" s="8">
        <f t="shared" si="4"/>
        <v>0.87084178600769857</v>
      </c>
      <c r="AN44" s="7">
        <v>20200.687894568968</v>
      </c>
      <c r="AO44" s="7">
        <v>318573.2405097739</v>
      </c>
      <c r="AP44" s="7">
        <v>319047.93106999999</v>
      </c>
      <c r="AQ44" s="8">
        <v>0.76734767205948951</v>
      </c>
      <c r="AR44" s="8">
        <v>0.76446876500489902</v>
      </c>
      <c r="AS44" s="8">
        <v>0.76719892113202204</v>
      </c>
      <c r="AT44" s="8">
        <v>0.75560149486435602</v>
      </c>
      <c r="AU44" s="8">
        <v>0.76907213294913002</v>
      </c>
      <c r="AV44" s="8">
        <f t="shared" si="17"/>
        <v>0.76395751631516928</v>
      </c>
      <c r="AW44" s="8">
        <v>6.7500000000000004E-2</v>
      </c>
      <c r="AX44" s="8">
        <v>6.8882989326984126E-2</v>
      </c>
      <c r="AY44" s="8">
        <v>7.7766666666666664E-2</v>
      </c>
      <c r="AZ44" s="8">
        <f t="shared" si="46"/>
        <v>7.2889347943236871E-3</v>
      </c>
      <c r="BA44" s="8">
        <f t="shared" si="12"/>
        <v>7.6499158976957027E-3</v>
      </c>
      <c r="BB44" s="8">
        <f t="shared" si="13"/>
        <v>1.6024674232871128E-2</v>
      </c>
      <c r="BC44" s="7">
        <v>55.67</v>
      </c>
      <c r="BD44" s="8">
        <v>5.9775366457262447E-2</v>
      </c>
      <c r="BE44" s="8">
        <v>7.7957432522665696E-2</v>
      </c>
      <c r="BF44" s="7">
        <v>57.5710802271335</v>
      </c>
      <c r="BG44" s="8">
        <v>5.4035250740097698E-2</v>
      </c>
      <c r="BH44" s="8">
        <f t="shared" si="9"/>
        <v>9.7196529399452558E-3</v>
      </c>
      <c r="BI44" s="8">
        <v>1.9325579261296799E-2</v>
      </c>
      <c r="BJ44" s="8">
        <v>5.5164843919695394E-2</v>
      </c>
      <c r="BK44" s="7">
        <v>0.96241408669685713</v>
      </c>
      <c r="BL44" s="8">
        <v>7.9880042704935539E-2</v>
      </c>
      <c r="BM44" s="7">
        <v>2601.5633333333335</v>
      </c>
      <c r="BN44" s="7">
        <v>142.01521836666666</v>
      </c>
      <c r="BO44" s="7">
        <v>138.802129347933</v>
      </c>
      <c r="BP44" s="7">
        <v>131.80597640590801</v>
      </c>
      <c r="BQ44" s="8">
        <f t="shared" si="10"/>
        <v>5.3079178446959974E-2</v>
      </c>
      <c r="BR44" s="8">
        <f t="shared" si="14"/>
        <v>3.7703876939657599E-2</v>
      </c>
      <c r="BS44" s="8">
        <v>1.48648692592275E-2</v>
      </c>
      <c r="BT44" s="7">
        <v>102.52666666666669</v>
      </c>
      <c r="BU44" s="8">
        <v>-1.3960585695268479E-3</v>
      </c>
      <c r="BV44" s="29">
        <f t="shared" si="22"/>
        <v>5.9397549078688529E-2</v>
      </c>
      <c r="BW44" s="29">
        <v>1.8506295331082299E-2</v>
      </c>
      <c r="BX44" s="29">
        <v>1.13272849101691E-2</v>
      </c>
      <c r="BY44" s="29">
        <v>8.4684671874999964E-2</v>
      </c>
      <c r="BZ44" s="29">
        <f t="shared" si="26"/>
        <v>4.3295369376819964E-2</v>
      </c>
      <c r="CA44" s="29"/>
      <c r="CC44" s="29">
        <v>3.90507371006623E-2</v>
      </c>
      <c r="CD44" s="29">
        <v>3.8990476072768697E-2</v>
      </c>
      <c r="CE44" s="29">
        <f t="shared" si="32"/>
        <v>3.3079591211741387E-2</v>
      </c>
      <c r="CF44" s="29">
        <f t="shared" si="33"/>
        <v>5.1585886542823686E-2</v>
      </c>
      <c r="CG44" s="29">
        <f t="shared" si="47"/>
        <v>-4.4296951748499999E-2</v>
      </c>
      <c r="CH44" s="29">
        <f t="shared" si="48"/>
        <v>-6.1313026964675693E-2</v>
      </c>
      <c r="CI44" s="29">
        <f t="shared" si="53"/>
        <v>-8.0963856688677061E-2</v>
      </c>
      <c r="CJ44" s="29">
        <f t="shared" si="34"/>
        <v>-0.6979182451692284</v>
      </c>
      <c r="CK44" s="10">
        <v>10.006000000000002</v>
      </c>
      <c r="CL44" s="10">
        <v>15.475555555555557</v>
      </c>
      <c r="CM44" s="10">
        <v>1.8016666666666676</v>
      </c>
      <c r="CN44" s="10">
        <v>6.8066666666666649</v>
      </c>
      <c r="CO44" s="10">
        <v>7.9033333333333333</v>
      </c>
      <c r="CP44" s="10">
        <v>-33.756666666666661</v>
      </c>
      <c r="CQ44" s="10">
        <v>19.333333333333332</v>
      </c>
      <c r="CR44" s="10">
        <v>6.333333333333333</v>
      </c>
      <c r="CS44" s="7">
        <v>54.961616956835954</v>
      </c>
      <c r="CT44" s="7">
        <v>46.948966951687297</v>
      </c>
      <c r="CU44" s="8">
        <f t="shared" si="15"/>
        <v>4.3791872079080196E-2</v>
      </c>
      <c r="CV44" s="7">
        <v>68.055555555555557</v>
      </c>
      <c r="CW44" s="7">
        <v>68.820054913837396</v>
      </c>
      <c r="CX44" s="26">
        <f t="shared" si="49"/>
        <v>1.3617425383986383</v>
      </c>
      <c r="CY44" s="29">
        <v>0.2139701128353656</v>
      </c>
      <c r="CZ44">
        <v>89944.690107883114</v>
      </c>
      <c r="DA44">
        <v>29162.044269667938</v>
      </c>
      <c r="DB44" s="29">
        <f t="shared" si="68"/>
        <v>-1.6518606160486837E-2</v>
      </c>
      <c r="DC44" s="29">
        <f t="shared" si="69"/>
        <v>-0.13667466325966904</v>
      </c>
      <c r="DD44" s="29">
        <v>7.4509858743757748E-2</v>
      </c>
      <c r="DE44" s="29">
        <v>5.4306136266500285E-2</v>
      </c>
      <c r="DF44" s="29">
        <v>0.15528715193114803</v>
      </c>
      <c r="DG44" s="29">
        <v>0.16786694508871575</v>
      </c>
      <c r="DH44" s="29">
        <v>5.9428234284767019E-2</v>
      </c>
      <c r="DI44" s="29">
        <v>0.42869528368403015</v>
      </c>
      <c r="DJ44" s="29">
        <v>0.13781223366071782</v>
      </c>
      <c r="DK44" s="29">
        <v>0.23129532467056302</v>
      </c>
      <c r="DL44" s="29">
        <v>0.63089244166871927</v>
      </c>
      <c r="DM44">
        <v>-926.04439710198722</v>
      </c>
      <c r="DN44" s="8">
        <f t="shared" si="76"/>
        <v>-1.1779209625405108E-2</v>
      </c>
      <c r="DO44" s="7">
        <f t="shared" si="20"/>
        <v>-10902.801025726991</v>
      </c>
      <c r="DP44" s="8">
        <f t="shared" si="78"/>
        <v>-3.6376817460914354E-2</v>
      </c>
      <c r="DQ44" s="8">
        <f t="shared" si="50"/>
        <v>4.3596687932895062E-2</v>
      </c>
      <c r="DR44" s="25">
        <v>0.98252012122817201</v>
      </c>
      <c r="DS44" s="8">
        <v>2.1195755682929699E-2</v>
      </c>
      <c r="DT44" s="8">
        <v>1.5252908287076701E-3</v>
      </c>
      <c r="DU44" s="8">
        <v>-4.3123095336028896E-3</v>
      </c>
      <c r="DV44" s="8">
        <v>0.10658431487123</v>
      </c>
      <c r="DW44" s="29">
        <f t="shared" si="6"/>
        <v>0.12915821399230132</v>
      </c>
      <c r="DX44" s="8">
        <v>0.63629906258445545</v>
      </c>
      <c r="DY44" s="8">
        <v>7.8675751415451606E-2</v>
      </c>
      <c r="DZ44" s="8">
        <v>0.14692794626433092</v>
      </c>
      <c r="EA44" s="8">
        <v>0.52046383814004904</v>
      </c>
      <c r="EB44" s="8">
        <f t="shared" si="16"/>
        <v>-3.7225414992599903E-2</v>
      </c>
      <c r="EC44" s="8">
        <v>0.16035746619674285</v>
      </c>
      <c r="ED44" s="8">
        <v>0.15041862033698106</v>
      </c>
      <c r="EE44" s="8">
        <v>0.1308817974906975</v>
      </c>
      <c r="EF44" s="8">
        <v>0.13291503955435591</v>
      </c>
      <c r="EG44" s="8">
        <v>0.2141585560174967</v>
      </c>
      <c r="EH44" s="8">
        <v>0.341888434420689</v>
      </c>
      <c r="EI44" s="8">
        <v>2.3662248038328376E-2</v>
      </c>
      <c r="EJ44" s="8">
        <v>4.6053406688442239E-2</v>
      </c>
      <c r="EK44" s="8">
        <v>0.16275081956301832</v>
      </c>
      <c r="EL44" s="10">
        <v>40047.952539999998</v>
      </c>
      <c r="EM44" s="8">
        <v>0.16788756793438853</v>
      </c>
      <c r="EN44" s="10">
        <v>900.64246999999875</v>
      </c>
      <c r="EO44" s="10">
        <v>1664.69552</v>
      </c>
      <c r="EP44" s="8">
        <v>2.2489101511505107E-2</v>
      </c>
      <c r="EQ44" s="8">
        <v>1.8483422395126474</v>
      </c>
      <c r="ER44" s="8">
        <v>0.11853979536339618</v>
      </c>
      <c r="ES44" s="8">
        <v>0.35066330353105019</v>
      </c>
      <c r="ET44" s="10">
        <v>11979.597939999998</v>
      </c>
      <c r="EU44" s="8">
        <v>0.28666640921468312</v>
      </c>
      <c r="EV44" s="10">
        <v>618.43194999999923</v>
      </c>
      <c r="EW44" s="10">
        <v>323.78438</v>
      </c>
      <c r="EX44" s="8">
        <v>5.1623765096076281E-2</v>
      </c>
      <c r="EY44" s="8">
        <v>0.5235570057465504</v>
      </c>
      <c r="EZ44" s="8">
        <v>6.7915511021321415E-2</v>
      </c>
      <c r="FA44" s="8">
        <v>0.39796481447676557</v>
      </c>
      <c r="FB44" s="10">
        <v>8503.1109899999992</v>
      </c>
      <c r="FC44" s="8">
        <v>-5.8409689558164724E-2</v>
      </c>
      <c r="FD44" s="10">
        <v>1088.6855700000001</v>
      </c>
      <c r="FE44" s="10">
        <v>684.34114</v>
      </c>
      <c r="FF44" s="8">
        <v>0.12803379507574794</v>
      </c>
      <c r="FG44" s="8">
        <v>0.62859392909928979</v>
      </c>
      <c r="FH44" s="8">
        <v>0.21866107214328842</v>
      </c>
      <c r="FI44" s="8">
        <v>0.36806398745781321</v>
      </c>
      <c r="FJ44" s="7">
        <v>61230.86318</v>
      </c>
      <c r="FK44" s="7">
        <v>2648.933149999998</v>
      </c>
      <c r="FL44" s="8">
        <v>0.15574954437442021</v>
      </c>
      <c r="FM44" s="8">
        <v>-0.25211287995069148</v>
      </c>
      <c r="FN44" s="8">
        <v>0.66597669604683607</v>
      </c>
      <c r="FO44" s="8">
        <v>0.19524750037460264</v>
      </c>
      <c r="FP44" s="8">
        <v>0.18593276939960168</v>
      </c>
      <c r="FQ44" s="8">
        <v>0.94732503702755066</v>
      </c>
      <c r="FR44" s="8">
        <v>4.3261404664718596E-2</v>
      </c>
      <c r="FS44" s="8">
        <v>0.12195824476717138</v>
      </c>
      <c r="FT44" s="8">
        <v>6.0054832192150305E-2</v>
      </c>
      <c r="FU44" s="8">
        <v>2.1347457992092148E-2</v>
      </c>
      <c r="FV44" s="8">
        <v>2.8374923258070658E-2</v>
      </c>
      <c r="FW44" s="8">
        <v>5.5843488870880781E-2</v>
      </c>
      <c r="FX44" s="8">
        <v>0.43530860875600991</v>
      </c>
      <c r="FY44" s="8">
        <v>0.50884790237310928</v>
      </c>
      <c r="FZ44" s="8">
        <v>0.29710643930045677</v>
      </c>
      <c r="GA44" s="8">
        <v>7.3949158617883537E-2</v>
      </c>
      <c r="GB44" s="8">
        <v>0.16937051762312172</v>
      </c>
      <c r="GC44" s="8">
        <v>-0.27818654008507271</v>
      </c>
      <c r="GD44" s="8">
        <v>-0.67365135214306948</v>
      </c>
      <c r="GE44" s="8">
        <v>-0.93499295073763133</v>
      </c>
      <c r="GF44" s="8">
        <v>-0.74768940896815583</v>
      </c>
      <c r="GG44" s="8">
        <v>-9.9692860863901857E-3</v>
      </c>
      <c r="GH44" s="8">
        <v>-1.4037899949667651E-2</v>
      </c>
      <c r="GI44" s="8">
        <v>2.2093218951741333E-2</v>
      </c>
      <c r="GJ44" s="8">
        <v>1.6750832097434849E-2</v>
      </c>
      <c r="GK44" s="8">
        <v>6.7248409728022374E-2</v>
      </c>
      <c r="GL44" s="8">
        <v>0.12894927155463168</v>
      </c>
      <c r="GM44" s="8">
        <v>3.6749207733239815E-2</v>
      </c>
      <c r="GN44" s="8">
        <v>4.1461749828055075E-2</v>
      </c>
      <c r="GO44" s="8">
        <v>4.0719008101582035E-2</v>
      </c>
      <c r="GP44" s="8">
        <v>8.5781550039456759E-3</v>
      </c>
      <c r="GQ44" s="8">
        <v>5.5522448657969327E-2</v>
      </c>
      <c r="GR44" s="8">
        <v>2.2188574995477998E-2</v>
      </c>
      <c r="GS44" s="8">
        <v>3.922320245951353E-2</v>
      </c>
      <c r="GT44" s="8">
        <v>0.55153675588746531</v>
      </c>
      <c r="GU44" s="8">
        <v>0.32592827992901369</v>
      </c>
      <c r="GV44" s="8">
        <v>0.81478568677284802</v>
      </c>
      <c r="GW44" s="8">
        <v>0.20516887416300925</v>
      </c>
      <c r="GX44" s="26">
        <v>8.9791683163735811</v>
      </c>
      <c r="GY44" s="8">
        <v>0.1406</v>
      </c>
      <c r="GZ44" s="8">
        <v>5.8895971804760708E-2</v>
      </c>
      <c r="HA44" s="51">
        <v>1.4927338084112165</v>
      </c>
      <c r="HB44" s="51">
        <v>0.29262044122974706</v>
      </c>
      <c r="HC44" s="51">
        <v>1058.9297961314064</v>
      </c>
      <c r="HD44" s="51">
        <v>1358.6893951387124</v>
      </c>
      <c r="HE44" s="51">
        <v>1110.2250245821074</v>
      </c>
      <c r="HF44" s="51">
        <v>2615.4721818657022</v>
      </c>
      <c r="HG44" s="51">
        <v>1068.5762394267686</v>
      </c>
      <c r="HH44" s="10">
        <v>1066.2925378880534</v>
      </c>
      <c r="HI44" s="8">
        <v>0.83347617397543861</v>
      </c>
      <c r="HJ44" s="8">
        <v>4.8345189749107655E-2</v>
      </c>
      <c r="HK44" s="8">
        <v>0.28447814016224698</v>
      </c>
      <c r="HL44" s="8">
        <v>0.11361738521423372</v>
      </c>
      <c r="HM44" s="8">
        <v>5.9454613550951441E-2</v>
      </c>
      <c r="HN44" s="8">
        <v>4.4113765168755537E-2</v>
      </c>
      <c r="HO44" s="7">
        <v>326.39487546359044</v>
      </c>
      <c r="HP44" s="8">
        <v>8.9642513433130913E-2</v>
      </c>
      <c r="HQ44" s="8">
        <v>0.13058257777770899</v>
      </c>
      <c r="HR44" s="8">
        <v>0.146468294133618</v>
      </c>
      <c r="HS44" s="29">
        <f t="shared" si="77"/>
        <v>5.6825780700487091E-2</v>
      </c>
      <c r="HT44">
        <v>115.13635551</v>
      </c>
      <c r="HU44">
        <f t="shared" si="70"/>
        <v>-1023.4204708899998</v>
      </c>
      <c r="HV44" s="8">
        <f t="shared" si="51"/>
        <v>3.7877696212120079E-3</v>
      </c>
      <c r="HW44" s="8">
        <f t="shared" si="54"/>
        <v>-9.209106885519935E-3</v>
      </c>
      <c r="HX44">
        <v>885.505222301</v>
      </c>
      <c r="HY44">
        <f t="shared" si="71"/>
        <v>2655.0356099290002</v>
      </c>
      <c r="HZ44" s="8">
        <f t="shared" si="52"/>
        <v>2.9131456919921344E-2</v>
      </c>
      <c r="IA44" s="8">
        <f t="shared" si="55"/>
        <v>2.3890968973324149E-2</v>
      </c>
      <c r="IB44" s="8">
        <v>1.4405241192250199E-2</v>
      </c>
      <c r="IC44" s="8">
        <v>2.3379949318642784E-3</v>
      </c>
      <c r="ID44" s="8">
        <v>7.1477328492096665E-3</v>
      </c>
      <c r="IE44" s="8">
        <v>0.91605512464536476</v>
      </c>
      <c r="IF44" s="29">
        <v>0.34215499311420283</v>
      </c>
      <c r="IG44" s="29">
        <v>4.5686679572290299E-2</v>
      </c>
      <c r="IH44" s="29">
        <v>6.9035734550746006E-2</v>
      </c>
      <c r="II44" s="7">
        <f>+II45/(1+[2]Hoja1!$D45)</f>
        <v>78616.85346907466</v>
      </c>
      <c r="IJ44" s="7">
        <v>2586.3466666666668</v>
      </c>
      <c r="IK44" s="7">
        <f t="shared" si="7"/>
        <v>30396.873892546493</v>
      </c>
      <c r="IL44" s="10">
        <f>+VLOOKUP($A44,[3]Hoja1!$G$2:$I$123, 3, FALSE)</f>
        <v>27.568400375681506</v>
      </c>
      <c r="IM44" s="10">
        <v>31.707058780728101</v>
      </c>
      <c r="IN44" s="8">
        <f t="shared" si="8"/>
        <v>-0.13052798222842787</v>
      </c>
      <c r="IO44" s="7">
        <v>2601.5633333333335</v>
      </c>
      <c r="IP44" s="8">
        <v>2.9428496729413255E-3</v>
      </c>
      <c r="IQ44" s="7">
        <v>57.719594470359766</v>
      </c>
      <c r="IR44" s="8">
        <v>2.2874584257167848E-3</v>
      </c>
      <c r="IS44" s="8">
        <v>5.0014675061615535E-3</v>
      </c>
      <c r="IT44" s="8">
        <v>4.9382716049382713E-2</v>
      </c>
      <c r="IU44" s="8">
        <v>0.1728395061728395</v>
      </c>
      <c r="IV44" s="8">
        <v>0.18518518518518517</v>
      </c>
      <c r="IW44" s="29">
        <f t="shared" si="72"/>
        <v>4.2014434969669988E-3</v>
      </c>
      <c r="IX44" s="7">
        <f t="shared" si="73"/>
        <v>55.800705842047151</v>
      </c>
      <c r="IY44" s="29">
        <f t="shared" si="57"/>
        <v>2.243973945809768E-3</v>
      </c>
      <c r="IZ44" s="29">
        <f t="shared" si="58"/>
        <v>5.4151571163632718E-3</v>
      </c>
      <c r="JA44" s="29">
        <f t="shared" si="59"/>
        <v>9.5794753086419743E-2</v>
      </c>
      <c r="JB44" s="29">
        <f t="shared" si="60"/>
        <v>4.3209876543209874E-2</v>
      </c>
      <c r="JC44" s="29">
        <f t="shared" si="61"/>
        <v>5.8564814814814806E-2</v>
      </c>
      <c r="JD44" s="26">
        <v>-0.325211826677274</v>
      </c>
      <c r="JE44" s="26">
        <v>-2.23958895446208</v>
      </c>
      <c r="JF44" s="26">
        <v>-0.19431172588324899</v>
      </c>
      <c r="JG44" s="26">
        <v>-3.7074120804385102E-2</v>
      </c>
      <c r="JH44" s="26">
        <v>-0.68349294085301904</v>
      </c>
      <c r="JI44" s="26">
        <v>-0.123888395673466</v>
      </c>
      <c r="JJ44" s="56">
        <f t="shared" si="75"/>
        <v>-3.603567964353473</v>
      </c>
      <c r="JK44" s="8">
        <v>0.47351668333682606</v>
      </c>
      <c r="JL44" s="27">
        <v>0.55916098289522898</v>
      </c>
      <c r="JM44" s="7">
        <v>102.218331105583</v>
      </c>
      <c r="JN44" s="8">
        <v>-0.12877103952099</v>
      </c>
      <c r="JO44" s="8">
        <v>-0.32269081766687902</v>
      </c>
      <c r="JP44" s="8">
        <v>-0.185933764518704</v>
      </c>
      <c r="JQ44" s="29">
        <f t="shared" si="62"/>
        <v>-2.6136308462204799E-2</v>
      </c>
      <c r="JR44" s="29">
        <f t="shared" si="63"/>
        <v>5.8794764814918223E-2</v>
      </c>
      <c r="JS44" s="29">
        <f t="shared" si="64"/>
        <v>6.8750000000000006E-2</v>
      </c>
      <c r="JT44" s="31">
        <f t="shared" si="65"/>
        <v>1.518861546428486E-6</v>
      </c>
      <c r="JU44" s="31">
        <f t="shared" si="66"/>
        <v>1.5129774505778507E-5</v>
      </c>
      <c r="JV44" s="31">
        <f t="shared" si="67"/>
        <v>4.6874999999999835E-6</v>
      </c>
      <c r="JW44" s="31">
        <v>4.0000000000000008E-2</v>
      </c>
      <c r="JX44" s="31">
        <f t="shared" si="74"/>
        <v>1.5164843919695387E-2</v>
      </c>
    </row>
    <row r="45" spans="1:284" x14ac:dyDescent="0.3">
      <c r="A45" s="1">
        <v>38322</v>
      </c>
      <c r="B45" s="7">
        <v>126083.82055077326</v>
      </c>
      <c r="C45" s="7">
        <f t="shared" si="2"/>
        <v>123948.54787937895</v>
      </c>
      <c r="D45" s="26">
        <f t="shared" si="3"/>
        <v>11.744702207224385</v>
      </c>
      <c r="E45" s="26">
        <f>+'Output Gap'!E61</f>
        <v>11.7276218220206</v>
      </c>
      <c r="F45" s="26">
        <f t="shared" si="35"/>
        <v>11.729138152755134</v>
      </c>
      <c r="G45" s="27">
        <f t="shared" si="36"/>
        <v>11.749817467155754</v>
      </c>
      <c r="H45" s="27">
        <f t="shared" si="37"/>
        <v>126730.42442957406</v>
      </c>
      <c r="I45" s="7">
        <v>124544.92136328723</v>
      </c>
      <c r="J45" s="7">
        <v>124948.86447468282</v>
      </c>
      <c r="K45" s="7">
        <v>122194.37627954601</v>
      </c>
      <c r="L45" s="7">
        <v>120882.898037862</v>
      </c>
      <c r="M45" s="8">
        <f t="shared" si="27"/>
        <v>-2.1951134170950737E-2</v>
      </c>
      <c r="N45" s="8">
        <f t="shared" si="38"/>
        <v>9.083364469633981E-3</v>
      </c>
      <c r="O45" s="8">
        <f>+'Output Gap'!H61</f>
        <v>-6.4341474282993971E-3</v>
      </c>
      <c r="P45" s="8">
        <f t="shared" si="39"/>
        <v>3.1829977693321299E-2</v>
      </c>
      <c r="Q45" s="33">
        <f>+'Output Gap'!I61</f>
        <v>1.151397020790057E-2</v>
      </c>
      <c r="R45" s="8">
        <v>-1.6300000035978979E-2</v>
      </c>
      <c r="S45" s="8">
        <f>+'Output Gap'!Y45</f>
        <v>-9.3370101646654789E-3</v>
      </c>
      <c r="T45" s="34">
        <f t="shared" si="40"/>
        <v>-2.1951134170950737E-2</v>
      </c>
      <c r="U45" s="25">
        <v>1.3713627298451201</v>
      </c>
      <c r="V45" s="25">
        <v>1.3843847116172801</v>
      </c>
      <c r="W45" s="14">
        <f t="shared" si="41"/>
        <v>-1.3021981772159963E-2</v>
      </c>
      <c r="X45" s="25">
        <f t="shared" si="42"/>
        <v>3.9923686908715283</v>
      </c>
      <c r="Y45">
        <f t="shared" si="28"/>
        <v>9.729853472540702</v>
      </c>
      <c r="Z45">
        <f t="shared" si="43"/>
        <v>9.7418073755461592</v>
      </c>
      <c r="AA45" s="14">
        <f t="shared" si="29"/>
        <v>-1.1953903005457178E-2</v>
      </c>
      <c r="AB45">
        <f t="shared" si="30"/>
        <v>12.413624684103352</v>
      </c>
      <c r="AC45">
        <f t="shared" si="44"/>
        <v>12.407214820912296</v>
      </c>
      <c r="AD45" s="14">
        <f t="shared" si="45"/>
        <v>6.4098631910560755E-3</v>
      </c>
      <c r="AE45" s="8">
        <v>0.13039562078754802</v>
      </c>
      <c r="AF45" s="14">
        <f>+NAIRU_Unemployment!N41</f>
        <v>0.12846706924127099</v>
      </c>
      <c r="AG45" s="8">
        <f>+NAIRU_Unemployment!L41</f>
        <v>0.11825795742220239</v>
      </c>
      <c r="AH45" s="8">
        <f t="shared" si="31"/>
        <v>1.2137663365345622E-2</v>
      </c>
      <c r="AI45" s="7">
        <v>16689.371422434077</v>
      </c>
      <c r="AJ45" s="7">
        <v>19191.912807003835</v>
      </c>
      <c r="AK45" s="7">
        <v>16812.0887073347</v>
      </c>
      <c r="AL45" s="7">
        <v>19296.193163663</v>
      </c>
      <c r="AM45" s="8">
        <f t="shared" si="4"/>
        <v>0.86960437921245193</v>
      </c>
      <c r="AN45" s="7">
        <v>20191.161672820126</v>
      </c>
      <c r="AO45" s="7">
        <v>326285.97492993745</v>
      </c>
      <c r="AP45" s="7">
        <v>326822.49049</v>
      </c>
      <c r="AQ45" s="8">
        <v>0.77674570942611754</v>
      </c>
      <c r="AR45" s="8">
        <v>0.77145885442879703</v>
      </c>
      <c r="AS45" s="8">
        <v>0.77097415354922405</v>
      </c>
      <c r="AT45" s="8">
        <v>0.75605931453990505</v>
      </c>
      <c r="AU45" s="8">
        <v>0.77255570126998596</v>
      </c>
      <c r="AV45" s="8">
        <f t="shared" si="17"/>
        <v>0.76652972311970513</v>
      </c>
      <c r="AW45" s="8">
        <v>6.5000000000000002E-2</v>
      </c>
      <c r="AX45" s="8">
        <v>6.9105124740983612E-2</v>
      </c>
      <c r="AY45" s="8">
        <v>7.7033333333333329E-2</v>
      </c>
      <c r="AZ45" s="8">
        <f t="shared" si="46"/>
        <v>9.4579389176638884E-3</v>
      </c>
      <c r="BA45" s="8">
        <f t="shared" si="12"/>
        <v>8.8035243873516578E-3</v>
      </c>
      <c r="BB45" s="8">
        <f t="shared" si="13"/>
        <v>1.6284551823244175E-2</v>
      </c>
      <c r="BC45" s="7">
        <v>55.99</v>
      </c>
      <c r="BD45" s="8">
        <v>5.5021669493122261E-2</v>
      </c>
      <c r="BE45" s="8">
        <v>5.5615347102393402E-2</v>
      </c>
      <c r="BF45" s="7">
        <v>58.048014250400598</v>
      </c>
      <c r="BG45" s="8">
        <v>5.4766342459183603E-2</v>
      </c>
      <c r="BH45" s="8">
        <f t="shared" si="9"/>
        <v>1.4331957213477686E-2</v>
      </c>
      <c r="BI45" s="8">
        <v>2.17524841008216E-2</v>
      </c>
      <c r="BJ45" s="8">
        <v>5.4601045722474303E-2</v>
      </c>
      <c r="BK45" s="7">
        <v>0.96811920022959919</v>
      </c>
      <c r="BL45" s="8">
        <v>7.7335455832445721E-2</v>
      </c>
      <c r="BM45" s="7">
        <v>2507.4199999999996</v>
      </c>
      <c r="BN45" s="7">
        <v>141.65643206666667</v>
      </c>
      <c r="BO45" s="7">
        <v>137.55770832174099</v>
      </c>
      <c r="BP45" s="7">
        <v>131.554013406206</v>
      </c>
      <c r="BQ45" s="8">
        <f t="shared" si="10"/>
        <v>4.5636729432169343E-2</v>
      </c>
      <c r="BR45" s="8">
        <f t="shared" si="14"/>
        <v>1.3667706978482741E-2</v>
      </c>
      <c r="BS45" s="8">
        <v>8.0668029022234501E-3</v>
      </c>
      <c r="BT45" s="7">
        <v>101.85000000000001</v>
      </c>
      <c r="BU45" s="8">
        <v>-1.5053832763844754E-2</v>
      </c>
      <c r="BV45" s="29">
        <f t="shared" si="22"/>
        <v>6.9973273950847459E-2</v>
      </c>
      <c r="BW45" s="29">
        <v>1.81122540692236E-2</v>
      </c>
      <c r="BX45" s="29">
        <v>1.5094146154840499E-2</v>
      </c>
      <c r="BY45" s="29">
        <v>7.7828025806451609E-2</v>
      </c>
      <c r="BZ45" s="29">
        <f t="shared" si="26"/>
        <v>3.6438723308271609E-2</v>
      </c>
      <c r="CA45" s="29"/>
      <c r="CC45" s="29">
        <v>3.7042010354403E-2</v>
      </c>
      <c r="CD45" s="29">
        <v>3.6846829575157197E-2</v>
      </c>
      <c r="CE45" s="29">
        <f t="shared" si="32"/>
        <v>3.0935944714129887E-2</v>
      </c>
      <c r="CF45" s="29">
        <f t="shared" si="33"/>
        <v>4.9048198783353487E-2</v>
      </c>
      <c r="CG45" s="29">
        <f t="shared" si="47"/>
        <v>-3.9590259865689599E-2</v>
      </c>
      <c r="CH45" s="29">
        <f t="shared" si="48"/>
        <v>-5.2656659771457726E-2</v>
      </c>
      <c r="CI45" s="29">
        <f t="shared" si="53"/>
        <v>-6.5104759743055074E-2</v>
      </c>
      <c r="CJ45" s="29">
        <f t="shared" si="34"/>
        <v>-0.53290006248450783</v>
      </c>
      <c r="CK45" s="10">
        <v>12.572666666666665</v>
      </c>
      <c r="CL45" s="10">
        <v>17.766666666666666</v>
      </c>
      <c r="CM45" s="10">
        <v>4.7816666666666672</v>
      </c>
      <c r="CN45" s="10">
        <v>9.9233333333333338</v>
      </c>
      <c r="CO45" s="10">
        <v>9.0466666666666686</v>
      </c>
      <c r="CP45" s="10">
        <v>-31.293333333333333</v>
      </c>
      <c r="CQ45" s="10">
        <v>20</v>
      </c>
      <c r="CR45" s="10">
        <v>4.333333333333333</v>
      </c>
      <c r="CS45" s="7">
        <v>79.389601745445717</v>
      </c>
      <c r="CT45" s="7">
        <v>85.463987744388888</v>
      </c>
      <c r="CU45" s="8">
        <f t="shared" si="15"/>
        <v>6.3665840164151666E-2</v>
      </c>
      <c r="CV45" s="7">
        <v>68.055555555555557</v>
      </c>
      <c r="CW45" s="7">
        <v>67.976086720244993</v>
      </c>
      <c r="CX45" s="26">
        <f t="shared" si="49"/>
        <v>1.3617425383986383</v>
      </c>
      <c r="CY45" s="29">
        <v>0.18133918029751492</v>
      </c>
      <c r="CZ45">
        <v>87810.625244619208</v>
      </c>
      <c r="DA45">
        <v>23504.893465114059</v>
      </c>
      <c r="DB45" s="29">
        <f t="shared" si="68"/>
        <v>-3.9123485245808776E-2</v>
      </c>
      <c r="DC45" s="29">
        <f t="shared" si="69"/>
        <v>-0.37552342572060371</v>
      </c>
      <c r="DD45" s="29">
        <v>7.3315153014640838E-2</v>
      </c>
      <c r="DE45" s="29">
        <v>5.4326512610755412E-2</v>
      </c>
      <c r="DF45" s="29">
        <v>0.15735445846871526</v>
      </c>
      <c r="DG45" s="29">
        <v>0.16699478099910911</v>
      </c>
      <c r="DH45" s="29">
        <v>6.1953575105473759E-2</v>
      </c>
      <c r="DI45" s="29">
        <v>0.42598835453963685</v>
      </c>
      <c r="DJ45" s="29">
        <v>0.1373281313301766</v>
      </c>
      <c r="DK45" s="29">
        <v>0.23286089702016127</v>
      </c>
      <c r="DL45" s="29">
        <v>0.62981097164966215</v>
      </c>
      <c r="DM45">
        <v>-6659.3878536734273</v>
      </c>
      <c r="DN45" s="8">
        <f t="shared" si="76"/>
        <v>-8.2045627102795449E-2</v>
      </c>
      <c r="DO45" s="7">
        <f t="shared" si="20"/>
        <v>-13713.225150844584</v>
      </c>
      <c r="DP45" s="8">
        <f t="shared" si="78"/>
        <v>-4.4333310779741224E-2</v>
      </c>
      <c r="DQ45" s="8">
        <f t="shared" si="50"/>
        <v>4.342010302804411E-2</v>
      </c>
      <c r="DR45" s="25">
        <v>0.98286861472019404</v>
      </c>
      <c r="DS45" s="8">
        <v>1.57712941987262E-2</v>
      </c>
      <c r="DT45" s="8">
        <v>1.5229073784198701E-3</v>
      </c>
      <c r="DU45" s="8">
        <v>-1.5670665422729099E-3</v>
      </c>
      <c r="DV45" s="8">
        <v>0.107820335920549</v>
      </c>
      <c r="DW45" s="29">
        <f t="shared" si="6"/>
        <v>0.13039562078754802</v>
      </c>
      <c r="DX45" s="8">
        <v>0.6381642074742504</v>
      </c>
      <c r="DY45" s="8">
        <v>7.5278782814078196E-2</v>
      </c>
      <c r="DZ45" s="8">
        <v>0.16990279942870945</v>
      </c>
      <c r="EA45" s="8">
        <v>0.52069231571966601</v>
      </c>
      <c r="EB45" s="8">
        <f t="shared" si="16"/>
        <v>-6.8237835222245469E-2</v>
      </c>
      <c r="EC45" s="8">
        <v>0.16117227422993929</v>
      </c>
      <c r="ED45" s="8">
        <v>0.15262693384167414</v>
      </c>
      <c r="EE45" s="8">
        <v>0.14176303581493577</v>
      </c>
      <c r="EF45" s="8">
        <v>0.16093902971214247</v>
      </c>
      <c r="EG45" s="8">
        <v>0.19409073290118295</v>
      </c>
      <c r="EH45" s="8">
        <v>0.34594478746184515</v>
      </c>
      <c r="EI45" s="8">
        <v>2.1380917834886697E-2</v>
      </c>
      <c r="EJ45" s="8">
        <v>4.7640878662456719E-2</v>
      </c>
      <c r="EK45" s="8">
        <v>0.20432035461715722</v>
      </c>
      <c r="EL45" s="10">
        <v>42223.622449999995</v>
      </c>
      <c r="EM45" s="8">
        <v>0.18453381918129175</v>
      </c>
      <c r="EN45" s="10">
        <v>783.81450999999788</v>
      </c>
      <c r="EO45" s="10">
        <v>1588.69067</v>
      </c>
      <c r="EP45" s="8">
        <v>1.8563412244607117E-2</v>
      </c>
      <c r="EQ45" s="8">
        <v>2.0268707069482601</v>
      </c>
      <c r="ER45" s="8">
        <v>0.10216495485072113</v>
      </c>
      <c r="ES45" s="8">
        <v>0.36828320095278411</v>
      </c>
      <c r="ET45" s="10">
        <v>13022.927080000001</v>
      </c>
      <c r="EU45" s="8">
        <v>0.31312326126632106</v>
      </c>
      <c r="EV45" s="10">
        <v>543.48649</v>
      </c>
      <c r="EW45" s="10">
        <v>313.59962999999999</v>
      </c>
      <c r="EX45" s="8">
        <v>4.173305176795937E-2</v>
      </c>
      <c r="EY45" s="8">
        <v>0.577014582276001</v>
      </c>
      <c r="EZ45" s="8">
        <v>5.9037547348091683E-2</v>
      </c>
      <c r="FA45" s="8">
        <v>0.40788583418110219</v>
      </c>
      <c r="FB45" s="10">
        <v>7089.8024799999994</v>
      </c>
      <c r="FC45" s="8">
        <v>-6.5222227870455729E-2</v>
      </c>
      <c r="FD45" s="10">
        <v>695.96723999999995</v>
      </c>
      <c r="FE45" s="10">
        <v>439.75738000000001</v>
      </c>
      <c r="FF45" s="8">
        <v>9.8164545763198746E-2</v>
      </c>
      <c r="FG45" s="8">
        <v>0.63186505732654896</v>
      </c>
      <c r="FH45" s="8">
        <v>0.18018727948971516</v>
      </c>
      <c r="FI45" s="8">
        <v>0.34423487648140139</v>
      </c>
      <c r="FJ45" s="7">
        <v>63180.498999999996</v>
      </c>
      <c r="FK45" s="7">
        <v>2068.880819999998</v>
      </c>
      <c r="FL45" s="8">
        <v>0.1711544408478729</v>
      </c>
      <c r="FM45" s="8">
        <v>-0.3534672162790895</v>
      </c>
      <c r="FN45" s="8">
        <v>0.66506250436986236</v>
      </c>
      <c r="FO45" s="8">
        <v>0.20239934711567317</v>
      </c>
      <c r="FP45" s="8">
        <v>0.17176420680713345</v>
      </c>
      <c r="FQ45" s="8">
        <v>1.04003756685965</v>
      </c>
      <c r="FR45" s="8">
        <v>3.2745559986792731E-2</v>
      </c>
      <c r="FS45" s="8">
        <v>0.10158561799781016</v>
      </c>
      <c r="FT45" s="8">
        <v>4.8366831536861277E-2</v>
      </c>
      <c r="FU45" s="8">
        <v>2.0326925498448396E-2</v>
      </c>
      <c r="FV45" s="8">
        <v>2.4029048365078687E-2</v>
      </c>
      <c r="FW45" s="8">
        <v>5.5737787677878972E-2</v>
      </c>
      <c r="FX45" s="8">
        <v>0.42543376428841401</v>
      </c>
      <c r="FY45" s="8">
        <v>0.51882844803370709</v>
      </c>
      <c r="FZ45" s="8">
        <v>0.34660677270316964</v>
      </c>
      <c r="GA45" s="8">
        <v>0.10583762421210019</v>
      </c>
      <c r="GB45" s="8">
        <v>0.18788484047404519</v>
      </c>
      <c r="GC45" s="8">
        <v>-0.2817545501295099</v>
      </c>
      <c r="GD45" s="8">
        <v>-0.46940070446539872</v>
      </c>
      <c r="GE45" s="8">
        <v>-0.73664534127108183</v>
      </c>
      <c r="GF45" s="8">
        <v>-0.60636480786211178</v>
      </c>
      <c r="GG45" s="8">
        <v>-1.0278547751994022E-2</v>
      </c>
      <c r="GH45" s="8">
        <v>-1.5049613718805505E-2</v>
      </c>
      <c r="GI45" s="8">
        <v>1.767547283895049E-2</v>
      </c>
      <c r="GJ45" s="8">
        <v>5.9269771200095205E-3</v>
      </c>
      <c r="GK45" s="8">
        <v>6.8350197605087537E-2</v>
      </c>
      <c r="GL45" s="8">
        <v>0.13066807656877069</v>
      </c>
      <c r="GM45" s="8">
        <v>3.9587509902393014E-2</v>
      </c>
      <c r="GN45" s="8">
        <v>4.108529727905267E-2</v>
      </c>
      <c r="GO45" s="8">
        <v>4.017088882585685E-2</v>
      </c>
      <c r="GP45" s="8">
        <v>8.53532748529502E-3</v>
      </c>
      <c r="GQ45" s="8">
        <v>5.4248180638782943E-2</v>
      </c>
      <c r="GR45" s="8">
        <v>2.4069195164799821E-2</v>
      </c>
      <c r="GS45" s="8">
        <v>3.813115874101821E-2</v>
      </c>
      <c r="GT45" s="8">
        <v>0.52641083253355558</v>
      </c>
      <c r="GU45" s="8">
        <v>0.33367053897385002</v>
      </c>
      <c r="GV45" s="8">
        <v>0.80890593169674541</v>
      </c>
      <c r="GW45" s="8">
        <v>0.20454639659246049</v>
      </c>
      <c r="GX45" s="26">
        <v>9.0320193840840055</v>
      </c>
      <c r="GY45" s="8">
        <v>0.1386</v>
      </c>
      <c r="GZ45" s="8">
        <v>5.7775986252078311E-2</v>
      </c>
      <c r="HA45" s="51">
        <v>1.5010564874085233</v>
      </c>
      <c r="HB45" s="51">
        <v>0.29674428250104828</v>
      </c>
      <c r="HC45" s="51">
        <v>1071.1422691651519</v>
      </c>
      <c r="HD45" s="51">
        <v>1361.3979073856085</v>
      </c>
      <c r="HE45" s="51">
        <v>1096.4841028584792</v>
      </c>
      <c r="HF45" s="51">
        <v>2557.32248529566</v>
      </c>
      <c r="HG45" s="51">
        <v>1087.0046660865539</v>
      </c>
      <c r="HH45" s="10">
        <v>1046.6262018248601</v>
      </c>
      <c r="HI45" s="8">
        <v>0.83546602374545642</v>
      </c>
      <c r="HJ45" s="8">
        <v>4.7771383100054486E-2</v>
      </c>
      <c r="HK45" s="8">
        <v>0.30225182104532844</v>
      </c>
      <c r="HL45" s="8">
        <v>0.11515969728354224</v>
      </c>
      <c r="HM45" s="8">
        <v>6.5673472667673968E-2</v>
      </c>
      <c r="HN45" s="8">
        <v>4.4217940591110075E-2</v>
      </c>
      <c r="HO45" s="7">
        <v>424.19380699046752</v>
      </c>
      <c r="HP45" s="8">
        <v>8.45236911160238E-2</v>
      </c>
      <c r="HQ45" s="8">
        <v>0.11836120898616199</v>
      </c>
      <c r="HR45" s="8">
        <v>0.13575972505457601</v>
      </c>
      <c r="HS45" s="29">
        <f t="shared" si="77"/>
        <v>5.1236033938552208E-2</v>
      </c>
      <c r="HT45">
        <v>-71.352262820000007</v>
      </c>
      <c r="HU45">
        <f t="shared" si="70"/>
        <v>-782.00361070999998</v>
      </c>
      <c r="HV45" s="8">
        <f t="shared" si="51"/>
        <v>-2.1813046399518552E-3</v>
      </c>
      <c r="HW45" s="8">
        <f t="shared" si="54"/>
        <v>-6.5947603660426284E-3</v>
      </c>
      <c r="HX45">
        <v>800.98344253100004</v>
      </c>
      <c r="HY45">
        <f t="shared" si="71"/>
        <v>3115.6358735209997</v>
      </c>
      <c r="HZ45" s="8">
        <f t="shared" si="52"/>
        <v>2.4486804351602765E-2</v>
      </c>
      <c r="IA45" s="8">
        <f t="shared" si="55"/>
        <v>2.627465102758527E-2</v>
      </c>
      <c r="IB45" s="8">
        <v>1.4711022825926776E-2</v>
      </c>
      <c r="IC45" s="8">
        <v>3.0520775532982512E-3</v>
      </c>
      <c r="ID45" s="8">
        <v>8.5115506483602471E-3</v>
      </c>
      <c r="IE45" s="8">
        <v>1.1664582509890324</v>
      </c>
      <c r="IF45" s="29">
        <v>0.33054890862953934</v>
      </c>
      <c r="IG45" s="29">
        <v>4.4370612725442501E-2</v>
      </c>
      <c r="IH45" s="29">
        <v>6.3735755723653698E-2</v>
      </c>
      <c r="II45" s="7">
        <f>+II46/(1+[2]Hoja1!$D46)</f>
        <v>81166.883462659636</v>
      </c>
      <c r="IJ45" s="7">
        <v>2481.3466666666668</v>
      </c>
      <c r="IK45" s="7">
        <f t="shared" si="7"/>
        <v>32710.819714560763</v>
      </c>
      <c r="IL45" s="10">
        <f>+VLOOKUP($A45,[3]Hoja1!$G$2:$I$123, 3, FALSE)</f>
        <v>29.991208183075948</v>
      </c>
      <c r="IM45" s="10">
        <v>32.720019873304601</v>
      </c>
      <c r="IN45" s="8">
        <f t="shared" si="8"/>
        <v>-8.3398839633805344E-2</v>
      </c>
      <c r="IO45" s="7">
        <v>2507.4199999999996</v>
      </c>
      <c r="IP45" s="8">
        <v>4.6528171515812919E-3</v>
      </c>
      <c r="IQ45" s="7">
        <v>73.280596794115269</v>
      </c>
      <c r="IR45" s="8">
        <v>3.2599652539237484E-3</v>
      </c>
      <c r="IS45" s="8">
        <v>4.8557500596689805E-3</v>
      </c>
      <c r="IT45" s="8">
        <v>8.6419753086419748E-2</v>
      </c>
      <c r="IU45" s="8">
        <v>6.1728395061728392E-2</v>
      </c>
      <c r="IV45" s="8">
        <v>0.14814814814814814</v>
      </c>
      <c r="IW45" s="29">
        <f t="shared" si="72"/>
        <v>4.0232737373795558E-3</v>
      </c>
      <c r="IX45" s="7">
        <f t="shared" si="73"/>
        <v>59.824326514288714</v>
      </c>
      <c r="IY45" s="29">
        <f t="shared" si="57"/>
        <v>2.4547773605577789E-3</v>
      </c>
      <c r="IZ45" s="29">
        <f t="shared" si="58"/>
        <v>5.2963962147419344E-3</v>
      </c>
      <c r="JA45" s="29">
        <f t="shared" si="59"/>
        <v>8.3449074074074064E-2</v>
      </c>
      <c r="JB45" s="29">
        <f t="shared" si="60"/>
        <v>7.407407407407407E-2</v>
      </c>
      <c r="JC45" s="29">
        <f t="shared" si="61"/>
        <v>9.868827160493826E-2</v>
      </c>
      <c r="JD45" s="26">
        <v>-0.28463435395681802</v>
      </c>
      <c r="JE45" s="26">
        <v>-2.1828631348296699</v>
      </c>
      <c r="JF45" s="26">
        <v>-0.19452033197663399</v>
      </c>
      <c r="JG45" s="26">
        <v>-2.4244766730848799E-2</v>
      </c>
      <c r="JH45" s="26">
        <v>-0.67262519101266605</v>
      </c>
      <c r="JI45" s="26">
        <v>-0.125816125973402</v>
      </c>
      <c r="JJ45" s="56">
        <f t="shared" si="75"/>
        <v>-3.484703904480039</v>
      </c>
      <c r="JK45" s="8">
        <v>0.46726839901155498</v>
      </c>
      <c r="JL45" s="27">
        <v>0.55892051743249604</v>
      </c>
      <c r="JM45" s="7">
        <v>102.10530107012799</v>
      </c>
      <c r="JN45" s="8">
        <v>-0.120429960787293</v>
      </c>
      <c r="JO45" s="8">
        <v>-0.37206844968077502</v>
      </c>
      <c r="JP45" s="8">
        <v>-0.19555859044483001</v>
      </c>
      <c r="JQ45" s="29">
        <f t="shared" si="62"/>
        <v>-2.5016213713443813E-2</v>
      </c>
      <c r="JR45" s="29">
        <f t="shared" si="63"/>
        <v>5.6130919324917469E-2</v>
      </c>
      <c r="JS45" s="29">
        <f t="shared" si="64"/>
        <v>6.6875000000000004E-2</v>
      </c>
      <c r="JT45" s="31">
        <f t="shared" si="65"/>
        <v>4.6213838079851177E-6</v>
      </c>
      <c r="JU45" s="31">
        <f t="shared" si="66"/>
        <v>1.9922499142653836E-6</v>
      </c>
      <c r="JV45" s="31">
        <f t="shared" si="67"/>
        <v>1.1718750000000024E-6</v>
      </c>
      <c r="JW45" s="31">
        <v>4.0000000000000008E-2</v>
      </c>
      <c r="JX45" s="31">
        <f t="shared" si="74"/>
        <v>1.4601045722474296E-2</v>
      </c>
    </row>
    <row r="46" spans="1:284" x14ac:dyDescent="0.3">
      <c r="A46" s="1">
        <v>38412</v>
      </c>
      <c r="B46" s="7">
        <v>125815.808922232</v>
      </c>
      <c r="C46" s="7">
        <f t="shared" si="2"/>
        <v>125568.20269043697</v>
      </c>
      <c r="D46" s="26">
        <f t="shared" si="3"/>
        <v>11.742574282461391</v>
      </c>
      <c r="E46" s="26">
        <f>+'Output Gap'!E62</f>
        <v>11.7406043376723</v>
      </c>
      <c r="F46" s="26">
        <f t="shared" si="35"/>
        <v>11.74213702720589</v>
      </c>
      <c r="G46" s="27">
        <f t="shared" si="36"/>
        <v>11.760764256994602</v>
      </c>
      <c r="H46" s="27">
        <f t="shared" si="37"/>
        <v>128125.33672829081</v>
      </c>
      <c r="I46" s="7">
        <v>126245.98917782505</v>
      </c>
      <c r="J46" s="7">
        <v>126491.35613796095</v>
      </c>
      <c r="K46" s="7">
        <v>124296.14643070201</v>
      </c>
      <c r="L46" s="7">
        <v>122035.914469079</v>
      </c>
      <c r="M46" s="8">
        <f t="shared" si="27"/>
        <v>-1.9958066867575397E-2</v>
      </c>
      <c r="N46" s="8">
        <f t="shared" si="38"/>
        <v>-5.3406591276651261E-3</v>
      </c>
      <c r="O46" s="8">
        <f>+'Output Gap'!H62</f>
        <v>-5.7970327037999425E-3</v>
      </c>
      <c r="P46" s="8">
        <f t="shared" si="39"/>
        <v>1.2226143248754928E-2</v>
      </c>
      <c r="Q46" s="33">
        <f>+'Output Gap'!I62</f>
        <v>1.4292103632500996E-2</v>
      </c>
      <c r="R46" s="8">
        <v>-1.4986566665502132E-2</v>
      </c>
      <c r="S46" s="8">
        <f>+'Output Gap'!Y46</f>
        <v>-8.7781725149524998E-3</v>
      </c>
      <c r="T46" s="34">
        <f t="shared" si="40"/>
        <v>-1.9958066867575397E-2</v>
      </c>
      <c r="U46" s="25">
        <v>1.3734450476495701</v>
      </c>
      <c r="V46" s="25">
        <v>1.3881252818699401</v>
      </c>
      <c r="W46" s="14">
        <f t="shared" si="41"/>
        <v>-1.4680234220370014E-2</v>
      </c>
      <c r="X46" s="25">
        <f t="shared" si="42"/>
        <v>4.0073303916354854</v>
      </c>
      <c r="Y46">
        <f t="shared" si="28"/>
        <v>9.7339957491603144</v>
      </c>
      <c r="Z46">
        <f t="shared" si="43"/>
        <v>9.7428029390349558</v>
      </c>
      <c r="AA46" s="14">
        <f t="shared" si="29"/>
        <v>-8.8071898746413524E-3</v>
      </c>
      <c r="AB46">
        <f t="shared" si="30"/>
        <v>12.446720587370363</v>
      </c>
      <c r="AC46">
        <f t="shared" si="44"/>
        <v>12.43475505293719</v>
      </c>
      <c r="AD46" s="14">
        <f t="shared" si="45"/>
        <v>1.1965534433173275E-2</v>
      </c>
      <c r="AE46" s="8">
        <v>0.124723040706703</v>
      </c>
      <c r="AF46" s="14">
        <f>+NAIRU_Unemployment!N42</f>
        <v>0.125100761999416</v>
      </c>
      <c r="AG46" s="8">
        <f>+NAIRU_Unemployment!L42</f>
        <v>0.11738038518537659</v>
      </c>
      <c r="AH46" s="8">
        <f t="shared" si="31"/>
        <v>7.3426555213264022E-3</v>
      </c>
      <c r="AI46" s="7">
        <v>16790.829682207903</v>
      </c>
      <c r="AJ46" s="7">
        <v>19183.447597849376</v>
      </c>
      <c r="AK46" s="7">
        <v>16881.873463412499</v>
      </c>
      <c r="AL46" s="7">
        <v>19296.208359354801</v>
      </c>
      <c r="AM46" s="8">
        <f t="shared" si="4"/>
        <v>0.87527695929329696</v>
      </c>
      <c r="AN46" s="7">
        <v>22155.812376766542</v>
      </c>
      <c r="AO46" s="7">
        <v>335471.5653091186</v>
      </c>
      <c r="AP46" s="7">
        <v>334597.04991</v>
      </c>
      <c r="AQ46" s="8">
        <v>0.76424750972450395</v>
      </c>
      <c r="AR46" s="8">
        <v>0.77844894385269603</v>
      </c>
      <c r="AS46" s="8">
        <v>0.77459188635908505</v>
      </c>
      <c r="AT46" s="8">
        <v>0.75653922488541003</v>
      </c>
      <c r="AU46" s="8">
        <v>0.77643856306606496</v>
      </c>
      <c r="AV46" s="8">
        <f t="shared" si="17"/>
        <v>0.76918989143685346</v>
      </c>
      <c r="AW46" s="8">
        <v>6.5000000000000002E-2</v>
      </c>
      <c r="AX46" s="8">
        <v>6.4050734566666656E-2</v>
      </c>
      <c r="AY46" s="8">
        <v>7.4733333333333332E-2</v>
      </c>
      <c r="AZ46" s="8">
        <f t="shared" si="46"/>
        <v>1.4029759832927313E-2</v>
      </c>
      <c r="BA46" s="8">
        <f t="shared" si="12"/>
        <v>8.5581797366136581E-3</v>
      </c>
      <c r="BB46" s="8">
        <f t="shared" si="13"/>
        <v>1.868365779603498E-2</v>
      </c>
      <c r="BC46" s="7">
        <v>57.46</v>
      </c>
      <c r="BD46" s="8">
        <v>5.0265033814659077E-2</v>
      </c>
      <c r="BE46" s="8">
        <v>5.6269477941387397E-2</v>
      </c>
      <c r="BF46" s="7">
        <v>59.245550066896897</v>
      </c>
      <c r="BG46" s="8">
        <v>4.8339726772844704E-2</v>
      </c>
      <c r="BH46" s="8">
        <f t="shared" si="9"/>
        <v>3.5473473557510182E-2</v>
      </c>
      <c r="BI46" s="8">
        <v>2.0183608496046002E-2</v>
      </c>
      <c r="BJ46" s="8">
        <v>5.1534664856583999E-2</v>
      </c>
      <c r="BK46" s="7">
        <v>0.97487118034751352</v>
      </c>
      <c r="BL46" s="8">
        <v>6.1029856327576626E-2</v>
      </c>
      <c r="BM46" s="7">
        <v>2352.3866666666668</v>
      </c>
      <c r="BN46" s="7">
        <v>135.45346563333337</v>
      </c>
      <c r="BO46" s="7">
        <v>136.31328729554801</v>
      </c>
      <c r="BP46" s="7">
        <v>131.12547946305801</v>
      </c>
      <c r="BQ46" s="8">
        <f t="shared" si="10"/>
        <v>3.9563690090845816E-2</v>
      </c>
      <c r="BR46" s="8">
        <f t="shared" si="14"/>
        <v>-9.6895125530482851E-3</v>
      </c>
      <c r="BS46" s="8">
        <v>1.2924856201321801E-3</v>
      </c>
      <c r="BT46" s="7">
        <v>99.860000000000014</v>
      </c>
      <c r="BU46" s="8">
        <v>-2.5407462832232497E-2</v>
      </c>
      <c r="BV46" s="29">
        <f t="shared" si="22"/>
        <v>7.3963517370312495E-2</v>
      </c>
      <c r="BW46" s="29">
        <v>1.76902731726899E-2</v>
      </c>
      <c r="BX46" s="29">
        <v>1.98473267539498E-2</v>
      </c>
      <c r="BY46" s="29">
        <v>7.6868332786885263E-2</v>
      </c>
      <c r="BZ46" s="29">
        <f t="shared" si="26"/>
        <v>3.5479030288705263E-2</v>
      </c>
      <c r="CA46" s="29"/>
      <c r="CC46" s="29">
        <v>3.5033283608143798E-2</v>
      </c>
      <c r="CD46" s="29">
        <v>3.4808948518291201E-2</v>
      </c>
      <c r="CE46" s="29">
        <f t="shared" si="32"/>
        <v>2.8898063657263891E-2</v>
      </c>
      <c r="CF46" s="29">
        <f t="shared" si="33"/>
        <v>4.6588336829953794E-2</v>
      </c>
      <c r="CG46" s="29">
        <f t="shared" si="47"/>
        <v>-3.2558576997026481E-2</v>
      </c>
      <c r="CH46" s="29">
        <f t="shared" si="48"/>
        <v>-5.1825339878982385E-2</v>
      </c>
      <c r="CI46" s="29">
        <f t="shared" si="53"/>
        <v>-6.1313026964675693E-2</v>
      </c>
      <c r="CJ46" s="29">
        <f t="shared" si="34"/>
        <v>-0.28636692262891694</v>
      </c>
      <c r="CK46" s="10">
        <v>14.263333333333334</v>
      </c>
      <c r="CL46" s="10">
        <v>19.428888888888888</v>
      </c>
      <c r="CM46" s="10">
        <v>6.5149999999999997</v>
      </c>
      <c r="CN46" s="10">
        <v>14.540000000000001</v>
      </c>
      <c r="CO46" s="10">
        <v>13.35</v>
      </c>
      <c r="CP46" s="10">
        <v>-34.196666666666665</v>
      </c>
      <c r="CQ46" s="10">
        <v>18</v>
      </c>
      <c r="CR46" s="10">
        <v>5</v>
      </c>
      <c r="CS46" s="7">
        <v>57.417689494697164</v>
      </c>
      <c r="CT46" s="7">
        <v>67.558256512920508</v>
      </c>
      <c r="CU46" s="8">
        <f t="shared" si="15"/>
        <v>4.2089650224637065E-2</v>
      </c>
      <c r="CV46" s="7">
        <v>68.055555555555557</v>
      </c>
      <c r="CW46" s="7">
        <v>65.722477763698507</v>
      </c>
      <c r="CX46" s="26">
        <v>1.3617425383986383</v>
      </c>
      <c r="CY46" s="29">
        <v>0.16805107515734508</v>
      </c>
      <c r="CZ46">
        <v>85458.029017696506</v>
      </c>
      <c r="DA46">
        <v>21267.977961184999</v>
      </c>
      <c r="DB46" s="29">
        <f t="shared" si="68"/>
        <v>-7.158742403741003E-2</v>
      </c>
      <c r="DC46" s="29">
        <f t="shared" si="69"/>
        <v>-0.41549453229576772</v>
      </c>
      <c r="DD46" s="29">
        <v>7.4936762679274294E-2</v>
      </c>
      <c r="DE46" s="29">
        <v>5.3963892486767223E-2</v>
      </c>
      <c r="DF46" s="29">
        <v>0.15198040188026593</v>
      </c>
      <c r="DG46" s="29">
        <v>0.16670452707105418</v>
      </c>
      <c r="DH46" s="29">
        <v>6.311277913091963E-2</v>
      </c>
      <c r="DI46" s="29">
        <v>0.42204540608695729</v>
      </c>
      <c r="DJ46" s="29">
        <v>0.13819513933382618</v>
      </c>
      <c r="DK46" s="29">
        <v>0.23060264574533831</v>
      </c>
      <c r="DL46" s="29">
        <v>0.6312022149208355</v>
      </c>
      <c r="DM46">
        <v>-6134.3555244262843</v>
      </c>
      <c r="DN46" s="8">
        <f t="shared" si="76"/>
        <v>-7.5219638617499224E-2</v>
      </c>
      <c r="DO46" s="7">
        <f t="shared" si="20"/>
        <v>-15774.248375510484</v>
      </c>
      <c r="DP46" s="8">
        <f t="shared" si="78"/>
        <v>-4.9902384768269539E-2</v>
      </c>
      <c r="DQ46" s="8">
        <f t="shared" si="50"/>
        <v>4.278561242632084E-2</v>
      </c>
      <c r="DR46" s="25">
        <v>0.98108373345238398</v>
      </c>
      <c r="DS46" s="8">
        <v>5.9076332923604698E-3</v>
      </c>
      <c r="DT46" s="8">
        <v>1.52928116771844E-3</v>
      </c>
      <c r="DU46" s="8">
        <v>1.49180062429584E-3</v>
      </c>
      <c r="DV46" s="8">
        <v>0.10908360867676101</v>
      </c>
      <c r="DW46" s="29">
        <f t="shared" si="6"/>
        <v>0.124723040706703</v>
      </c>
      <c r="DX46" s="8">
        <v>0.63069655281727077</v>
      </c>
      <c r="DY46" s="8">
        <v>6.9063394459694102E-2</v>
      </c>
      <c r="DZ46" s="8">
        <v>7.5244924556493231E-2</v>
      </c>
      <c r="EA46" s="8">
        <v>0.52338129575760695</v>
      </c>
      <c r="EB46" s="8">
        <f t="shared" si="16"/>
        <v>-3.5153054480351886E-2</v>
      </c>
      <c r="EC46" s="8">
        <v>0.16185312021971576</v>
      </c>
      <c r="ED46" s="8">
        <v>0.15577411277880215</v>
      </c>
      <c r="EE46" s="8">
        <v>0.14783422104771615</v>
      </c>
      <c r="EF46" s="8">
        <v>0.17211349207854432</v>
      </c>
      <c r="EG46" s="8">
        <v>0.19472935457512808</v>
      </c>
      <c r="EH46" s="8">
        <v>0.3856335379751844</v>
      </c>
      <c r="EI46" s="8">
        <v>2.2682840697632316E-2</v>
      </c>
      <c r="EJ46" s="8">
        <v>4.7465935118210338E-2</v>
      </c>
      <c r="EK46" s="8">
        <v>0.17078211276458549</v>
      </c>
      <c r="EL46" s="10">
        <v>43421.702960000002</v>
      </c>
      <c r="EM46" s="8">
        <v>0.16922723766646763</v>
      </c>
      <c r="EN46" s="10">
        <v>869.77761999999734</v>
      </c>
      <c r="EO46" s="10">
        <v>1535.6611699999999</v>
      </c>
      <c r="EP46" s="8">
        <v>2.0030942148934947E-2</v>
      </c>
      <c r="EQ46" s="8">
        <v>1.7655790798572222</v>
      </c>
      <c r="ER46" s="8">
        <v>9.9548569087570968E-2</v>
      </c>
      <c r="ES46" s="8">
        <v>0.35526590394729202</v>
      </c>
      <c r="ET46" s="10">
        <v>13712.5077</v>
      </c>
      <c r="EU46" s="8">
        <v>0.30206626295003414</v>
      </c>
      <c r="EV46" s="10">
        <v>678.77116000000001</v>
      </c>
      <c r="EW46" s="10">
        <v>353.95555999999999</v>
      </c>
      <c r="EX46" s="8">
        <v>4.9500147956161221E-2</v>
      </c>
      <c r="EY46" s="8">
        <v>0.52146523137488632</v>
      </c>
      <c r="EZ46" s="8">
        <v>7.1108052897515928E-2</v>
      </c>
      <c r="FA46" s="8">
        <v>0.36300538218943584</v>
      </c>
      <c r="FB46" s="10">
        <v>7133.3874899999992</v>
      </c>
      <c r="FC46" s="8">
        <v>-8.0401818075357179E-2</v>
      </c>
      <c r="FD46" s="10">
        <v>636.88101000000006</v>
      </c>
      <c r="FE46" s="10">
        <v>401.28426000000002</v>
      </c>
      <c r="FF46" s="8">
        <v>8.9281706747715198E-2</v>
      </c>
      <c r="FG46" s="8">
        <v>0.63007728869165058</v>
      </c>
      <c r="FH46" s="8">
        <v>0.17684756687143344</v>
      </c>
      <c r="FI46" s="8">
        <v>0.31809527446852842</v>
      </c>
      <c r="FJ46" s="7">
        <v>65217.904180000005</v>
      </c>
      <c r="FK46" s="7">
        <v>2238.3123999999975</v>
      </c>
      <c r="FL46" s="8">
        <v>0.13668642279306131</v>
      </c>
      <c r="FM46" s="8">
        <v>-0.41119305686664748</v>
      </c>
      <c r="FN46" s="8">
        <v>0.66183908764347543</v>
      </c>
      <c r="FO46" s="8">
        <v>0.20988049209218265</v>
      </c>
      <c r="FP46" s="8">
        <v>0.16137433838200113</v>
      </c>
      <c r="FQ46" s="8">
        <v>1.0494935761350932</v>
      </c>
      <c r="FR46" s="8">
        <v>3.4320520233558929E-2</v>
      </c>
      <c r="FS46" s="8">
        <v>0.10160166247051265</v>
      </c>
      <c r="FT46" s="8">
        <v>4.957251530101988E-2</v>
      </c>
      <c r="FU46" s="8">
        <v>2.4208853131974326E-2</v>
      </c>
      <c r="FV46" s="8">
        <v>2.5431420057312703E-2</v>
      </c>
      <c r="FW46" s="8">
        <v>5.0052126847123471E-2</v>
      </c>
      <c r="FX46" s="8">
        <v>0.42485406525657332</v>
      </c>
      <c r="FY46" s="8">
        <v>0.52509380789630333</v>
      </c>
      <c r="FZ46" s="8">
        <v>0.21117414323020656</v>
      </c>
      <c r="GA46" s="8">
        <v>0.16584756847713389</v>
      </c>
      <c r="GB46" s="8">
        <v>0.29793566203032396</v>
      </c>
      <c r="GC46" s="8">
        <v>-0.17351790467789857</v>
      </c>
      <c r="GD46" s="8">
        <v>-0.63599404743055366</v>
      </c>
      <c r="GE46" s="8">
        <v>-0.83927043946505142</v>
      </c>
      <c r="GF46" s="8">
        <v>-0.67012060816392283</v>
      </c>
      <c r="GG46" s="8">
        <v>-1.0599533351210999E-2</v>
      </c>
      <c r="GH46" s="8">
        <v>-7.8264281638800084E-3</v>
      </c>
      <c r="GI46" s="8">
        <v>1.1452935083112833E-2</v>
      </c>
      <c r="GJ46" s="8">
        <v>1.2620282035669506E-2</v>
      </c>
      <c r="GK46" s="8">
        <v>7.3553785502184679E-2</v>
      </c>
      <c r="GL46" s="8">
        <v>0.13199684388917124</v>
      </c>
      <c r="GM46" s="8">
        <v>4.1140372363042244E-2</v>
      </c>
      <c r="GN46" s="8">
        <v>4.0781875731392615E-2</v>
      </c>
      <c r="GO46" s="8">
        <v>3.8502379139306785E-2</v>
      </c>
      <c r="GP46" s="8">
        <v>8.5042271346073544E-3</v>
      </c>
      <c r="GQ46" s="8">
        <v>5.3032856468113336E-2</v>
      </c>
      <c r="GR46" s="8">
        <v>2.4545186926940504E-2</v>
      </c>
      <c r="GS46" s="8">
        <v>3.9721731078623174E-2</v>
      </c>
      <c r="GT46" s="8">
        <v>0.54563069994571378</v>
      </c>
      <c r="GU46" s="8">
        <v>0.3224514007624697</v>
      </c>
      <c r="GV46" s="8">
        <v>0.78175750676946432</v>
      </c>
      <c r="GW46" s="8">
        <v>0.20910219475752226</v>
      </c>
      <c r="GX46" s="26">
        <v>9.2659533330552044</v>
      </c>
      <c r="GY46" s="8">
        <v>0.15053333333333332</v>
      </c>
      <c r="GZ46" s="8">
        <v>6.2849541017242994E-2</v>
      </c>
      <c r="HA46" s="51">
        <v>1.4867635084275692</v>
      </c>
      <c r="HB46" s="51">
        <v>0.3123320125399684</v>
      </c>
      <c r="HC46" s="51">
        <v>1066.0357960119891</v>
      </c>
      <c r="HD46" s="51">
        <v>1376.9253252378383</v>
      </c>
      <c r="HE46" s="51">
        <v>1057.7425197707048</v>
      </c>
      <c r="HF46" s="51">
        <v>2536.3894011902448</v>
      </c>
      <c r="HG46" s="51">
        <v>1095.879636517401</v>
      </c>
      <c r="HH46" s="10">
        <v>1008.3568716086614</v>
      </c>
      <c r="HI46" s="8">
        <v>0.83688694536062846</v>
      </c>
      <c r="HJ46" s="8">
        <v>4.8202617277353588E-2</v>
      </c>
      <c r="HK46" s="8">
        <v>0.31540315406069236</v>
      </c>
      <c r="HL46" s="8">
        <v>9.3782497674252369E-2</v>
      </c>
      <c r="HM46" s="8">
        <v>4.4908795813242162E-2</v>
      </c>
      <c r="HN46" s="8">
        <v>4.3900747213992911E-2</v>
      </c>
      <c r="HO46" s="7">
        <v>493.42763950747741</v>
      </c>
      <c r="HP46" s="8">
        <v>7.7180967579801807E-2</v>
      </c>
      <c r="HQ46" s="8">
        <v>0.122577088089075</v>
      </c>
      <c r="HR46" s="8">
        <v>0.134079506947125</v>
      </c>
      <c r="HS46" s="29">
        <f t="shared" si="77"/>
        <v>5.6898539367323198E-2</v>
      </c>
      <c r="HT46">
        <v>-547.67594980000001</v>
      </c>
      <c r="HU46">
        <f t="shared" si="70"/>
        <v>-722.62683650999998</v>
      </c>
      <c r="HV46" s="8">
        <f t="shared" si="51"/>
        <v>-1.5822017873065187E-2</v>
      </c>
      <c r="HW46" s="8">
        <f t="shared" si="54"/>
        <v>-5.7574629569892453E-3</v>
      </c>
      <c r="HX46">
        <v>880.21988361000001</v>
      </c>
      <c r="HY46">
        <f t="shared" si="71"/>
        <v>3314.2237729960002</v>
      </c>
      <c r="HZ46" s="8">
        <f t="shared" si="52"/>
        <v>2.5429005483608654E-2</v>
      </c>
      <c r="IA46" s="8">
        <f t="shared" si="55"/>
        <v>2.640577354745605E-2</v>
      </c>
      <c r="IB46" s="8">
        <v>1.6656412515005933E-2</v>
      </c>
      <c r="IC46" s="8">
        <v>3.0128180374444954E-3</v>
      </c>
      <c r="ID46" s="8">
        <v>6.7365429950056194E-3</v>
      </c>
      <c r="IE46" s="8">
        <v>1.3129538832313965</v>
      </c>
      <c r="IF46" s="29">
        <v>0.31444132506034767</v>
      </c>
      <c r="IG46" s="29">
        <v>4.0559826732566202E-2</v>
      </c>
      <c r="IH46" s="29">
        <v>4.9312759937929197E-2</v>
      </c>
      <c r="II46" s="7">
        <v>81552.579049471504</v>
      </c>
      <c r="IJ46" s="7">
        <v>2356.0033333333336</v>
      </c>
      <c r="IK46" s="7">
        <f t="shared" si="7"/>
        <v>34614.797821227541</v>
      </c>
      <c r="IL46" s="10">
        <f>+VLOOKUP($A46,[3]Hoja1!$G$2:$I$123, 3, FALSE)</f>
        <v>31.900480925254669</v>
      </c>
      <c r="IM46" s="10">
        <v>33.741310162695001</v>
      </c>
      <c r="IN46" s="8">
        <f t="shared" si="8"/>
        <v>-5.4557135705879833E-2</v>
      </c>
      <c r="IO46" s="7">
        <v>2352.3866666666668</v>
      </c>
      <c r="IP46" s="8">
        <v>4.8796438427461796E-3</v>
      </c>
      <c r="IQ46" s="7">
        <v>68.294278768429791</v>
      </c>
      <c r="IR46" s="8">
        <v>3.6197375595476539E-3</v>
      </c>
      <c r="IS46" s="8">
        <v>5.3411230728202044E-3</v>
      </c>
      <c r="IT46" s="8">
        <v>0.18518518518518517</v>
      </c>
      <c r="IU46" s="8">
        <v>0.1111111111111111</v>
      </c>
      <c r="IV46" s="8">
        <v>6.25E-2</v>
      </c>
      <c r="IW46" s="29">
        <f t="shared" si="72"/>
        <v>4.2262798420883586E-3</v>
      </c>
      <c r="IX46" s="7">
        <f t="shared" si="73"/>
        <v>62.005170080508101</v>
      </c>
      <c r="IY46" s="29">
        <f t="shared" si="57"/>
        <v>2.8196610983849779E-3</v>
      </c>
      <c r="IZ46" s="29">
        <f t="shared" si="58"/>
        <v>5.3141527954772066E-3</v>
      </c>
      <c r="JA46" s="29">
        <f t="shared" si="59"/>
        <v>8.9621913580246904E-2</v>
      </c>
      <c r="JB46" s="29">
        <f t="shared" si="60"/>
        <v>8.6419753086419748E-2</v>
      </c>
      <c r="JC46" s="29">
        <f t="shared" si="61"/>
        <v>9.2708333333333323E-2</v>
      </c>
      <c r="JD46" s="26">
        <v>-0.22055447529480701</v>
      </c>
      <c r="JE46" s="26">
        <v>-2.1268456156113702</v>
      </c>
      <c r="JF46" s="26">
        <v>-0.183037360644733</v>
      </c>
      <c r="JG46" s="26">
        <v>-1.41902668185751E-2</v>
      </c>
      <c r="JH46" s="26">
        <v>-0.658164347980977</v>
      </c>
      <c r="JI46" s="26">
        <v>-0.133790578527578</v>
      </c>
      <c r="JJ46" s="56">
        <f t="shared" si="75"/>
        <v>-3.3365826448780402</v>
      </c>
      <c r="JK46" s="8">
        <v>0.45835723517800098</v>
      </c>
      <c r="JL46" s="27">
        <v>0.55739919313493003</v>
      </c>
      <c r="JM46" s="7">
        <v>104.443057632449</v>
      </c>
      <c r="JN46" s="8">
        <v>-0.118341933933341</v>
      </c>
      <c r="JO46" s="8">
        <v>-0.45844112811636101</v>
      </c>
      <c r="JP46" s="8">
        <v>-0.20310515228399201</v>
      </c>
      <c r="JQ46" s="29">
        <f t="shared" si="62"/>
        <v>-2.3170326478506392E-2</v>
      </c>
      <c r="JR46" s="29">
        <f t="shared" si="63"/>
        <v>5.444763584547755E-2</v>
      </c>
      <c r="JS46" s="29">
        <f t="shared" si="64"/>
        <v>6.6250000000000003E-2</v>
      </c>
      <c r="JT46" s="31">
        <f t="shared" si="65"/>
        <v>6.2584227779155063E-6</v>
      </c>
      <c r="JU46" s="31">
        <f t="shared" si="66"/>
        <v>3.2986319811838378E-6</v>
      </c>
      <c r="JV46" s="31">
        <f t="shared" si="67"/>
        <v>1.5625000000000028E-6</v>
      </c>
      <c r="JW46" s="31">
        <v>4.0000000000000008E-2</v>
      </c>
      <c r="JX46" s="31">
        <f t="shared" si="74"/>
        <v>1.1534664856583991E-2</v>
      </c>
    </row>
    <row r="47" spans="1:284" x14ac:dyDescent="0.3">
      <c r="A47" s="1">
        <v>38504</v>
      </c>
      <c r="B47" s="7">
        <v>128979.064345042</v>
      </c>
      <c r="C47" s="7">
        <f t="shared" si="2"/>
        <v>127458.41698901972</v>
      </c>
      <c r="D47" s="26">
        <f t="shared" si="3"/>
        <v>11.767405378274155</v>
      </c>
      <c r="E47" s="26">
        <f>+'Output Gap'!E63</f>
        <v>11.755545449122399</v>
      </c>
      <c r="F47" s="26">
        <f t="shared" si="35"/>
        <v>11.757094308129755</v>
      </c>
      <c r="G47" s="27">
        <f t="shared" si="36"/>
        <v>11.772501445802753</v>
      </c>
      <c r="H47" s="27">
        <f t="shared" si="37"/>
        <v>129638.02800226651</v>
      </c>
      <c r="I47" s="7">
        <v>128018.80040310875</v>
      </c>
      <c r="J47" s="7">
        <v>128073.1983428276</v>
      </c>
      <c r="K47" s="7">
        <v>124894.713835516</v>
      </c>
      <c r="L47" s="7">
        <v>123568.76276845401</v>
      </c>
      <c r="M47" s="8">
        <f t="shared" si="27"/>
        <v>-1.6813052827436392E-2</v>
      </c>
      <c r="N47" s="8">
        <f t="shared" si="38"/>
        <v>7.0730333429291914E-3</v>
      </c>
      <c r="O47" s="8">
        <f>+'Output Gap'!H63</f>
        <v>-3.43068897160137E-3</v>
      </c>
      <c r="P47" s="8">
        <f t="shared" si="39"/>
        <v>3.2702348915303325E-2</v>
      </c>
      <c r="Q47" s="33">
        <f>+'Output Gap'!I63</f>
        <v>1.8549244324399083E-2</v>
      </c>
      <c r="R47" s="8">
        <v>-1.4849999960436122E-2</v>
      </c>
      <c r="S47" s="8">
        <f>+'Output Gap'!Y47</f>
        <v>-6.5777464444299804E-3</v>
      </c>
      <c r="T47" s="34">
        <f t="shared" si="40"/>
        <v>-1.6813052827436392E-2</v>
      </c>
      <c r="U47" s="25">
        <v>1.37698756657921</v>
      </c>
      <c r="V47" s="25">
        <v>1.39185594117912</v>
      </c>
      <c r="W47" s="14">
        <f t="shared" si="41"/>
        <v>-1.4868374599910084E-2</v>
      </c>
      <c r="X47" s="25">
        <f t="shared" si="42"/>
        <v>4.022308297426191</v>
      </c>
      <c r="Y47">
        <f t="shared" si="28"/>
        <v>9.7387146319047915</v>
      </c>
      <c r="Z47">
        <f t="shared" si="43"/>
        <v>9.7450304695016872</v>
      </c>
      <c r="AA47" s="14">
        <f t="shared" si="29"/>
        <v>-6.3158375968956904E-3</v>
      </c>
      <c r="AB47">
        <f t="shared" si="30"/>
        <v>12.480058007746788</v>
      </c>
      <c r="AC47">
        <f t="shared" si="44"/>
        <v>12.461682327098575</v>
      </c>
      <c r="AD47" s="14">
        <f t="shared" si="45"/>
        <v>1.8375680648212267E-2</v>
      </c>
      <c r="AE47" s="8">
        <v>0.11986993329362897</v>
      </c>
      <c r="AF47" s="14">
        <f>+NAIRU_Unemployment!N43</f>
        <v>0.12233677518069799</v>
      </c>
      <c r="AG47" s="8">
        <f>+NAIRU_Unemployment!L43</f>
        <v>0.1165291205462424</v>
      </c>
      <c r="AH47" s="8">
        <f t="shared" si="31"/>
        <v>3.3408127473865679E-3</v>
      </c>
      <c r="AI47" s="7">
        <v>16856.765923735915</v>
      </c>
      <c r="AJ47" s="7">
        <v>19152.585011460207</v>
      </c>
      <c r="AK47" s="7">
        <v>16961.725302348499</v>
      </c>
      <c r="AL47" s="7">
        <v>19320.604917470999</v>
      </c>
      <c r="AM47" s="8">
        <f t="shared" si="4"/>
        <v>0.88013006670637106</v>
      </c>
      <c r="AN47" s="7">
        <v>21322.104651784586</v>
      </c>
      <c r="AO47" s="7">
        <v>343458.31076604035</v>
      </c>
      <c r="AP47" s="7">
        <v>342550.24226000003</v>
      </c>
      <c r="AQ47" s="8">
        <v>0.78922479737957829</v>
      </c>
      <c r="AR47" s="8">
        <v>0.78613696737852601</v>
      </c>
      <c r="AS47" s="8">
        <v>0.77798269160202604</v>
      </c>
      <c r="AT47" s="8">
        <v>0.75703927053854703</v>
      </c>
      <c r="AU47" s="8">
        <v>0.78044728382030304</v>
      </c>
      <c r="AV47" s="8">
        <f t="shared" si="17"/>
        <v>0.77182308198695859</v>
      </c>
      <c r="AW47" s="8">
        <v>6.5000000000000002E-2</v>
      </c>
      <c r="AX47" s="8">
        <v>6.3719147733870968E-2</v>
      </c>
      <c r="AY47" s="8">
        <v>7.2166666666666671E-2</v>
      </c>
      <c r="AZ47" s="8">
        <f t="shared" si="46"/>
        <v>1.6124957029907128E-2</v>
      </c>
      <c r="BA47" s="8">
        <f t="shared" si="12"/>
        <v>1.2810208362688646E-2</v>
      </c>
      <c r="BB47" s="8">
        <f t="shared" si="13"/>
        <v>2.0853434273117699E-2</v>
      </c>
      <c r="BC47" s="7">
        <v>58.18</v>
      </c>
      <c r="BD47" s="8">
        <v>4.809944154206458E-2</v>
      </c>
      <c r="BE47" s="8">
        <v>6.2017940908534096E-2</v>
      </c>
      <c r="BF47" s="7">
        <v>59.757838473010302</v>
      </c>
      <c r="BG47" s="8">
        <v>4.3807504507751498E-2</v>
      </c>
      <c r="BH47" s="8">
        <f t="shared" si="9"/>
        <v>1.4956575941808659E-2</v>
      </c>
      <c r="BI47" s="8">
        <v>1.55640215622569E-2</v>
      </c>
      <c r="BJ47" s="8">
        <v>4.5998123590843799E-2</v>
      </c>
      <c r="BK47" s="7">
        <v>0.98918864877441515</v>
      </c>
      <c r="BL47" s="8">
        <v>5.3467628198404782E-2</v>
      </c>
      <c r="BM47" s="7">
        <v>2340.3399999999997</v>
      </c>
      <c r="BN47" s="7">
        <v>135.22125559999998</v>
      </c>
      <c r="BO47" s="7">
        <v>133.51681440404801</v>
      </c>
      <c r="BP47" s="7">
        <v>130.53176181393499</v>
      </c>
      <c r="BQ47" s="8">
        <f t="shared" si="10"/>
        <v>2.2868400369620456E-2</v>
      </c>
      <c r="BR47" s="8">
        <f t="shared" si="14"/>
        <v>-3.4058778585902449E-2</v>
      </c>
      <c r="BS47" s="8">
        <v>-5.2462335066027098E-3</v>
      </c>
      <c r="BT47" s="7">
        <v>99.933333333333337</v>
      </c>
      <c r="BU47" s="8">
        <v>-3.0495100734081348E-2</v>
      </c>
      <c r="BV47" s="29">
        <f t="shared" si="22"/>
        <v>7.4472834601666676E-2</v>
      </c>
      <c r="BW47" s="29">
        <v>1.7248851448569798E-2</v>
      </c>
      <c r="BX47" s="29">
        <v>1.77493526955925E-2</v>
      </c>
      <c r="BY47" s="29">
        <v>7.6516489062500012E-2</v>
      </c>
      <c r="BZ47" s="29">
        <f t="shared" si="26"/>
        <v>3.5127186564320012E-2</v>
      </c>
      <c r="CA47" s="29"/>
      <c r="CC47" s="29">
        <v>3.21975085785094E-2</v>
      </c>
      <c r="CD47" s="29">
        <v>3.2884507233013199E-2</v>
      </c>
      <c r="CE47" s="29">
        <f t="shared" si="32"/>
        <v>2.6973622371985889E-2</v>
      </c>
      <c r="CF47" s="29">
        <f t="shared" si="33"/>
        <v>4.4222473820555691E-2</v>
      </c>
      <c r="CG47" s="29">
        <f t="shared" si="47"/>
        <v>-2.8097516790648563E-2</v>
      </c>
      <c r="CH47" s="29">
        <f t="shared" si="48"/>
        <v>-4.7850642421541911E-2</v>
      </c>
      <c r="CI47" s="29">
        <f t="shared" si="53"/>
        <v>-5.2656659771457726E-2</v>
      </c>
      <c r="CJ47" s="29">
        <f t="shared" si="34"/>
        <v>-0.12996066820802116</v>
      </c>
      <c r="CK47" s="10">
        <v>15.35</v>
      </c>
      <c r="CL47" s="10">
        <v>17.585555555555555</v>
      </c>
      <c r="CM47" s="10">
        <v>11.996666666666668</v>
      </c>
      <c r="CN47" s="10">
        <v>16.916666666666668</v>
      </c>
      <c r="CO47" s="10">
        <v>19.233333333333338</v>
      </c>
      <c r="CP47" s="10">
        <v>-23.22</v>
      </c>
      <c r="CQ47" s="10">
        <v>16.666666666666668</v>
      </c>
      <c r="CR47" s="10">
        <v>-0.66666666666666663</v>
      </c>
      <c r="CS47" s="7">
        <v>79.30249075901699</v>
      </c>
      <c r="CT47" s="7">
        <v>86.933052982788041</v>
      </c>
      <c r="CU47" s="8">
        <f t="shared" si="15"/>
        <v>6.8351017368726286E-2</v>
      </c>
      <c r="CV47" s="7">
        <v>69.444444444444457</v>
      </c>
      <c r="CW47" s="7">
        <v>64.984357248514399</v>
      </c>
      <c r="CX47" s="26">
        <v>1.3481810490766388</v>
      </c>
      <c r="CY47" s="29">
        <v>0.16380633459247038</v>
      </c>
      <c r="CZ47">
        <v>87076.857118219807</v>
      </c>
      <c r="DA47">
        <v>21060.265926371201</v>
      </c>
      <c r="DB47" s="29">
        <f t="shared" si="68"/>
        <v>-4.800676056765929E-2</v>
      </c>
      <c r="DC47" s="29">
        <f t="shared" si="69"/>
        <v>-0.37943057740846908</v>
      </c>
      <c r="DD47" s="29">
        <v>7.4499487951468366E-2</v>
      </c>
      <c r="DE47" s="29">
        <v>5.3611606846689232E-2</v>
      </c>
      <c r="DF47" s="29">
        <v>0.14996721352739531</v>
      </c>
      <c r="DG47" s="29">
        <v>0.16627342365544889</v>
      </c>
      <c r="DH47" s="29">
        <v>5.593253993909586E-2</v>
      </c>
      <c r="DI47" s="29">
        <v>0.42181871187549458</v>
      </c>
      <c r="DJ47" s="29">
        <v>0.1389336083382165</v>
      </c>
      <c r="DK47" s="29">
        <v>0.22329366359813682</v>
      </c>
      <c r="DL47" s="29">
        <v>0.6377727280636466</v>
      </c>
      <c r="DM47">
        <v>-143.47080375622409</v>
      </c>
      <c r="DN47" s="8">
        <f t="shared" si="76"/>
        <v>-1.7066548023799795E-3</v>
      </c>
      <c r="DO47" s="7">
        <f t="shared" si="20"/>
        <v>-13863.258578957924</v>
      </c>
      <c r="DP47" s="8">
        <f t="shared" si="78"/>
        <v>-4.260350599464003E-2</v>
      </c>
      <c r="DQ47" s="8">
        <f t="shared" si="50"/>
        <v>4.4763137700100764E-2</v>
      </c>
      <c r="DR47" s="25">
        <v>0.98095439716275201</v>
      </c>
      <c r="DS47" s="8">
        <v>9.4456457566286303E-4</v>
      </c>
      <c r="DT47" s="8">
        <v>1.5253928230862101E-3</v>
      </c>
      <c r="DU47" s="8">
        <v>3.85729400697802E-3</v>
      </c>
      <c r="DV47" s="8">
        <v>0.110276549904869</v>
      </c>
      <c r="DW47" s="29">
        <f t="shared" si="6"/>
        <v>0.11986993329362897</v>
      </c>
      <c r="DX47" s="8">
        <v>0.62707284982456968</v>
      </c>
      <c r="DY47" s="8">
        <v>6.5539056664081899E-2</v>
      </c>
      <c r="DZ47" s="8">
        <v>7.693552878553267E-2</v>
      </c>
      <c r="EA47" s="8">
        <v>0.52427763623180401</v>
      </c>
      <c r="EB47" s="8">
        <f t="shared" si="16"/>
        <v>-4.4195307651464621E-2</v>
      </c>
      <c r="EC47" s="8">
        <v>0.17237127384027384</v>
      </c>
      <c r="ED47" s="8">
        <v>0.21221904690816218</v>
      </c>
      <c r="EE47" s="8">
        <v>0.19428537093032539</v>
      </c>
      <c r="EF47" s="8">
        <v>0.18470834411210091</v>
      </c>
      <c r="EG47" s="8">
        <v>0.19216628911943623</v>
      </c>
      <c r="EH47" s="8">
        <v>0.38595579627840537</v>
      </c>
      <c r="EI47" s="8">
        <v>2.2204725067836877E-2</v>
      </c>
      <c r="EJ47" s="8">
        <v>4.8580056006915846E-2</v>
      </c>
      <c r="EK47" s="8">
        <v>0.16877406012295729</v>
      </c>
      <c r="EL47" s="10">
        <v>45255.574700000012</v>
      </c>
      <c r="EM47" s="8">
        <v>0.17586191658612482</v>
      </c>
      <c r="EN47" s="10">
        <v>835.63569000000507</v>
      </c>
      <c r="EO47" s="10">
        <v>1522.19658</v>
      </c>
      <c r="EP47" s="8">
        <v>1.8464812247760601E-2</v>
      </c>
      <c r="EQ47" s="8">
        <v>1.8216031198954545</v>
      </c>
      <c r="ER47" s="8">
        <v>9.9170316954165685E-2</v>
      </c>
      <c r="ES47" s="8">
        <v>0.33916962942022894</v>
      </c>
      <c r="ET47" s="10">
        <v>14853.89443</v>
      </c>
      <c r="EU47" s="8">
        <v>0.32601318709566618</v>
      </c>
      <c r="EV47" s="10">
        <v>654.61165000000005</v>
      </c>
      <c r="EW47" s="10">
        <v>387.77674999999999</v>
      </c>
      <c r="EX47" s="8">
        <v>4.4070035173933847E-2</v>
      </c>
      <c r="EY47" s="8">
        <v>0.59237679317195158</v>
      </c>
      <c r="EZ47" s="8">
        <v>6.3419524469340849E-2</v>
      </c>
      <c r="FA47" s="8">
        <v>0.41164083718541716</v>
      </c>
      <c r="FB47" s="10">
        <v>7210.8703400000004</v>
      </c>
      <c r="FC47" s="8">
        <v>-8.1462621637640398E-2</v>
      </c>
      <c r="FD47" s="10">
        <v>618.02422999999999</v>
      </c>
      <c r="FE47" s="10">
        <v>377.16019</v>
      </c>
      <c r="FF47" s="8">
        <v>8.5707300347880058E-2</v>
      </c>
      <c r="FG47" s="8">
        <v>0.61026764274274492</v>
      </c>
      <c r="FH47" s="8">
        <v>0.15879812111390443</v>
      </c>
      <c r="FI47" s="8">
        <v>0.32937664409872475</v>
      </c>
      <c r="FJ47" s="7">
        <v>68382.706740000009</v>
      </c>
      <c r="FK47" s="7">
        <v>2161.2889400000054</v>
      </c>
      <c r="FL47" s="8">
        <v>0.15644796448592077</v>
      </c>
      <c r="FM47" s="8">
        <v>-0.3859055646298532</v>
      </c>
      <c r="FN47" s="8">
        <v>0.65957330589109753</v>
      </c>
      <c r="FO47" s="8">
        <v>0.21683327958511867</v>
      </c>
      <c r="FP47" s="8">
        <v>0.15317129497418777</v>
      </c>
      <c r="FQ47" s="8">
        <v>1.0461490992607239</v>
      </c>
      <c r="FR47" s="8">
        <v>3.1605782266231557E-2</v>
      </c>
      <c r="FS47" s="8">
        <v>9.7128014041328509E-2</v>
      </c>
      <c r="FT47" s="8">
        <v>6.8508590552346191E-2</v>
      </c>
      <c r="FU47" s="8">
        <v>2.1555098035831544E-2</v>
      </c>
      <c r="FV47" s="8">
        <v>2.5613497344632658E-2</v>
      </c>
      <c r="FW47" s="8">
        <v>5.0168853474550502E-2</v>
      </c>
      <c r="FX47" s="8">
        <v>0.42721750992896751</v>
      </c>
      <c r="FY47" s="8">
        <v>0.52261363659648175</v>
      </c>
      <c r="FZ47" s="8">
        <v>6.6199532984459797E-2</v>
      </c>
      <c r="GA47" s="8">
        <v>0.17403860790349635</v>
      </c>
      <c r="GB47" s="8">
        <v>0.27344869519261739</v>
      </c>
      <c r="GC47" s="8">
        <v>-8.7142915702207946E-2</v>
      </c>
      <c r="GD47" s="8">
        <v>-0.57361258592855924</v>
      </c>
      <c r="GE47" s="8">
        <v>-0.84533944975083064</v>
      </c>
      <c r="GF47" s="8">
        <v>-0.63907841706392698</v>
      </c>
      <c r="GG47" s="8">
        <v>-1.2149414571599506E-2</v>
      </c>
      <c r="GH47" s="8">
        <v>-1.1458090260562317E-2</v>
      </c>
      <c r="GI47" s="8">
        <v>1.5134138405211842E-2</v>
      </c>
      <c r="GJ47" s="8">
        <v>1.4801597675473862E-2</v>
      </c>
      <c r="GK47" s="8">
        <v>7.1249973937505054E-2</v>
      </c>
      <c r="GL47" s="8">
        <v>0.14023820887683039</v>
      </c>
      <c r="GM47" s="8">
        <v>4.7079903846775767E-2</v>
      </c>
      <c r="GN47" s="8">
        <v>4.7300449248415456E-2</v>
      </c>
      <c r="GO47" s="8">
        <v>4.018388243109388E-2</v>
      </c>
      <c r="GP47" s="8">
        <v>1.0451341744227471E-2</v>
      </c>
      <c r="GQ47" s="8">
        <v>5.487157234715568E-2</v>
      </c>
      <c r="GR47" s="8">
        <v>2.5821886241701529E-2</v>
      </c>
      <c r="GS47" s="8">
        <v>3.5463081820559732E-2</v>
      </c>
      <c r="GT47" s="8">
        <v>0.54256188163771901</v>
      </c>
      <c r="GU47" s="8">
        <v>0.34189424724989809</v>
      </c>
      <c r="GV47" s="8">
        <v>0.78536129167699353</v>
      </c>
      <c r="GW47" s="8">
        <v>0.20680448054724443</v>
      </c>
      <c r="GX47" s="26">
        <v>8.9971852272142829</v>
      </c>
      <c r="GY47" s="8">
        <v>0.14269999999999997</v>
      </c>
      <c r="GZ47" s="8">
        <v>6.0860440600567729E-2</v>
      </c>
      <c r="HA47" s="51">
        <v>1.4620724221366628</v>
      </c>
      <c r="HB47" s="51">
        <v>0.31589128401012778</v>
      </c>
      <c r="HC47" s="51">
        <v>996.32720127823904</v>
      </c>
      <c r="HD47" s="51">
        <v>1313.8747050925381</v>
      </c>
      <c r="HE47" s="51">
        <v>981.40549210376253</v>
      </c>
      <c r="HF47" s="51">
        <v>2034.2028679381888</v>
      </c>
      <c r="HG47" s="51">
        <v>1025.762202315716</v>
      </c>
      <c r="HH47" s="10">
        <v>931.95748358472827</v>
      </c>
      <c r="HI47" s="8">
        <v>0.83767290968542529</v>
      </c>
      <c r="HJ47" s="8">
        <v>4.464365658290155E-2</v>
      </c>
      <c r="HK47" s="8">
        <v>0.32478852550472453</v>
      </c>
      <c r="HL47" s="8">
        <v>9.3230389189924878E-2</v>
      </c>
      <c r="HM47" s="8">
        <v>5.0296178868307714E-2</v>
      </c>
      <c r="HN47" s="8">
        <v>4.3436789637314316E-2</v>
      </c>
      <c r="HO47" s="7">
        <v>522.23614326076108</v>
      </c>
      <c r="HP47" s="8">
        <v>7.0700284756354495E-2</v>
      </c>
      <c r="HQ47" s="8">
        <v>9.8895802962276708E-2</v>
      </c>
      <c r="HR47" s="8">
        <v>0.123669014859092</v>
      </c>
      <c r="HS47" s="29">
        <f t="shared" si="77"/>
        <v>5.2968730102737505E-2</v>
      </c>
      <c r="HT47">
        <v>-250.1895102</v>
      </c>
      <c r="HU47">
        <f t="shared" si="70"/>
        <v>-754.08136731000002</v>
      </c>
      <c r="HV47" s="8">
        <f t="shared" si="51"/>
        <v>-6.957110201578522E-3</v>
      </c>
      <c r="HW47" s="8">
        <f t="shared" si="54"/>
        <v>-5.6407669376545844E-3</v>
      </c>
      <c r="HX47">
        <v>1600.1816874799999</v>
      </c>
      <c r="HY47">
        <f t="shared" si="71"/>
        <v>4166.8902359220001</v>
      </c>
      <c r="HZ47" s="8">
        <f t="shared" si="52"/>
        <v>4.4496830956049581E-2</v>
      </c>
      <c r="IA47" s="8">
        <f t="shared" si="55"/>
        <v>3.1169655815089164E-2</v>
      </c>
      <c r="IB47" s="8">
        <v>1.9132812647959355E-2</v>
      </c>
      <c r="IC47" s="8">
        <v>5.7119805222346446E-3</v>
      </c>
      <c r="ID47" s="8">
        <v>6.3248626448951595E-3</v>
      </c>
      <c r="IE47" s="8">
        <v>1.3962791243445332</v>
      </c>
      <c r="IF47" s="29">
        <v>0.32729940728936069</v>
      </c>
      <c r="IG47" s="29">
        <v>3.8648875294956503E-2</v>
      </c>
      <c r="IH47" s="29">
        <v>4.1441338952190203E-2</v>
      </c>
      <c r="II47" s="7">
        <v>84065.508476670206</v>
      </c>
      <c r="IJ47" s="7">
        <v>2337.64</v>
      </c>
      <c r="IK47" s="7">
        <f t="shared" si="7"/>
        <v>35961.700037931507</v>
      </c>
      <c r="IL47" s="10">
        <f>+VLOOKUP($A47,[3]Hoja1!$G$2:$I$123, 3, FALSE)</f>
        <v>35.094455343314443</v>
      </c>
      <c r="IM47" s="10">
        <v>34.766371734335301</v>
      </c>
      <c r="IN47" s="8">
        <f t="shared" si="8"/>
        <v>9.4368089798431143E-3</v>
      </c>
      <c r="IO47" s="7">
        <v>2340.3399999999997</v>
      </c>
      <c r="IP47" s="8">
        <v>5.1904854532602599E-3</v>
      </c>
      <c r="IQ47" s="7">
        <v>60.017032737411654</v>
      </c>
      <c r="IR47" s="8">
        <v>2.9350657762835771E-3</v>
      </c>
      <c r="IS47" s="8">
        <v>4.3177694370348692E-3</v>
      </c>
      <c r="IT47" s="8">
        <v>0.21249999999999999</v>
      </c>
      <c r="IU47" s="8">
        <v>0.22222222222222221</v>
      </c>
      <c r="IV47" s="8">
        <v>0.1728395061728395</v>
      </c>
      <c r="IW47" s="29">
        <f t="shared" si="72"/>
        <v>4.4164490301322641E-3</v>
      </c>
      <c r="IX47" s="7">
        <f t="shared" si="73"/>
        <v>64.827875692579113</v>
      </c>
      <c r="IY47" s="29">
        <f t="shared" si="57"/>
        <v>3.0255567538679407E-3</v>
      </c>
      <c r="IZ47" s="29">
        <f t="shared" si="58"/>
        <v>4.8790275189214017E-3</v>
      </c>
      <c r="JA47" s="29">
        <f t="shared" si="59"/>
        <v>0.13337191358024691</v>
      </c>
      <c r="JB47" s="29">
        <f t="shared" si="60"/>
        <v>0.1419753086419753</v>
      </c>
      <c r="JC47" s="29">
        <f t="shared" si="61"/>
        <v>0.14216820987654322</v>
      </c>
      <c r="JD47" s="26">
        <v>-0.17603229569739501</v>
      </c>
      <c r="JE47" s="26">
        <v>-2.0764052694324899</v>
      </c>
      <c r="JF47" s="26">
        <v>-0.176774075191754</v>
      </c>
      <c r="JG47" s="26">
        <v>-1.41351424702332E-3</v>
      </c>
      <c r="JH47" s="26">
        <v>-0.63856555240100699</v>
      </c>
      <c r="JI47" s="26">
        <v>-0.13633389685790001</v>
      </c>
      <c r="JJ47" s="56">
        <f t="shared" si="75"/>
        <v>-3.2055246038275698</v>
      </c>
      <c r="JK47" s="8">
        <v>0.451459899077302</v>
      </c>
      <c r="JL47" s="27">
        <v>0.55663691043902697</v>
      </c>
      <c r="JM47" s="7">
        <v>106.07667415156099</v>
      </c>
      <c r="JN47" s="8">
        <v>-0.112191904105633</v>
      </c>
      <c r="JO47" s="8">
        <v>-0.48518484730785799</v>
      </c>
      <c r="JP47" s="8">
        <v>-0.19130883304260399</v>
      </c>
      <c r="JQ47" s="29">
        <f t="shared" si="62"/>
        <v>-2.0700648637483415E-2</v>
      </c>
      <c r="JR47" s="29">
        <f t="shared" si="63"/>
        <v>5.1824669522399371E-2</v>
      </c>
      <c r="JS47" s="29">
        <f t="shared" si="64"/>
        <v>6.5625000000000003E-2</v>
      </c>
      <c r="JT47" s="31">
        <f t="shared" si="65"/>
        <v>7.1627153164495747E-6</v>
      </c>
      <c r="JU47" s="31">
        <f t="shared" si="66"/>
        <v>1.3224442501853962E-5</v>
      </c>
      <c r="JV47" s="31">
        <f t="shared" si="67"/>
        <v>1.1718750000000024E-6</v>
      </c>
      <c r="JW47" s="31">
        <v>4.0000000000000008E-2</v>
      </c>
      <c r="JX47" s="31">
        <f t="shared" si="74"/>
        <v>5.9981235908437916E-3</v>
      </c>
    </row>
    <row r="48" spans="1:284" x14ac:dyDescent="0.3">
      <c r="A48" s="1">
        <v>38596</v>
      </c>
      <c r="B48" s="7">
        <v>128615.897221069</v>
      </c>
      <c r="C48" s="7">
        <f t="shared" si="2"/>
        <v>129377.08522751753</v>
      </c>
      <c r="D48" s="26">
        <f t="shared" si="3"/>
        <v>11.764585700727817</v>
      </c>
      <c r="E48" s="26">
        <f>+'Output Gap'!E64</f>
        <v>11.7704865605725</v>
      </c>
      <c r="F48" s="26">
        <f t="shared" si="35"/>
        <v>11.772051537128608</v>
      </c>
      <c r="G48" s="27">
        <f t="shared" si="36"/>
        <v>11.784123245809997</v>
      </c>
      <c r="H48" s="27">
        <f t="shared" si="37"/>
        <v>131153.4441117612</v>
      </c>
      <c r="I48" s="7">
        <v>129867.69908521669</v>
      </c>
      <c r="J48" s="7">
        <v>129688.7266278047</v>
      </c>
      <c r="K48" s="7">
        <v>126135.509882064</v>
      </c>
      <c r="L48" s="7">
        <v>124960.343010353</v>
      </c>
      <c r="M48" s="8">
        <f t="shared" si="27"/>
        <v>-1.35441268528943E-2</v>
      </c>
      <c r="N48" s="8">
        <f t="shared" si="38"/>
        <v>-8.2723412792434781E-3</v>
      </c>
      <c r="O48" s="8">
        <f>+'Output Gap'!H64</f>
        <v>-1.2334859919995722E-3</v>
      </c>
      <c r="P48" s="8">
        <f t="shared" si="39"/>
        <v>1.966446515595921E-2</v>
      </c>
      <c r="Q48" s="33">
        <f>+'Output Gap'!I64</f>
        <v>2.2362243074599775E-2</v>
      </c>
      <c r="R48" s="8">
        <v>-1.6999999965623958E-2</v>
      </c>
      <c r="S48" s="8">
        <f>+'Output Gap'!Y48</f>
        <v>-4.5750144745370317E-3</v>
      </c>
      <c r="T48" s="34">
        <f t="shared" si="40"/>
        <v>-1.35441268528943E-2</v>
      </c>
      <c r="U48" s="25">
        <v>1.3805736993598201</v>
      </c>
      <c r="V48" s="25">
        <v>1.3955570793549501</v>
      </c>
      <c r="W48" s="14">
        <f t="shared" si="41"/>
        <v>-1.4983379995129997E-2</v>
      </c>
      <c r="X48" s="25">
        <f t="shared" si="42"/>
        <v>4.0372229998824185</v>
      </c>
      <c r="Y48">
        <f t="shared" si="28"/>
        <v>9.7434113513400415</v>
      </c>
      <c r="Z48">
        <f t="shared" si="43"/>
        <v>9.7472219517196841</v>
      </c>
      <c r="AA48" s="14">
        <f t="shared" si="29"/>
        <v>-3.810600379642537E-3</v>
      </c>
      <c r="AB48">
        <f t="shared" si="30"/>
        <v>12.513281362148035</v>
      </c>
      <c r="AC48">
        <f t="shared" si="44"/>
        <v>12.488360622213181</v>
      </c>
      <c r="AD48" s="14">
        <f t="shared" si="45"/>
        <v>2.4920739934854552E-2</v>
      </c>
      <c r="AE48" s="8">
        <v>0.11660584835526802</v>
      </c>
      <c r="AF48" s="14">
        <f>+NAIRU_Unemployment!N44</f>
        <v>0.119572788361981</v>
      </c>
      <c r="AG48" s="8">
        <f>+NAIRU_Unemployment!L44</f>
        <v>0.11570750262752538</v>
      </c>
      <c r="AH48" s="8">
        <f t="shared" si="31"/>
        <v>8.9834572774263877E-4</v>
      </c>
      <c r="AI48" s="7">
        <v>17172.264524332069</v>
      </c>
      <c r="AJ48" s="7">
        <v>19438.961071182312</v>
      </c>
      <c r="AK48" s="7">
        <v>17041.577141284601</v>
      </c>
      <c r="AL48" s="7">
        <v>19345.001475587302</v>
      </c>
      <c r="AM48" s="8">
        <f t="shared" si="4"/>
        <v>0.88339415164473201</v>
      </c>
      <c r="AN48" s="7">
        <v>20645.990494191559</v>
      </c>
      <c r="AO48" s="7">
        <v>350451.46025623911</v>
      </c>
      <c r="AP48" s="7">
        <v>350503.43461</v>
      </c>
      <c r="AQ48" s="8">
        <v>0.80659632417260141</v>
      </c>
      <c r="AR48" s="8">
        <v>0.79382499090435699</v>
      </c>
      <c r="AS48" s="8">
        <v>0.78107955197940004</v>
      </c>
      <c r="AT48" s="8">
        <v>0.75755751165763296</v>
      </c>
      <c r="AU48" s="8">
        <v>0.784223185255982</v>
      </c>
      <c r="AV48" s="8">
        <f t="shared" si="17"/>
        <v>0.77428674963100497</v>
      </c>
      <c r="AW48" s="8">
        <v>0.06</v>
      </c>
      <c r="AX48" s="8">
        <v>6.259545606825398E-2</v>
      </c>
      <c r="AY48" s="8">
        <v>6.9766666666666657E-2</v>
      </c>
      <c r="AZ48" s="8">
        <f t="shared" si="46"/>
        <v>9.4115634621962929E-3</v>
      </c>
      <c r="BA48" s="8">
        <f t="shared" si="12"/>
        <v>1.3830762570449906E-2</v>
      </c>
      <c r="BB48" s="8">
        <f t="shared" si="13"/>
        <v>2.0672871548069294E-2</v>
      </c>
      <c r="BC48" s="7">
        <v>58.46</v>
      </c>
      <c r="BD48" s="8">
        <v>5.0116759475480555E-2</v>
      </c>
      <c r="BE48" s="8">
        <v>6.6317442984732008E-2</v>
      </c>
      <c r="BF48" s="7">
        <v>60.162057967985099</v>
      </c>
      <c r="BG48" s="8">
        <v>4.5004848452200201E-2</v>
      </c>
      <c r="BH48" s="8">
        <f t="shared" si="9"/>
        <v>1.171121498420824E-2</v>
      </c>
      <c r="BI48" s="8">
        <v>1.7140290108017899E-2</v>
      </c>
      <c r="BJ48" s="8">
        <v>4.2453528435737804E-2</v>
      </c>
      <c r="BK48" s="7">
        <v>1.0019106673200817</v>
      </c>
      <c r="BL48" s="8">
        <v>4.1039071610830646E-2</v>
      </c>
      <c r="BM48" s="7">
        <v>2308.0300000000002</v>
      </c>
      <c r="BN48" s="7">
        <v>131.44982506666668</v>
      </c>
      <c r="BO48" s="7">
        <v>130.720341512548</v>
      </c>
      <c r="BP48" s="7">
        <v>129.78749007620701</v>
      </c>
      <c r="BQ48" s="8">
        <f t="shared" si="10"/>
        <v>7.1875296748034057E-3</v>
      </c>
      <c r="BR48" s="8">
        <f t="shared" si="14"/>
        <v>-5.8225243901889434E-2</v>
      </c>
      <c r="BS48" s="8">
        <v>-1.1397382515847499E-2</v>
      </c>
      <c r="BT48" s="7">
        <v>99.160000000000011</v>
      </c>
      <c r="BU48" s="8">
        <v>-3.2836985499707483E-2</v>
      </c>
      <c r="BV48" s="29">
        <f t="shared" si="22"/>
        <v>7.2903026429032278E-2</v>
      </c>
      <c r="BW48" s="29">
        <v>1.67887495895023E-2</v>
      </c>
      <c r="BX48" s="29">
        <v>1.5550625736244701E-2</v>
      </c>
      <c r="BY48" s="29">
        <v>6.8986587500000016E-2</v>
      </c>
      <c r="BZ48" s="29">
        <f t="shared" si="26"/>
        <v>2.7597285001820016E-2</v>
      </c>
      <c r="CA48" s="29"/>
      <c r="CC48" s="29">
        <v>2.9361733548875099E-2</v>
      </c>
      <c r="CD48" s="29">
        <v>3.1081320259596899E-2</v>
      </c>
      <c r="CE48" s="29">
        <f t="shared" si="32"/>
        <v>2.5170435398569588E-2</v>
      </c>
      <c r="CF48" s="29">
        <f t="shared" si="33"/>
        <v>4.1959184988071885E-2</v>
      </c>
      <c r="CG48" s="29">
        <f t="shared" si="47"/>
        <v>-3.2547621525875592E-2</v>
      </c>
      <c r="CH48" s="29">
        <f t="shared" si="48"/>
        <v>-4.4296951748499999E-2</v>
      </c>
      <c r="CI48" s="29">
        <f t="shared" si="53"/>
        <v>-5.1825339878982385E-2</v>
      </c>
      <c r="CJ48" s="29">
        <f t="shared" si="34"/>
        <v>-0.28598282016697824</v>
      </c>
      <c r="CK48" s="10">
        <v>22.915333333333333</v>
      </c>
      <c r="CL48" s="10">
        <v>27.368888888888886</v>
      </c>
      <c r="CM48" s="10">
        <v>16.234999999999999</v>
      </c>
      <c r="CN48" s="10">
        <v>25.233333333333338</v>
      </c>
      <c r="CO48" s="10">
        <v>29.263333333333332</v>
      </c>
      <c r="CP48" s="10">
        <v>-8.240000000000002</v>
      </c>
      <c r="CQ48" s="10">
        <v>20</v>
      </c>
      <c r="CR48" s="10">
        <v>4.2222222222222223</v>
      </c>
      <c r="CS48" s="7">
        <v>67.574555355594427</v>
      </c>
      <c r="CT48" s="7">
        <v>63.891105719152904</v>
      </c>
      <c r="CU48" s="8">
        <f t="shared" si="15"/>
        <v>5.2649904227418443E-2</v>
      </c>
      <c r="CV48" s="7">
        <v>70.833333333333343</v>
      </c>
      <c r="CW48" s="7">
        <v>65.596716069182904</v>
      </c>
      <c r="CX48" s="26">
        <v>1.3578769758186904</v>
      </c>
      <c r="CY48" s="29">
        <v>0.16351811329081006</v>
      </c>
      <c r="CZ48">
        <v>87754.897561610895</v>
      </c>
      <c r="DA48">
        <v>21057.412373921099</v>
      </c>
      <c r="DB48" s="29">
        <f t="shared" si="68"/>
        <v>-2.4345990226279035E-2</v>
      </c>
      <c r="DC48" s="29">
        <f t="shared" si="69"/>
        <v>-0.2779171384832112</v>
      </c>
      <c r="DD48" s="29">
        <v>7.3128427550370953E-2</v>
      </c>
      <c r="DE48" s="29">
        <v>5.3177730738274011E-2</v>
      </c>
      <c r="DF48" s="29">
        <v>0.14952554083580447</v>
      </c>
      <c r="DG48" s="29">
        <v>0.16616090465575742</v>
      </c>
      <c r="DH48" s="29">
        <v>5.4701116220837134E-2</v>
      </c>
      <c r="DI48" s="29">
        <v>0.4226324644019574</v>
      </c>
      <c r="DJ48" s="29">
        <v>0.13738992800544084</v>
      </c>
      <c r="DK48" s="29">
        <v>0.22214819997677301</v>
      </c>
      <c r="DL48" s="29">
        <v>0.64046187201778626</v>
      </c>
      <c r="DM48">
        <v>-1468.0409276876044</v>
      </c>
      <c r="DN48" s="8">
        <f t="shared" si="76"/>
        <v>-1.7213313021876297E-2</v>
      </c>
      <c r="DO48" s="7">
        <f t="shared" si="20"/>
        <v>-14405.255109543541</v>
      </c>
      <c r="DP48" s="8">
        <f t="shared" si="78"/>
        <v>-4.3380153222048516E-2</v>
      </c>
      <c r="DQ48" s="8">
        <f t="shared" si="50"/>
        <v>4.6141807010330771E-2</v>
      </c>
      <c r="DR48" s="25">
        <v>0.98247637904996099</v>
      </c>
      <c r="DS48" s="8">
        <v>-1.7244656997868001E-5</v>
      </c>
      <c r="DT48" s="8">
        <v>1.51119711190719E-3</v>
      </c>
      <c r="DU48" s="8">
        <v>5.9227618889300003E-3</v>
      </c>
      <c r="DV48" s="8">
        <v>0.1114392968689</v>
      </c>
      <c r="DW48" s="29">
        <f t="shared" si="6"/>
        <v>0.11660584835526802</v>
      </c>
      <c r="DX48" s="8">
        <v>0.63555468089010358</v>
      </c>
      <c r="DY48" s="8">
        <v>6.4276300368552905E-2</v>
      </c>
      <c r="DZ48" s="8">
        <v>6.4176940692562745E-2</v>
      </c>
      <c r="EA48" s="8">
        <v>0.52342617487582599</v>
      </c>
      <c r="EB48" s="8">
        <f t="shared" si="16"/>
        <v>-2.4151095917608778E-2</v>
      </c>
      <c r="EC48" s="8">
        <v>0.21127724751577115</v>
      </c>
      <c r="ED48" s="8">
        <v>0.19366278810891946</v>
      </c>
      <c r="EE48" s="8">
        <v>0.19042043459860936</v>
      </c>
      <c r="EF48" s="8">
        <v>0.17281136410192599</v>
      </c>
      <c r="EG48" s="8">
        <v>0.19366760109382197</v>
      </c>
      <c r="EH48" s="8">
        <v>0.41734034537850029</v>
      </c>
      <c r="EI48" s="8">
        <v>3.0002481825419397E-2</v>
      </c>
      <c r="EJ48" s="8">
        <v>4.8797441073146583E-2</v>
      </c>
      <c r="EK48" s="8">
        <v>0.14384694998617109</v>
      </c>
      <c r="EL48" s="10">
        <v>45588.982299999996</v>
      </c>
      <c r="EM48" s="8">
        <v>0.13094309326088305</v>
      </c>
      <c r="EN48" s="10">
        <v>879.96584999999402</v>
      </c>
      <c r="EO48" s="10">
        <v>1459.2477099999999</v>
      </c>
      <c r="EP48" s="8">
        <v>1.9302160425721856E-2</v>
      </c>
      <c r="EQ48" s="8">
        <v>1.6583003874525468</v>
      </c>
      <c r="ER48" s="8">
        <v>8.5514908355841815E-2</v>
      </c>
      <c r="ES48" s="8">
        <v>0.37430643096214922</v>
      </c>
      <c r="ET48" s="10">
        <v>16315.205129999995</v>
      </c>
      <c r="EU48" s="8">
        <v>0.36096826794371917</v>
      </c>
      <c r="EV48" s="10">
        <v>687.34080999999867</v>
      </c>
      <c r="EW48" s="10">
        <v>460.82103999999998</v>
      </c>
      <c r="EX48" s="8">
        <v>4.2128848796153563E-2</v>
      </c>
      <c r="EY48" s="8">
        <v>0.67044038895348124</v>
      </c>
      <c r="EZ48" s="8">
        <v>6.2310814590985433E-2</v>
      </c>
      <c r="FA48" s="8">
        <v>0.45329020348062976</v>
      </c>
      <c r="FB48" s="10">
        <v>6824.0979100000004</v>
      </c>
      <c r="FC48" s="8">
        <v>-8.9241826618493447E-2</v>
      </c>
      <c r="FD48" s="10">
        <v>565.71540000000005</v>
      </c>
      <c r="FE48" s="10">
        <v>381.27254999999997</v>
      </c>
      <c r="FF48" s="8">
        <v>8.2899660506189896E-2</v>
      </c>
      <c r="FG48" s="8">
        <v>0.67396530128046706</v>
      </c>
      <c r="FH48" s="8">
        <v>0.15710120655155779</v>
      </c>
      <c r="FI48" s="8">
        <v>0.35564013574361214</v>
      </c>
      <c r="FJ48" s="7">
        <v>69899.154399999985</v>
      </c>
      <c r="FK48" s="7">
        <v>2191.0866799999931</v>
      </c>
      <c r="FL48" s="8">
        <v>0.14472596386439385</v>
      </c>
      <c r="FM48" s="8">
        <v>-0.28049748306209882</v>
      </c>
      <c r="FN48" s="8">
        <v>0.65069775419306342</v>
      </c>
      <c r="FO48" s="8">
        <v>0.22956887428014131</v>
      </c>
      <c r="FP48" s="8">
        <v>0.14629805018237443</v>
      </c>
      <c r="FQ48" s="8">
        <v>1.0338731723906649</v>
      </c>
      <c r="FR48" s="8">
        <v>3.1346397518079182E-2</v>
      </c>
      <c r="FS48" s="8">
        <v>8.6681116594656146E-2</v>
      </c>
      <c r="FT48" s="8">
        <v>5.5323888391679697E-2</v>
      </c>
      <c r="FU48" s="8">
        <v>1.9775729414781704E-2</v>
      </c>
      <c r="FV48" s="8">
        <v>2.2055988917456609E-2</v>
      </c>
      <c r="FW48" s="8">
        <v>4.9879993116986099E-2</v>
      </c>
      <c r="FX48" s="8">
        <v>0.41837520953178653</v>
      </c>
      <c r="FY48" s="8">
        <v>0.53174479735122737</v>
      </c>
      <c r="FZ48" s="8">
        <v>3.4027105389155432E-2</v>
      </c>
      <c r="GA48" s="8">
        <v>0.11261975999742169</v>
      </c>
      <c r="GB48" s="8">
        <v>0.20974362620903797</v>
      </c>
      <c r="GC48" s="8">
        <v>-7.0517467328775618E-3</v>
      </c>
      <c r="GD48" s="8">
        <v>-0.62049477526855945</v>
      </c>
      <c r="GE48" s="8">
        <v>-0.77459368348726232</v>
      </c>
      <c r="GF48" s="8">
        <v>-0.6143455232266315</v>
      </c>
      <c r="GG48" s="8">
        <v>-9.3653182100828427E-3</v>
      </c>
      <c r="GH48" s="8">
        <v>-8.9193956763649884E-3</v>
      </c>
      <c r="GI48" s="8">
        <v>1.6168465860011735E-2</v>
      </c>
      <c r="GJ48" s="8">
        <v>1.3724824660492074E-2</v>
      </c>
      <c r="GK48" s="8">
        <v>7.4273737098655923E-2</v>
      </c>
      <c r="GL48" s="8">
        <v>0.14188214936215732</v>
      </c>
      <c r="GM48" s="8">
        <v>4.5349448539755158E-2</v>
      </c>
      <c r="GN48" s="8">
        <v>4.2969921757976572E-2</v>
      </c>
      <c r="GO48" s="8">
        <v>6.4597975839324376E-2</v>
      </c>
      <c r="GP48" s="8">
        <v>9.5977376267149857E-3</v>
      </c>
      <c r="GQ48" s="8">
        <v>5.296370614022524E-2</v>
      </c>
      <c r="GR48" s="8">
        <v>2.7750403205732951E-2</v>
      </c>
      <c r="GS48" s="8">
        <v>3.2011675908188084E-2</v>
      </c>
      <c r="GT48" s="8">
        <v>0.54242215277262806</v>
      </c>
      <c r="GU48" s="8">
        <v>0.33705306400846297</v>
      </c>
      <c r="GV48" s="8">
        <v>0.79583916179722458</v>
      </c>
      <c r="GW48" s="8">
        <v>0.20909718611074793</v>
      </c>
      <c r="GX48" s="26">
        <v>8.5706628239206495</v>
      </c>
      <c r="GY48" s="8">
        <v>0.13926666666666668</v>
      </c>
      <c r="GZ48" s="8">
        <v>6.074799010134195E-2</v>
      </c>
      <c r="HA48" s="51">
        <v>1.4918884792793916</v>
      </c>
      <c r="HB48" s="51">
        <v>0.32110494582692622</v>
      </c>
      <c r="HC48" s="51">
        <v>1220.4110512548248</v>
      </c>
      <c r="HD48" s="51">
        <v>1558.2203442536845</v>
      </c>
      <c r="HE48" s="51">
        <v>996.49022786420664</v>
      </c>
      <c r="HF48" s="51">
        <v>1754.6122608179928</v>
      </c>
      <c r="HG48" s="51">
        <v>1134.7797676588866</v>
      </c>
      <c r="HH48" s="10">
        <v>1006.89499464431</v>
      </c>
      <c r="HI48" s="8">
        <v>0.84204275456169542</v>
      </c>
      <c r="HJ48" s="8">
        <v>4.4789199481933835E-2</v>
      </c>
      <c r="HK48" s="8">
        <v>0.34160821773989308</v>
      </c>
      <c r="HL48" s="8">
        <v>9.4921283012739804E-2</v>
      </c>
      <c r="HM48" s="8">
        <v>5.9698890546799242E-2</v>
      </c>
      <c r="HN48" s="8">
        <v>4.3781834183230672E-2</v>
      </c>
      <c r="HO48" s="7">
        <v>681.57290216384934</v>
      </c>
      <c r="HP48" s="8">
        <v>5.85374471645203E-2</v>
      </c>
      <c r="HQ48" s="8">
        <v>7.6376910734276493E-2</v>
      </c>
      <c r="HR48" s="8">
        <v>8.9189369434089297E-2</v>
      </c>
      <c r="HS48" s="29">
        <f t="shared" si="77"/>
        <v>3.0651922269568997E-2</v>
      </c>
      <c r="HT48">
        <v>-842.0151654</v>
      </c>
      <c r="HU48">
        <f t="shared" si="70"/>
        <v>-1711.2328882199999</v>
      </c>
      <c r="HV48" s="8">
        <f t="shared" si="51"/>
        <v>-2.2715645642638824E-2</v>
      </c>
      <c r="HW48" s="8">
        <f t="shared" si="54"/>
        <v>-1.219218067054143E-2</v>
      </c>
      <c r="HX48">
        <v>978.79878730999985</v>
      </c>
      <c r="HY48">
        <f t="shared" si="71"/>
        <v>4260.1838009310004</v>
      </c>
      <c r="HZ48" s="8">
        <f t="shared" si="52"/>
        <v>2.6405755289949272E-2</v>
      </c>
      <c r="IA48" s="8">
        <f t="shared" si="55"/>
        <v>3.0352929135608702E-2</v>
      </c>
      <c r="IB48" s="8">
        <v>2.0180141989928447E-2</v>
      </c>
      <c r="IC48" s="8">
        <v>6.9548716903690471E-3</v>
      </c>
      <c r="ID48" s="8">
        <v>3.2179154553112063E-3</v>
      </c>
      <c r="IE48" s="8">
        <v>1.2069448673751093</v>
      </c>
      <c r="IF48" s="29">
        <v>0.32965270118093704</v>
      </c>
      <c r="IG48" s="29">
        <v>3.8228212204725498E-2</v>
      </c>
      <c r="IH48" s="29">
        <v>3.8745407776584098E-2</v>
      </c>
      <c r="II48" s="7">
        <v>85285.204877287702</v>
      </c>
      <c r="IJ48" s="7">
        <v>2300.7999999999997</v>
      </c>
      <c r="IK48" s="7">
        <f t="shared" si="7"/>
        <v>37067.630770726581</v>
      </c>
      <c r="IL48" s="10">
        <f>+VLOOKUP($A48,[3]Hoja1!$G$2:$I$123, 3, FALSE)</f>
        <v>40.003560712098711</v>
      </c>
      <c r="IM48" s="10">
        <v>35.790531621834198</v>
      </c>
      <c r="IN48" s="8">
        <f t="shared" si="8"/>
        <v>0.11771350967288607</v>
      </c>
      <c r="IO48" s="7">
        <v>2308.0300000000002</v>
      </c>
      <c r="IP48" s="8">
        <v>3.6587507144001299E-3</v>
      </c>
      <c r="IQ48" s="7">
        <v>71.437560197311086</v>
      </c>
      <c r="IR48" s="8">
        <v>3.4290831298046877E-3</v>
      </c>
      <c r="IS48" s="8">
        <v>5.749108626561166E-3</v>
      </c>
      <c r="IT48" s="8">
        <v>0.17499999999999999</v>
      </c>
      <c r="IU48" s="8">
        <v>9.9999999999999992E-2</v>
      </c>
      <c r="IV48" s="8">
        <v>0.13749999999999998</v>
      </c>
      <c r="IW48" s="29">
        <f t="shared" si="72"/>
        <v>4.5954242904969658E-3</v>
      </c>
      <c r="IX48" s="7">
        <f t="shared" si="73"/>
        <v>68.257367124316943</v>
      </c>
      <c r="IY48" s="29">
        <f t="shared" si="57"/>
        <v>3.3109629298899166E-3</v>
      </c>
      <c r="IZ48" s="29">
        <f t="shared" si="58"/>
        <v>5.0659377990213052E-3</v>
      </c>
      <c r="JA48" s="29">
        <f t="shared" si="59"/>
        <v>0.16477623456790125</v>
      </c>
      <c r="JB48" s="29">
        <f t="shared" si="60"/>
        <v>0.12376543209876542</v>
      </c>
      <c r="JC48" s="29">
        <f t="shared" si="61"/>
        <v>0.1302469135802469</v>
      </c>
      <c r="JD48" s="26">
        <v>-0.150549757770256</v>
      </c>
      <c r="JE48" s="26">
        <v>-2.03100683395424</v>
      </c>
      <c r="JF48" s="26">
        <v>-0.17499262082622699</v>
      </c>
      <c r="JG48" s="26">
        <v>1.4306828122372399E-2</v>
      </c>
      <c r="JH48" s="26">
        <v>-0.61354477720423395</v>
      </c>
      <c r="JI48" s="26">
        <v>-0.133560045291789</v>
      </c>
      <c r="JJ48" s="56">
        <f t="shared" si="75"/>
        <v>-3.0893472069243737</v>
      </c>
      <c r="JK48" s="8">
        <v>0.44655511441203299</v>
      </c>
      <c r="JL48" s="27">
        <v>0.55661894540337298</v>
      </c>
      <c r="JM48" s="7">
        <v>107.058882093299</v>
      </c>
      <c r="JN48" s="8">
        <v>-0.101154690415588</v>
      </c>
      <c r="JO48" s="8">
        <v>-0.45870796389117802</v>
      </c>
      <c r="JP48" s="8">
        <v>-0.15759024061430199</v>
      </c>
      <c r="JQ48" s="29">
        <f t="shared" si="62"/>
        <v>-1.8066595179714207E-2</v>
      </c>
      <c r="JR48" s="29">
        <f t="shared" si="63"/>
        <v>4.8646840651409971E-2</v>
      </c>
      <c r="JS48" s="29">
        <f t="shared" si="64"/>
        <v>6.3750000000000001E-2</v>
      </c>
      <c r="JT48" s="31">
        <f t="shared" si="65"/>
        <v>1.0172849129115203E-5</v>
      </c>
      <c r="JU48" s="31">
        <f t="shared" si="66"/>
        <v>2.2291226234001402E-5</v>
      </c>
      <c r="JV48" s="31">
        <f t="shared" si="67"/>
        <v>4.6875000000000098E-6</v>
      </c>
      <c r="JW48" s="31">
        <v>4.0000000000000008E-2</v>
      </c>
      <c r="JX48" s="31">
        <f t="shared" si="74"/>
        <v>2.4535284357377965E-3</v>
      </c>
    </row>
    <row r="49" spans="1:284" x14ac:dyDescent="0.3">
      <c r="A49" s="1">
        <v>38687</v>
      </c>
      <c r="B49" s="7">
        <v>131079.11181601501</v>
      </c>
      <c r="C49" s="7">
        <f t="shared" si="2"/>
        <v>131324.63573127764</v>
      </c>
      <c r="D49" s="26">
        <f t="shared" si="3"/>
        <v>11.783556326897324</v>
      </c>
      <c r="E49" s="26">
        <f>+'Output Gap'!E65</f>
        <v>11.7854276720226</v>
      </c>
      <c r="F49" s="26">
        <f t="shared" si="35"/>
        <v>11.787009134924903</v>
      </c>
      <c r="G49" s="27">
        <f t="shared" si="36"/>
        <v>11.794785975513882</v>
      </c>
      <c r="H49" s="27">
        <f t="shared" si="37"/>
        <v>132559.38007313487</v>
      </c>
      <c r="I49" s="7">
        <v>131795.50088949365</v>
      </c>
      <c r="J49" s="7">
        <v>131332.147008906</v>
      </c>
      <c r="K49" s="7">
        <v>129504.88283169099</v>
      </c>
      <c r="L49" s="7">
        <v>126423.138859275</v>
      </c>
      <c r="M49" s="8">
        <f t="shared" si="27"/>
        <v>-9.3146508468583411E-3</v>
      </c>
      <c r="N49" s="8">
        <f t="shared" si="38"/>
        <v>-1.9266813088332224E-3</v>
      </c>
      <c r="O49" s="8">
        <f>+'Output Gap'!H65</f>
        <v>8.5694645349931875E-4</v>
      </c>
      <c r="P49" s="8">
        <f t="shared" si="39"/>
        <v>1.2155750037393886E-2</v>
      </c>
      <c r="Q49" s="33">
        <f>+'Output Gap'!I65</f>
        <v>2.5771593632399004E-2</v>
      </c>
      <c r="R49" s="8">
        <v>-1.3499999980795763E-2</v>
      </c>
      <c r="S49" s="8">
        <f>+'Output Gap'!Y49</f>
        <v>-2.7883923741136309E-3</v>
      </c>
      <c r="T49" s="34">
        <f t="shared" si="40"/>
        <v>-9.3146508468583411E-3</v>
      </c>
      <c r="U49" s="25">
        <v>1.3867036242898501</v>
      </c>
      <c r="V49" s="25">
        <v>1.3991997934734399</v>
      </c>
      <c r="W49" s="14">
        <f t="shared" si="41"/>
        <v>-1.2496169183589867E-2</v>
      </c>
      <c r="X49" s="25">
        <f t="shared" si="42"/>
        <v>4.051956267352538</v>
      </c>
      <c r="Y49">
        <f t="shared" si="28"/>
        <v>9.7454119261183152</v>
      </c>
      <c r="Z49">
        <f t="shared" si="43"/>
        <v>9.7484926226506996</v>
      </c>
      <c r="AA49" s="14">
        <f t="shared" si="29"/>
        <v>-3.0806965323844082E-3</v>
      </c>
      <c r="AB49">
        <f t="shared" si="30"/>
        <v>12.54446131072633</v>
      </c>
      <c r="AC49">
        <f t="shared" si="44"/>
        <v>12.514204292479068</v>
      </c>
      <c r="AD49" s="14">
        <f t="shared" si="45"/>
        <v>3.0257018247262124E-2</v>
      </c>
      <c r="AE49" s="8">
        <v>0.11079311383565121</v>
      </c>
      <c r="AF49" s="14">
        <f>+NAIRU_Unemployment!N45</f>
        <v>0.118487762156162</v>
      </c>
      <c r="AG49" s="8">
        <f>+NAIRU_Unemployment!L45</f>
        <v>0.11491727240066281</v>
      </c>
      <c r="AH49" s="8">
        <f t="shared" si="31"/>
        <v>-4.1241585650115958E-3</v>
      </c>
      <c r="AI49" s="7">
        <v>17374.254536390774</v>
      </c>
      <c r="AJ49" s="7">
        <v>19539.046319508096</v>
      </c>
      <c r="AK49" s="7">
        <v>17075.7042161959</v>
      </c>
      <c r="AL49" s="7">
        <v>19352.304432391498</v>
      </c>
      <c r="AM49" s="8">
        <f t="shared" si="4"/>
        <v>0.88920688616434884</v>
      </c>
      <c r="AN49" s="7">
        <v>20377.879016867893</v>
      </c>
      <c r="AO49" s="7">
        <v>356898.5129791561</v>
      </c>
      <c r="AP49" s="7">
        <v>358934.31695000001</v>
      </c>
      <c r="AQ49" s="8">
        <v>0.80383200007599953</v>
      </c>
      <c r="AR49" s="8">
        <v>0.80038335378807401</v>
      </c>
      <c r="AS49" s="8">
        <v>0.78382054661492095</v>
      </c>
      <c r="AT49" s="8">
        <v>0.75809203777808998</v>
      </c>
      <c r="AU49" s="8">
        <v>0.78767394484009001</v>
      </c>
      <c r="AV49" s="8">
        <f t="shared" si="17"/>
        <v>0.77652884307770031</v>
      </c>
      <c r="AW49" s="8">
        <v>0.06</v>
      </c>
      <c r="AX49" s="8">
        <v>5.7020260433333324E-2</v>
      </c>
      <c r="AY49" s="8">
        <v>6.3899999999999998E-2</v>
      </c>
      <c r="AZ49" s="8">
        <f t="shared" si="46"/>
        <v>1.1063032367972792E-2</v>
      </c>
      <c r="BA49" s="8">
        <f t="shared" si="12"/>
        <v>6.5740317879519061E-3</v>
      </c>
      <c r="BB49" s="8">
        <f t="shared" si="13"/>
        <v>1.3125436195689399E-2</v>
      </c>
      <c r="BC49" s="7">
        <v>58.7</v>
      </c>
      <c r="BD49" s="8">
        <v>4.8401500267905018E-2</v>
      </c>
      <c r="BE49" s="8">
        <v>6.8423133065994499E-2</v>
      </c>
      <c r="BF49" s="7">
        <v>60.502432889571203</v>
      </c>
      <c r="BG49" s="8">
        <v>4.2282559892281996E-2</v>
      </c>
      <c r="BH49" s="8">
        <f t="shared" si="9"/>
        <v>9.8006193044044565E-3</v>
      </c>
      <c r="BI49" s="8">
        <v>1.6826660560518101E-2</v>
      </c>
      <c r="BJ49" s="8">
        <v>3.8714607009360698E-2</v>
      </c>
      <c r="BK49" s="7">
        <v>1.005721519343262</v>
      </c>
      <c r="BL49" s="8">
        <v>3.8840588126694664E-2</v>
      </c>
      <c r="BM49" s="7">
        <v>2283.77</v>
      </c>
      <c r="BN49" s="7">
        <v>128.27639093333335</v>
      </c>
      <c r="BO49" s="7">
        <v>128.47421949620099</v>
      </c>
      <c r="BP49" s="7">
        <v>128.90915952511099</v>
      </c>
      <c r="BQ49" s="8">
        <f t="shared" si="10"/>
        <v>-3.3740040700931395E-3</v>
      </c>
      <c r="BR49" s="8">
        <f t="shared" si="14"/>
        <v>-6.6034022639386736E-2</v>
      </c>
      <c r="BS49" s="8">
        <v>-1.7036064452493099E-2</v>
      </c>
      <c r="BT49" s="7">
        <v>98.376666666666665</v>
      </c>
      <c r="BU49" s="8">
        <v>-3.4102438226149667E-2</v>
      </c>
      <c r="BV49" s="29">
        <f t="shared" si="22"/>
        <v>6.9318563578333353E-2</v>
      </c>
      <c r="BW49" s="29">
        <v>1.6281685380973802E-2</v>
      </c>
      <c r="BX49" s="29">
        <v>1.7599285086148501E-2</v>
      </c>
      <c r="BY49" s="29">
        <v>6.8987147540983604E-2</v>
      </c>
      <c r="BZ49" s="29">
        <f>+BY49+AVERAGE($CB$50:$CB$107)</f>
        <v>2.7597845042803604E-2</v>
      </c>
      <c r="CA49" s="29"/>
      <c r="CC49" s="29">
        <v>2.6814250962509199E-2</v>
      </c>
      <c r="CD49" s="29">
        <v>2.94067727641566E-2</v>
      </c>
      <c r="CE49" s="29">
        <f t="shared" si="32"/>
        <v>2.349588790312929E-2</v>
      </c>
      <c r="CF49" s="29">
        <f t="shared" si="33"/>
        <v>3.9777573284103092E-2</v>
      </c>
      <c r="CG49" s="29">
        <f t="shared" si="47"/>
        <v>-2.87145409161303E-2</v>
      </c>
      <c r="CH49" s="29">
        <f t="shared" si="48"/>
        <v>-3.9590259865689599E-2</v>
      </c>
      <c r="CI49" s="29">
        <f t="shared" si="53"/>
        <v>-4.7850642421541911E-2</v>
      </c>
      <c r="CJ49" s="29">
        <f t="shared" si="34"/>
        <v>-0.15159373924704306</v>
      </c>
      <c r="CK49" s="10">
        <v>20.001333333333331</v>
      </c>
      <c r="CL49" s="10">
        <v>22.40111111111111</v>
      </c>
      <c r="CM49" s="10">
        <v>16.401666666666667</v>
      </c>
      <c r="CN49" s="10">
        <v>19.483333333333331</v>
      </c>
      <c r="CO49" s="10">
        <v>24.09</v>
      </c>
      <c r="CP49" s="10">
        <v>-10.046666666666669</v>
      </c>
      <c r="CQ49" s="10">
        <v>23.333333333333332</v>
      </c>
      <c r="CR49" s="10">
        <v>5.4444444444444455</v>
      </c>
      <c r="CS49" s="7">
        <v>90.981791585219597</v>
      </c>
      <c r="CT49" s="7">
        <v>78.32936455151976</v>
      </c>
      <c r="CU49" s="8">
        <f t="shared" si="15"/>
        <v>3.9618812655111135E-2</v>
      </c>
      <c r="CV49" s="7">
        <v>72.222222222222229</v>
      </c>
      <c r="CW49" s="7">
        <v>67.696448918604204</v>
      </c>
      <c r="CX49" s="26">
        <v>1.3647992739429968</v>
      </c>
      <c r="CY49" s="29">
        <v>0.17819128182706687</v>
      </c>
      <c r="CZ49">
        <v>88451.216510699494</v>
      </c>
      <c r="DA49">
        <v>23334.3340927811</v>
      </c>
      <c r="DB49" s="29">
        <f t="shared" si="68"/>
        <v>7.295145254868185E-3</v>
      </c>
      <c r="DC49" s="29">
        <f t="shared" si="69"/>
        <v>-7.2563346260684503E-3</v>
      </c>
      <c r="DD49" s="29">
        <v>7.2009522986064639E-2</v>
      </c>
      <c r="DE49" s="29">
        <v>5.2383610678563459E-2</v>
      </c>
      <c r="DF49" s="29">
        <v>0.1487684864698175</v>
      </c>
      <c r="DG49" s="29">
        <v>0.16459768295555857</v>
      </c>
      <c r="DH49" s="29">
        <v>5.7924401544355894E-2</v>
      </c>
      <c r="DI49" s="29">
        <v>0.42013020486597408</v>
      </c>
      <c r="DJ49" s="29">
        <v>0.13582795846865517</v>
      </c>
      <c r="DK49" s="29">
        <v>0.22569310846888591</v>
      </c>
      <c r="DL49" s="29">
        <v>0.63847893306245895</v>
      </c>
      <c r="DM49">
        <v>-5763.433601069617</v>
      </c>
      <c r="DN49" s="8">
        <f t="shared" si="76"/>
        <v>-6.6204731682313778E-2</v>
      </c>
      <c r="DO49" s="7">
        <f t="shared" si="20"/>
        <v>-13509.30085693973</v>
      </c>
      <c r="DP49" s="8">
        <f t="shared" si="78"/>
        <v>-3.9973312751890429E-2</v>
      </c>
      <c r="DQ49" s="8">
        <f t="shared" si="50"/>
        <v>4.5994919292644321E-2</v>
      </c>
      <c r="DR49" s="25">
        <v>0.98569941855755805</v>
      </c>
      <c r="DS49" s="8">
        <v>2.8479209836091901E-3</v>
      </c>
      <c r="DT49" s="8">
        <v>1.48652889728816E-3</v>
      </c>
      <c r="DU49" s="8">
        <v>8.0316625318524303E-3</v>
      </c>
      <c r="DV49" s="8">
        <v>0.112610970927721</v>
      </c>
      <c r="DW49" s="29">
        <f t="shared" si="6"/>
        <v>0.11079311383565121</v>
      </c>
      <c r="DX49" s="8">
        <v>0.64075772468986558</v>
      </c>
      <c r="DY49" s="8">
        <v>6.5121248507671106E-2</v>
      </c>
      <c r="DZ49" s="8">
        <v>6.0380335280536768E-2</v>
      </c>
      <c r="EA49" s="8">
        <v>0.52078431894894295</v>
      </c>
      <c r="EB49" s="8">
        <f t="shared" si="16"/>
        <v>1.3642211440645369E-3</v>
      </c>
      <c r="EC49" s="8">
        <v>0.205156214311353</v>
      </c>
      <c r="ED49" s="8">
        <v>0.21816604002771256</v>
      </c>
      <c r="EE49" s="8">
        <v>0.20705080490561256</v>
      </c>
      <c r="EF49" s="8">
        <v>0.18477207991212374</v>
      </c>
      <c r="EG49" s="8">
        <v>0.17324402526945387</v>
      </c>
      <c r="EH49" s="8">
        <v>0.38827495337160611</v>
      </c>
      <c r="EI49" s="8">
        <v>2.6049620387470617E-2</v>
      </c>
      <c r="EJ49" s="8">
        <v>4.809005791999979E-2</v>
      </c>
      <c r="EK49" s="8">
        <v>0.17921803629939353</v>
      </c>
      <c r="EL49" s="10">
        <v>47820.184639999992</v>
      </c>
      <c r="EM49" s="8">
        <v>0.11613946612202786</v>
      </c>
      <c r="EN49" s="10">
        <v>768.65866999999434</v>
      </c>
      <c r="EO49" s="10">
        <v>1554.6322299999999</v>
      </c>
      <c r="EP49" s="8">
        <v>1.607393772706258E-2</v>
      </c>
      <c r="EQ49" s="8">
        <v>2.0225261103215182</v>
      </c>
      <c r="ER49" s="8">
        <v>8.3652154475408219E-2</v>
      </c>
      <c r="ES49" s="8">
        <v>0.38863265452653689</v>
      </c>
      <c r="ET49" s="10">
        <v>18031.572880000003</v>
      </c>
      <c r="EU49" s="8">
        <v>0.3770336615931924</v>
      </c>
      <c r="EV49" s="10">
        <v>698.3634300000034</v>
      </c>
      <c r="EW49" s="10">
        <v>488.83843000000002</v>
      </c>
      <c r="EX49" s="8">
        <v>3.8730033960298824E-2</v>
      </c>
      <c r="EY49" s="8">
        <v>0.69997713081854473</v>
      </c>
      <c r="EZ49" s="8">
        <v>5.6518394193257292E-2</v>
      </c>
      <c r="FA49" s="8">
        <v>0.4796692924533365</v>
      </c>
      <c r="FB49" s="10">
        <v>6804.2001200000004</v>
      </c>
      <c r="FC49" s="8">
        <v>-7.3366740672855757E-2</v>
      </c>
      <c r="FD49" s="10">
        <v>405.63601</v>
      </c>
      <c r="FE49" s="10">
        <v>345.56367</v>
      </c>
      <c r="FF49" s="8">
        <v>5.9615532001724834E-2</v>
      </c>
      <c r="FG49" s="8">
        <v>0.85190580096673374</v>
      </c>
      <c r="FH49" s="8">
        <v>0.1311274796283548</v>
      </c>
      <c r="FI49" s="8">
        <v>0.38730873065820792</v>
      </c>
      <c r="FJ49" s="7">
        <v>73912.992199999993</v>
      </c>
      <c r="FK49" s="7">
        <v>1930.0742099999979</v>
      </c>
      <c r="FL49" s="8">
        <v>0.15503874869955495</v>
      </c>
      <c r="FM49" s="8">
        <v>-0.14037608699538554</v>
      </c>
      <c r="FN49" s="8">
        <v>0.64469080809306889</v>
      </c>
      <c r="FO49" s="8">
        <v>0.2420606604450799</v>
      </c>
      <c r="FP49" s="8">
        <v>0.13823279910945957</v>
      </c>
      <c r="FQ49" s="8">
        <v>1.0924883146405004</v>
      </c>
      <c r="FR49" s="8">
        <v>2.6112786839659268E-2</v>
      </c>
      <c r="FS49" s="8">
        <v>8.1023961420859422E-2</v>
      </c>
      <c r="FT49" s="8">
        <v>5.6747663302653087E-2</v>
      </c>
      <c r="FU49" s="8">
        <v>2.1205776636238096E-2</v>
      </c>
      <c r="FV49" s="8">
        <v>1.6197101739878043E-2</v>
      </c>
      <c r="FW49" s="8">
        <v>5.0784442094338703E-2</v>
      </c>
      <c r="FX49" s="8">
        <v>0.39314949257378606</v>
      </c>
      <c r="FY49" s="8">
        <v>0.55606606533187508</v>
      </c>
      <c r="FZ49" s="8">
        <v>-5.8765806986894598E-3</v>
      </c>
      <c r="GA49" s="8">
        <v>8.2891899248627166E-3</v>
      </c>
      <c r="GB49" s="8">
        <v>0.16939695200384519</v>
      </c>
      <c r="GC49" s="8">
        <v>1.9834841919780688E-2</v>
      </c>
      <c r="GD49" s="8">
        <v>-0.56701665017497382</v>
      </c>
      <c r="GE49" s="8">
        <v>-0.73914788978266222</v>
      </c>
      <c r="GF49" s="8">
        <v>-0.59949957802769405</v>
      </c>
      <c r="GG49" s="8">
        <v>-1.1407826267745502E-2</v>
      </c>
      <c r="GH49" s="8">
        <v>-9.1566407579166589E-3</v>
      </c>
      <c r="GI49" s="8">
        <v>1.8418644146788597E-2</v>
      </c>
      <c r="GJ49" s="8">
        <v>1.4036120071557986E-2</v>
      </c>
      <c r="GK49" s="8">
        <v>6.8909572149273693E-2</v>
      </c>
      <c r="GL49" s="8">
        <v>0.14125164130326046</v>
      </c>
      <c r="GM49" s="8">
        <v>4.6294172411673273E-2</v>
      </c>
      <c r="GN49" s="8">
        <v>3.9687866902108772E-2</v>
      </c>
      <c r="GO49" s="8">
        <v>6.5444990099322226E-2</v>
      </c>
      <c r="GP49" s="8">
        <v>8.9599605090415341E-3</v>
      </c>
      <c r="GQ49" s="8">
        <v>4.8596577669929288E-2</v>
      </c>
      <c r="GR49" s="8">
        <v>2.6671825655780173E-2</v>
      </c>
      <c r="GS49" s="8">
        <v>3.0794573927840563E-2</v>
      </c>
      <c r="GT49" s="8">
        <v>0.52350167720032581</v>
      </c>
      <c r="GU49" s="8">
        <v>0.34866648913706316</v>
      </c>
      <c r="GV49" s="8">
        <v>0.77905447151599383</v>
      </c>
      <c r="GW49" s="8">
        <v>0.21711066025936704</v>
      </c>
      <c r="GX49" s="26">
        <v>8.6422338115339592</v>
      </c>
      <c r="GY49" s="8">
        <v>0.13486666666666666</v>
      </c>
      <c r="GZ49" s="8">
        <v>5.997028997582541E-2</v>
      </c>
      <c r="HA49" s="51">
        <v>1.4717018104130208</v>
      </c>
      <c r="HB49" s="51">
        <v>0.33396004924413808</v>
      </c>
      <c r="HC49" s="51">
        <v>1188.0704697289516</v>
      </c>
      <c r="HD49" s="51">
        <v>1536.3558741706379</v>
      </c>
      <c r="HE49" s="51">
        <v>966.0218533805712</v>
      </c>
      <c r="HF49" s="51">
        <v>1737.786974597645</v>
      </c>
      <c r="HG49" s="51">
        <v>1134.1971611973706</v>
      </c>
      <c r="HH49" s="10">
        <v>978.06345190142792</v>
      </c>
      <c r="HI49" s="8">
        <v>0.84535344291014614</v>
      </c>
      <c r="HJ49" s="8">
        <v>4.5059621387591869E-2</v>
      </c>
      <c r="HK49" s="8">
        <v>0.33835632615809819</v>
      </c>
      <c r="HL49" s="8">
        <v>9.8059237748764072E-2</v>
      </c>
      <c r="HM49" s="8">
        <v>5.9730540264420429E-2</v>
      </c>
      <c r="HN49" s="8">
        <v>4.4431227934179141E-2</v>
      </c>
      <c r="HO49" s="7">
        <v>868.2628514615177</v>
      </c>
      <c r="HP49" s="8">
        <v>6.1139499141242101E-2</v>
      </c>
      <c r="HQ49" s="8">
        <v>8.00808832945855E-2</v>
      </c>
      <c r="HR49" s="8">
        <v>9.2266730287525509E-2</v>
      </c>
      <c r="HS49" s="29">
        <f t="shared" si="77"/>
        <v>3.1127231146283407E-2</v>
      </c>
      <c r="HT49">
        <v>-250.9722807</v>
      </c>
      <c r="HU49">
        <f t="shared" si="70"/>
        <v>-1890.8529061000002</v>
      </c>
      <c r="HV49" s="8">
        <f t="shared" si="51"/>
        <v>-6.5805956874115216E-3</v>
      </c>
      <c r="HW49" s="8">
        <f t="shared" si="54"/>
        <v>-1.2970382057569551E-2</v>
      </c>
      <c r="HX49">
        <v>2782.2730521911249</v>
      </c>
      <c r="HY49">
        <f t="shared" si="71"/>
        <v>6241.4734105911248</v>
      </c>
      <c r="HZ49" s="8">
        <f t="shared" si="52"/>
        <v>7.2952335602097462E-2</v>
      </c>
      <c r="IA49" s="8">
        <f t="shared" si="55"/>
        <v>4.2813639536087314E-2</v>
      </c>
      <c r="IB49" s="8">
        <v>2.2507431144588041E-2</v>
      </c>
      <c r="IC49" s="8">
        <v>1.1377742798407052E-2</v>
      </c>
      <c r="ID49" s="8">
        <v>8.9284655930922229E-3</v>
      </c>
      <c r="IE49" s="8">
        <v>1.2903391064597616</v>
      </c>
      <c r="IF49" s="29">
        <v>0.32459720183533558</v>
      </c>
      <c r="IG49" s="29">
        <v>3.9207682908486002E-2</v>
      </c>
      <c r="IH49" s="29">
        <v>4.07536626362082E-2</v>
      </c>
      <c r="II49" s="7">
        <v>87054.708245412097</v>
      </c>
      <c r="IJ49" s="7">
        <v>2282.61</v>
      </c>
      <c r="IK49" s="7">
        <f t="shared" si="7"/>
        <v>38138.231342810242</v>
      </c>
      <c r="IL49" s="10">
        <f>+VLOOKUP($A49,[3]Hoja1!$G$2:$I$123, 3, FALSE)</f>
        <v>37.516706647938079</v>
      </c>
      <c r="IM49" s="10">
        <v>36.809137364026199</v>
      </c>
      <c r="IN49" s="8">
        <f t="shared" si="8"/>
        <v>1.922265324814143E-2</v>
      </c>
      <c r="IO49" s="7">
        <v>2283.77</v>
      </c>
      <c r="IP49" s="8">
        <v>4.0593083854150855E-3</v>
      </c>
      <c r="IQ49" s="7">
        <v>30.749231298881963</v>
      </c>
      <c r="IR49" s="8">
        <v>2.4163525185019845E-3</v>
      </c>
      <c r="IS49" s="8">
        <v>8.1502262723889603E-3</v>
      </c>
      <c r="IT49" s="8">
        <v>0.13750000000000001</v>
      </c>
      <c r="IU49" s="8">
        <v>9.8765432098765427E-2</v>
      </c>
      <c r="IV49" s="8">
        <v>0.1875</v>
      </c>
      <c r="IW49" s="29">
        <f t="shared" si="72"/>
        <v>4.4470470989554133E-3</v>
      </c>
      <c r="IX49" s="7">
        <f t="shared" si="73"/>
        <v>57.624525750508624</v>
      </c>
      <c r="IY49" s="29">
        <f t="shared" si="57"/>
        <v>3.1000597460344756E-3</v>
      </c>
      <c r="IZ49" s="29">
        <f t="shared" si="58"/>
        <v>5.8895568522012998E-3</v>
      </c>
      <c r="JA49" s="29">
        <f t="shared" si="59"/>
        <v>0.17754629629629626</v>
      </c>
      <c r="JB49" s="29">
        <f t="shared" si="60"/>
        <v>0.13302469135802469</v>
      </c>
      <c r="JC49" s="29">
        <f t="shared" si="61"/>
        <v>0.14008487654320986</v>
      </c>
      <c r="JD49" s="26">
        <v>-0.14381034824025701</v>
      </c>
      <c r="JE49" s="26">
        <v>-1.9901685505331499</v>
      </c>
      <c r="JF49" s="26">
        <v>-0.17748313091358001</v>
      </c>
      <c r="JG49" s="26">
        <v>3.3243090490718802E-2</v>
      </c>
      <c r="JH49" s="26">
        <v>-0.58273941962752696</v>
      </c>
      <c r="JI49" s="26">
        <v>-0.12534472946769201</v>
      </c>
      <c r="JJ49" s="56">
        <f t="shared" si="75"/>
        <v>-2.9863030882914874</v>
      </c>
      <c r="JK49" s="8">
        <v>0.44362775133266402</v>
      </c>
      <c r="JL49" s="27">
        <v>0.55734495102267101</v>
      </c>
      <c r="JM49" s="7">
        <v>107.421386122691</v>
      </c>
      <c r="JN49" s="8">
        <v>-8.3749373574136393E-2</v>
      </c>
      <c r="JO49" s="8">
        <v>-0.37266606068460401</v>
      </c>
      <c r="JP49" s="8">
        <v>-9.4576442021639007E-2</v>
      </c>
      <c r="JQ49" s="29">
        <f t="shared" si="62"/>
        <v>-1.4907474348691108E-2</v>
      </c>
      <c r="JR49" s="29">
        <f t="shared" si="63"/>
        <v>4.4675230973131572E-2</v>
      </c>
      <c r="JS49" s="29">
        <f t="shared" si="64"/>
        <v>6.25E-2</v>
      </c>
      <c r="JT49" s="31">
        <f t="shared" si="65"/>
        <v>1.5569526311853853E-5</v>
      </c>
      <c r="JU49" s="31">
        <f t="shared" si="66"/>
        <v>2.2316719570398564E-5</v>
      </c>
      <c r="JV49" s="31">
        <f t="shared" si="67"/>
        <v>6.2500000000000113E-6</v>
      </c>
      <c r="JW49" s="31">
        <v>4.0000000000000008E-2</v>
      </c>
      <c r="JX49" s="31">
        <f t="shared" si="74"/>
        <v>-1.28539299063931E-3</v>
      </c>
    </row>
    <row r="50" spans="1:284" x14ac:dyDescent="0.3">
      <c r="A50" s="1">
        <v>38777</v>
      </c>
      <c r="B50" s="7">
        <v>134092.48021531699</v>
      </c>
      <c r="C50" s="7">
        <f t="shared" si="2"/>
        <v>133590.54546200737</v>
      </c>
      <c r="D50" s="26">
        <f t="shared" si="3"/>
        <v>11.806284991749036</v>
      </c>
      <c r="E50" s="26">
        <f>+'Output Gap'!E66</f>
        <v>11.8025347700806</v>
      </c>
      <c r="F50" s="26">
        <f t="shared" si="35"/>
        <v>11.804133145106922</v>
      </c>
      <c r="G50" s="27">
        <f t="shared" si="36"/>
        <v>11.805443834222761</v>
      </c>
      <c r="H50" s="27">
        <f t="shared" si="37"/>
        <v>133979.73474136664</v>
      </c>
      <c r="I50" s="7">
        <v>133787.08435575178</v>
      </c>
      <c r="J50" s="7">
        <v>132996.65628958531</v>
      </c>
      <c r="K50" s="7">
        <v>129878.745424608</v>
      </c>
      <c r="L50" s="7">
        <v>128557.696051361</v>
      </c>
      <c r="M50" s="8">
        <f t="shared" si="27"/>
        <v>-2.9048369151540854E-3</v>
      </c>
      <c r="N50" s="8">
        <f t="shared" si="38"/>
        <v>8.2394847833289209E-3</v>
      </c>
      <c r="O50" s="8">
        <f>+'Output Gap'!H66</f>
        <v>5.069736120200119E-3</v>
      </c>
      <c r="P50" s="8">
        <f t="shared" si="39"/>
        <v>3.244360558714332E-2</v>
      </c>
      <c r="Q50" s="33">
        <f>+'Output Gap'!I66</f>
        <v>3.0988773777199441E-2</v>
      </c>
      <c r="R50" s="8">
        <v>-4.000000002451376E-3</v>
      </c>
      <c r="S50" s="8">
        <f>+'Output Gap'!Y50</f>
        <v>9.3842352576523134E-4</v>
      </c>
      <c r="T50" s="34">
        <f t="shared" si="40"/>
        <v>-2.9048369151540854E-3</v>
      </c>
      <c r="U50" s="25">
        <v>1.3948276386835801</v>
      </c>
      <c r="V50" s="25">
        <v>1.4027458159981001</v>
      </c>
      <c r="W50" s="14">
        <f t="shared" si="41"/>
        <v>-7.9181773145200474E-3</v>
      </c>
      <c r="X50" s="25">
        <f t="shared" si="42"/>
        <v>4.0663501008918148</v>
      </c>
      <c r="Y50">
        <f t="shared" si="28"/>
        <v>9.7474085065867264</v>
      </c>
      <c r="Z50">
        <f t="shared" si="43"/>
        <v>9.7497258427202667</v>
      </c>
      <c r="AA50" s="14">
        <f t="shared" si="29"/>
        <v>-2.3173361335402376E-3</v>
      </c>
      <c r="AB50">
        <f t="shared" si="30"/>
        <v>12.576390854052711</v>
      </c>
      <c r="AC50">
        <f t="shared" si="44"/>
        <v>12.540563024856404</v>
      </c>
      <c r="AD50" s="14">
        <f t="shared" si="45"/>
        <v>3.5827829196307448E-2</v>
      </c>
      <c r="AE50" s="8">
        <v>0.11552324240726602</v>
      </c>
      <c r="AF50" s="14">
        <f>+NAIRU_Unemployment!N46</f>
        <v>0.11740273595034301</v>
      </c>
      <c r="AG50" s="8">
        <f>+NAIRU_Unemployment!L46</f>
        <v>0.11415938596091998</v>
      </c>
      <c r="AH50" s="8">
        <f t="shared" si="31"/>
        <v>1.3638564463460401E-3</v>
      </c>
      <c r="AI50" s="7">
        <v>17329.648889350468</v>
      </c>
      <c r="AJ50" s="7">
        <v>19593.108287566869</v>
      </c>
      <c r="AK50" s="7">
        <v>17109.831291107101</v>
      </c>
      <c r="AL50" s="7">
        <v>19359.6073891958</v>
      </c>
      <c r="AM50" s="8">
        <f t="shared" si="4"/>
        <v>0.88447675759273392</v>
      </c>
      <c r="AN50" s="7">
        <v>23143.441019425449</v>
      </c>
      <c r="AO50" s="7">
        <v>365603.67491363978</v>
      </c>
      <c r="AP50" s="7">
        <v>367365.19929000002</v>
      </c>
      <c r="AQ50" s="8">
        <v>0.80442519642093091</v>
      </c>
      <c r="AR50" s="8">
        <v>0.80694171667179004</v>
      </c>
      <c r="AS50" s="8">
        <v>0.78615172053163196</v>
      </c>
      <c r="AT50" s="8">
        <v>0.75864098398620206</v>
      </c>
      <c r="AU50" s="8">
        <v>0.79083487092584004</v>
      </c>
      <c r="AV50" s="8">
        <f t="shared" si="17"/>
        <v>0.77854252514789135</v>
      </c>
      <c r="AW50" s="8">
        <v>0.06</v>
      </c>
      <c r="AX50" s="8">
        <v>5.9220548026984114E-2</v>
      </c>
      <c r="AY50" s="8">
        <v>6.0400000000000002E-2</v>
      </c>
      <c r="AZ50" s="8">
        <f t="shared" si="46"/>
        <v>1.8011031255223298E-2</v>
      </c>
      <c r="BA50" s="8">
        <f t="shared" si="12"/>
        <v>1.0319565315687118E-2</v>
      </c>
      <c r="BB50" s="8">
        <f t="shared" si="13"/>
        <v>1.1444565587734212E-2</v>
      </c>
      <c r="BC50" s="7">
        <v>59.83</v>
      </c>
      <c r="BD50" s="8">
        <v>4.1246084232509528E-2</v>
      </c>
      <c r="BE50" s="8">
        <v>5.2516994910224796E-2</v>
      </c>
      <c r="BF50" s="7">
        <v>61.463982784999402</v>
      </c>
      <c r="BG50" s="8">
        <v>3.7444714676419799E-2</v>
      </c>
      <c r="BH50" s="8">
        <f t="shared" si="9"/>
        <v>2.7391439737144196E-2</v>
      </c>
      <c r="BI50" s="8">
        <v>1.3283425279807399E-2</v>
      </c>
      <c r="BJ50" s="8">
        <v>3.3934341671786397E-2</v>
      </c>
      <c r="BK50" s="7">
        <v>1.0151379911759084</v>
      </c>
      <c r="BL50" s="8">
        <v>4.1304750453327488E-2</v>
      </c>
      <c r="BM50" s="7">
        <v>2264.0866666666666</v>
      </c>
      <c r="BN50" s="7">
        <v>120.14111559999999</v>
      </c>
      <c r="BO50" s="7">
        <v>126.22809747985499</v>
      </c>
      <c r="BP50" s="7">
        <v>127.913848468032</v>
      </c>
      <c r="BQ50" s="8">
        <f t="shared" si="10"/>
        <v>-1.3178799702819544E-2</v>
      </c>
      <c r="BR50" s="8">
        <f t="shared" si="14"/>
        <v>-7.3985376009800041E-2</v>
      </c>
      <c r="BS50" s="8">
        <v>-2.2076756625486402E-2</v>
      </c>
      <c r="BT50" s="7">
        <v>98.413333333333341</v>
      </c>
      <c r="BU50" s="8">
        <v>-1.4486948394418886E-2</v>
      </c>
      <c r="BV50" s="29">
        <f t="shared" si="22"/>
        <v>6.8882989326984126E-2</v>
      </c>
      <c r="BW50" s="29">
        <v>1.57190492797963E-2</v>
      </c>
      <c r="BX50" s="29">
        <v>1.79356938043259E-2</v>
      </c>
      <c r="BY50" s="29">
        <v>6.6074180645161282E-2</v>
      </c>
      <c r="BZ50" s="29">
        <v>1.8538457580645162E-2</v>
      </c>
      <c r="CA50" s="29"/>
      <c r="CB50" s="29">
        <f>+BZ50-BY50</f>
        <v>-4.7535723064516117E-2</v>
      </c>
      <c r="CC50" s="29">
        <v>2.4266768376143201E-2</v>
      </c>
      <c r="CD50" s="29">
        <v>2.78671751711124E-2</v>
      </c>
      <c r="CE50" s="29">
        <f t="shared" si="32"/>
        <v>2.1956290310085089E-2</v>
      </c>
      <c r="CF50" s="29">
        <f t="shared" si="33"/>
        <v>3.7675339589881389E-2</v>
      </c>
      <c r="CG50" s="29">
        <f t="shared" si="47"/>
        <v>-1.9664308334658091E-2</v>
      </c>
      <c r="CH50" s="29">
        <f t="shared" si="48"/>
        <v>-3.2558576997026481E-2</v>
      </c>
      <c r="CI50" s="29">
        <f t="shared" si="53"/>
        <v>-4.4296951748499999E-2</v>
      </c>
      <c r="CJ50" s="29">
        <f t="shared" si="34"/>
        <v>0.16571042483536122</v>
      </c>
      <c r="CK50" s="10">
        <v>27.28533333333333</v>
      </c>
      <c r="CL50" s="10">
        <v>30.674444444444447</v>
      </c>
      <c r="CM50" s="10">
        <v>22.201666666666664</v>
      </c>
      <c r="CN50" s="10">
        <v>27.689999999999998</v>
      </c>
      <c r="CO50" s="10">
        <v>28.379999999999995</v>
      </c>
      <c r="CP50" s="10">
        <v>1.3800000000000001</v>
      </c>
      <c r="CQ50" s="10">
        <v>27.666666666666668</v>
      </c>
      <c r="CR50" s="10">
        <v>10.955299762639216</v>
      </c>
      <c r="CS50" s="7">
        <v>67.088885001650638</v>
      </c>
      <c r="CT50" s="7">
        <v>80.124516597726753</v>
      </c>
      <c r="CU50" s="8">
        <f t="shared" si="15"/>
        <v>6.5784032737896014E-2</v>
      </c>
      <c r="CV50" s="7">
        <v>70.833333333333343</v>
      </c>
      <c r="CW50" s="7">
        <v>71.752957516640706</v>
      </c>
      <c r="CX50" s="26">
        <v>1.3952964052694441</v>
      </c>
      <c r="CY50" s="29">
        <v>0.17593363186250058</v>
      </c>
      <c r="CZ50">
        <v>90137.461596772904</v>
      </c>
      <c r="DA50">
        <v>23603.087720047599</v>
      </c>
      <c r="DB50" s="29">
        <f t="shared" si="68"/>
        <v>5.4757085236629921E-2</v>
      </c>
      <c r="DC50" s="29">
        <f t="shared" si="69"/>
        <v>0.10979462942477558</v>
      </c>
      <c r="DD50" s="29">
        <v>7.0988084828618056E-2</v>
      </c>
      <c r="DE50" s="29">
        <v>5.2223324360714994E-2</v>
      </c>
      <c r="DF50" s="29">
        <v>0.14821019518820033</v>
      </c>
      <c r="DG50" s="29">
        <v>0.16594199326676659</v>
      </c>
      <c r="DH50" s="29">
        <v>6.387611798907962E-2</v>
      </c>
      <c r="DI50" s="29">
        <v>0.42183543782394317</v>
      </c>
      <c r="DJ50" s="29">
        <v>0.13347928251329494</v>
      </c>
      <c r="DK50" s="29">
        <v>0.22976061308001128</v>
      </c>
      <c r="DL50" s="29">
        <v>0.63676010440669384</v>
      </c>
      <c r="DM50">
        <v>-6707.6765039995025</v>
      </c>
      <c r="DN50" s="8">
        <f t="shared" si="76"/>
        <v>-7.451119245657388E-2</v>
      </c>
      <c r="DO50" s="7">
        <f t="shared" si="20"/>
        <v>-14082.621836512948</v>
      </c>
      <c r="DP50" s="8">
        <f t="shared" si="78"/>
        <v>-4.0650954935936186E-2</v>
      </c>
      <c r="DQ50" s="8">
        <f t="shared" si="50"/>
        <v>4.5692742454920943E-2</v>
      </c>
      <c r="DR50" s="25">
        <v>0.99072884689413798</v>
      </c>
      <c r="DS50" s="8">
        <v>1.00592437443426E-2</v>
      </c>
      <c r="DT50" s="8">
        <v>1.4511012170422501E-3</v>
      </c>
      <c r="DU50" s="8">
        <v>1.05346764547922E-2</v>
      </c>
      <c r="DV50" s="8">
        <v>0.113830993797965</v>
      </c>
      <c r="DW50" s="29">
        <f t="shared" si="6"/>
        <v>0.11552324240726602</v>
      </c>
      <c r="DX50" s="8">
        <v>0.63200959099457499</v>
      </c>
      <c r="DY50" s="8">
        <v>6.81768648445579E-2</v>
      </c>
      <c r="DZ50" s="8">
        <v>7.7312226858066158E-2</v>
      </c>
      <c r="EA50" s="8">
        <v>0.51621991461498695</v>
      </c>
      <c r="EB50" s="8">
        <f t="shared" si="16"/>
        <v>-3.1614232717231516E-2</v>
      </c>
      <c r="EC50" s="8">
        <v>0.19993413806407601</v>
      </c>
      <c r="ED50" s="8">
        <v>0.19689765226529743</v>
      </c>
      <c r="EE50" s="8">
        <v>0.17360331636797421</v>
      </c>
      <c r="EF50" s="8">
        <v>0.14850726245063695</v>
      </c>
      <c r="EG50" s="8">
        <v>0.17783370080783925</v>
      </c>
      <c r="EH50" s="8">
        <v>0.40056181538781005</v>
      </c>
      <c r="EI50" s="8">
        <v>2.392008232244212E-2</v>
      </c>
      <c r="EJ50" s="8">
        <v>4.7906646315205449E-2</v>
      </c>
      <c r="EK50" s="8">
        <v>0.14645723078981063</v>
      </c>
      <c r="EL50" s="10">
        <v>49304.394990000015</v>
      </c>
      <c r="EM50" s="8">
        <v>0.14011674250801764</v>
      </c>
      <c r="EN50" s="10">
        <v>962.44785000000149</v>
      </c>
      <c r="EO50" s="10">
        <v>1573.10031</v>
      </c>
      <c r="EP50" s="8">
        <v>1.9520528549132516E-2</v>
      </c>
      <c r="EQ50" s="8">
        <v>1.6344784914839776</v>
      </c>
      <c r="ER50" s="8">
        <v>7.96558025633929E-2</v>
      </c>
      <c r="ES50" s="8">
        <v>0.40054689013174366</v>
      </c>
      <c r="ET50" s="10">
        <v>19681.72537</v>
      </c>
      <c r="EU50" s="8">
        <v>0.40625603745430983</v>
      </c>
      <c r="EV50" s="10">
        <v>876.68416000000002</v>
      </c>
      <c r="EW50" s="10">
        <v>583.29317000000003</v>
      </c>
      <c r="EX50" s="8">
        <v>4.454305420480522E-2</v>
      </c>
      <c r="EY50" s="8">
        <v>0.66534014941025055</v>
      </c>
      <c r="EZ50" s="8">
        <v>6.3914711331325244E-2</v>
      </c>
      <c r="FA50" s="8">
        <v>0.46368483275750311</v>
      </c>
      <c r="FB50" s="10">
        <v>6946.4764199999991</v>
      </c>
      <c r="FC50" s="8">
        <v>-4.6368827661587564E-2</v>
      </c>
      <c r="FD50" s="10">
        <v>409.84035</v>
      </c>
      <c r="FE50" s="10">
        <v>356.01938999999999</v>
      </c>
      <c r="FF50" s="8">
        <v>5.8999746809764608E-2</v>
      </c>
      <c r="FG50" s="8">
        <v>0.86867823043777892</v>
      </c>
      <c r="FH50" s="8">
        <v>0.1270113845172576</v>
      </c>
      <c r="FI50" s="8">
        <v>0.40352127718681374</v>
      </c>
      <c r="FJ50" s="7">
        <v>77285.374720000022</v>
      </c>
      <c r="FK50" s="7">
        <v>2322.0825500000014</v>
      </c>
      <c r="FL50" s="8">
        <v>0.18865523991497893</v>
      </c>
      <c r="FM50" s="8">
        <v>-3.4234634102450458E-2</v>
      </c>
      <c r="FN50" s="8">
        <v>0.64283886213498243</v>
      </c>
      <c r="FO50" s="8">
        <v>0.25144144367370702</v>
      </c>
      <c r="FP50" s="8">
        <v>0.13110380651748238</v>
      </c>
      <c r="FQ50" s="8">
        <v>1.127408287245196</v>
      </c>
      <c r="FR50" s="8">
        <v>3.0045562416081417E-2</v>
      </c>
      <c r="FS50" s="8">
        <v>7.9604177757019598E-2</v>
      </c>
      <c r="FT50" s="8">
        <v>6.1932964053839128E-2</v>
      </c>
      <c r="FU50" s="8">
        <v>2.0767474232665083E-2</v>
      </c>
      <c r="FV50" s="8">
        <v>1.7599791105562462E-2</v>
      </c>
      <c r="FW50" s="8">
        <v>5.348486734612231E-2</v>
      </c>
      <c r="FX50" s="8">
        <v>0.38498589378808917</v>
      </c>
      <c r="FY50" s="8">
        <v>0.56152923886578865</v>
      </c>
      <c r="FZ50" s="8">
        <v>0.12511527506625097</v>
      </c>
      <c r="GA50" s="8">
        <v>-4.5900489329186778E-2</v>
      </c>
      <c r="GB50" s="8">
        <v>0.12596298160062558</v>
      </c>
      <c r="GC50" s="8">
        <v>3.1665233368861345E-2</v>
      </c>
      <c r="GD50" s="8">
        <v>-0.68301948403748469</v>
      </c>
      <c r="GE50" s="8">
        <v>-0.84747638154329341</v>
      </c>
      <c r="GF50" s="8">
        <v>-0.64724287695623361</v>
      </c>
      <c r="GG50" s="8">
        <v>-8.030969487385492E-3</v>
      </c>
      <c r="GH50" s="8">
        <v>-3.9754378552251668E-3</v>
      </c>
      <c r="GI50" s="8">
        <v>1.7210135167302364E-2</v>
      </c>
      <c r="GJ50" s="8">
        <v>2.4599637756651454E-2</v>
      </c>
      <c r="GK50" s="8">
        <v>7.3435687762985438E-2</v>
      </c>
      <c r="GL50" s="8">
        <v>0.14006861994529987</v>
      </c>
      <c r="GM50" s="8">
        <v>4.8632525127350744E-2</v>
      </c>
      <c r="GN50" s="8">
        <v>3.6843941561525553E-2</v>
      </c>
      <c r="GO50" s="8">
        <v>6.0624731569421532E-2</v>
      </c>
      <c r="GP50" s="8">
        <v>8.6221222037044156E-3</v>
      </c>
      <c r="GQ50" s="8">
        <v>5.0690490172297334E-2</v>
      </c>
      <c r="GR50" s="8">
        <v>2.5873047769136476E-2</v>
      </c>
      <c r="GS50" s="8">
        <v>3.2233171670814811E-2</v>
      </c>
      <c r="GT50" s="8">
        <v>0.53380523489227039</v>
      </c>
      <c r="GU50" s="8">
        <v>0.35028883365764374</v>
      </c>
      <c r="GV50" s="8">
        <v>0.80507343633155237</v>
      </c>
      <c r="GW50" s="8">
        <v>0.22903667238877462</v>
      </c>
      <c r="GX50" s="26">
        <v>8.681333412880603</v>
      </c>
      <c r="GY50" s="8">
        <v>0.15186666666666668</v>
      </c>
      <c r="GZ50" s="8">
        <v>6.1458301906151473E-2</v>
      </c>
      <c r="HA50" s="51">
        <v>1.4754508478974</v>
      </c>
      <c r="HB50" s="51">
        <v>0.33206639849986092</v>
      </c>
      <c r="HC50" s="51">
        <v>1184.1533204380141</v>
      </c>
      <c r="HD50" s="51">
        <v>1570.6362176638934</v>
      </c>
      <c r="HE50" s="51">
        <v>951.71630270140975</v>
      </c>
      <c r="HF50" s="51">
        <v>1754.9111763270944</v>
      </c>
      <c r="HG50" s="51">
        <v>1069.9720625110926</v>
      </c>
      <c r="HH50" s="10">
        <v>1059.2750599479966</v>
      </c>
      <c r="HI50" s="8">
        <v>0.84911120465764867</v>
      </c>
      <c r="HJ50" s="8">
        <v>4.6985216806921914E-2</v>
      </c>
      <c r="HK50" s="8">
        <v>0.32476258532575308</v>
      </c>
      <c r="HL50" s="8">
        <v>8.9002471180545176E-2</v>
      </c>
      <c r="HM50" s="8">
        <v>5.9928722746170379E-2</v>
      </c>
      <c r="HN50" s="8">
        <v>4.5636638173890291E-2</v>
      </c>
      <c r="HO50" s="7">
        <v>1141.3712311537738</v>
      </c>
      <c r="HP50" s="8">
        <v>6.2409576446101706E-2</v>
      </c>
      <c r="HQ50" s="8">
        <v>7.3262477129735604E-2</v>
      </c>
      <c r="HR50" s="8">
        <v>7.8150574548581805E-2</v>
      </c>
      <c r="HS50" s="29">
        <f t="shared" si="77"/>
        <v>1.57409981024801E-2</v>
      </c>
      <c r="HT50">
        <v>-676.34210250000001</v>
      </c>
      <c r="HU50">
        <f t="shared" si="70"/>
        <v>-2019.5190588</v>
      </c>
      <c r="HV50" s="8">
        <f t="shared" si="51"/>
        <v>-1.70369501202743E-2</v>
      </c>
      <c r="HW50" s="8">
        <f t="shared" si="54"/>
        <v>-1.3386168168143019E-2</v>
      </c>
      <c r="HX50">
        <v>1202.6711940329999</v>
      </c>
      <c r="HY50">
        <f t="shared" si="71"/>
        <v>6563.9247210141248</v>
      </c>
      <c r="HZ50" s="8">
        <f t="shared" si="52"/>
        <v>3.0295096324911921E-2</v>
      </c>
      <c r="IA50" s="8">
        <f t="shared" si="55"/>
        <v>4.3508279743958572E-2</v>
      </c>
      <c r="IB50" s="8">
        <v>2.2004966780906691E-2</v>
      </c>
      <c r="IC50" s="8">
        <v>1.2091195885342949E-2</v>
      </c>
      <c r="ID50" s="8">
        <v>9.4121170777089393E-3</v>
      </c>
      <c r="IE50" s="8">
        <v>1.2745236124230539</v>
      </c>
      <c r="IF50" s="29">
        <v>0.33362855040477124</v>
      </c>
      <c r="IG50" s="29">
        <v>4.1797203003551199E-2</v>
      </c>
      <c r="IH50" s="29">
        <v>4.7817187455189397E-2</v>
      </c>
      <c r="II50" s="7">
        <v>90022.4017741875</v>
      </c>
      <c r="IJ50" s="7">
        <v>2267.65</v>
      </c>
      <c r="IK50" s="7">
        <f t="shared" si="7"/>
        <v>39698.543326433755</v>
      </c>
      <c r="IL50" s="10">
        <f>+VLOOKUP($A50,[3]Hoja1!$G$2:$I$123, 3, FALSE)</f>
        <v>40.365002058643576</v>
      </c>
      <c r="IM50" s="10">
        <v>37.817799814063697</v>
      </c>
      <c r="IN50" s="8">
        <f t="shared" si="8"/>
        <v>6.7354585859133564E-2</v>
      </c>
      <c r="IO50" s="7">
        <v>2264.0866666666666</v>
      </c>
      <c r="IP50" s="8">
        <v>4.4469073222196485E-3</v>
      </c>
      <c r="IQ50" s="7">
        <v>38.955923561235942</v>
      </c>
      <c r="IR50" s="8">
        <v>3.4292212879858536E-3</v>
      </c>
      <c r="IS50" s="8">
        <v>6.0663937158784379E-3</v>
      </c>
      <c r="IT50" s="8">
        <v>0.13580246913580246</v>
      </c>
      <c r="IU50" s="8">
        <v>9.8765432098765427E-2</v>
      </c>
      <c r="IV50" s="8">
        <v>0.1728395061728395</v>
      </c>
      <c r="IW50" s="29">
        <f t="shared" si="72"/>
        <v>4.3388629688237805E-3</v>
      </c>
      <c r="IX50" s="7">
        <f t="shared" si="73"/>
        <v>50.289936948710164</v>
      </c>
      <c r="IY50" s="29">
        <f t="shared" si="57"/>
        <v>3.0524306781440258E-3</v>
      </c>
      <c r="IZ50" s="29">
        <f t="shared" si="58"/>
        <v>6.0708745129658577E-3</v>
      </c>
      <c r="JA50" s="29">
        <f t="shared" si="59"/>
        <v>0.16520061728395058</v>
      </c>
      <c r="JB50" s="29">
        <f t="shared" si="60"/>
        <v>0.12993827160493826</v>
      </c>
      <c r="JC50" s="29">
        <f t="shared" si="61"/>
        <v>0.16766975308641974</v>
      </c>
      <c r="JD50" s="26">
        <v>-0.155735647744915</v>
      </c>
      <c r="JE50" s="26">
        <v>-1.9534570518997201</v>
      </c>
      <c r="JF50" s="26">
        <v>-0.18453900335415499</v>
      </c>
      <c r="JG50" s="26">
        <v>5.5723313813983301E-2</v>
      </c>
      <c r="JH50" s="26">
        <v>-0.54570304634943201</v>
      </c>
      <c r="JI50" s="26">
        <v>-0.111319826791097</v>
      </c>
      <c r="JJ50" s="56">
        <f t="shared" si="75"/>
        <v>-2.8950312623253356</v>
      </c>
      <c r="JK50" s="8">
        <v>0.44266877976633301</v>
      </c>
      <c r="JL50" s="27">
        <v>0.55882895052513304</v>
      </c>
      <c r="JM50" s="7">
        <v>107.175887498028</v>
      </c>
      <c r="JN50" s="8">
        <v>-5.7640593392852303E-2</v>
      </c>
      <c r="JO50" s="8">
        <v>-0.20644169112312799</v>
      </c>
      <c r="JP50" s="8">
        <v>1.15112076970865E-2</v>
      </c>
      <c r="JQ50" s="29">
        <f t="shared" si="62"/>
        <v>-1.064416686058578E-2</v>
      </c>
      <c r="JR50" s="29">
        <f t="shared" si="63"/>
        <v>4.0275150176932173E-2</v>
      </c>
      <c r="JS50" s="29">
        <f t="shared" si="64"/>
        <v>6.1249999999999999E-2</v>
      </c>
      <c r="JT50" s="31">
        <f t="shared" si="65"/>
        <v>2.7032440716002488E-5</v>
      </c>
      <c r="JU50" s="31">
        <f t="shared" si="66"/>
        <v>2.0034726002889847E-5</v>
      </c>
      <c r="JV50" s="31">
        <f t="shared" si="67"/>
        <v>4.6875000000000098E-6</v>
      </c>
      <c r="JW50" s="31">
        <v>0.05</v>
      </c>
      <c r="JX50" s="31">
        <f t="shared" si="74"/>
        <v>-1.6065658328213606E-2</v>
      </c>
    </row>
    <row r="51" spans="1:284" x14ac:dyDescent="0.3">
      <c r="A51" s="1">
        <v>38869</v>
      </c>
      <c r="B51" s="7">
        <v>135839.871616927</v>
      </c>
      <c r="C51" s="7">
        <f t="shared" si="2"/>
        <v>135895.55179392695</v>
      </c>
      <c r="D51" s="26">
        <f t="shared" si="3"/>
        <v>11.819232056439656</v>
      </c>
      <c r="E51" s="26">
        <f>+'Output Gap'!E67</f>
        <v>11.819641868138699</v>
      </c>
      <c r="F51" s="26">
        <f t="shared" si="35"/>
        <v>11.821256623762679</v>
      </c>
      <c r="G51" s="27">
        <f t="shared" si="36"/>
        <v>11.814497989942863</v>
      </c>
      <c r="H51" s="27">
        <f t="shared" si="37"/>
        <v>135198.31641245435</v>
      </c>
      <c r="I51" s="7">
        <v>135811.73212700294</v>
      </c>
      <c r="J51" s="7">
        <v>134674.7661259218</v>
      </c>
      <c r="K51" s="7">
        <v>131380.64559254699</v>
      </c>
      <c r="L51" s="7">
        <v>129072.313000284</v>
      </c>
      <c r="M51" s="8">
        <f t="shared" si="27"/>
        <v>5.1571306505437953E-3</v>
      </c>
      <c r="N51" s="8">
        <f t="shared" si="38"/>
        <v>8.6512531227700418E-3</v>
      </c>
      <c r="O51" s="8">
        <f>+'Output Gap'!H67</f>
        <v>9.30150195609869E-3</v>
      </c>
      <c r="P51" s="8">
        <f t="shared" si="39"/>
        <v>3.3941270453256012E-2</v>
      </c>
      <c r="Q51" s="33">
        <f>+'Output Gap'!I67</f>
        <v>3.5897828787499364E-2</v>
      </c>
      <c r="R51" s="8">
        <v>-9.9999999642008675E-4</v>
      </c>
      <c r="S51" s="8">
        <f>+'Output Gap'!Y51</f>
        <v>4.5090553451923093E-3</v>
      </c>
      <c r="T51" s="34">
        <f t="shared" si="40"/>
        <v>5.1571306505437953E-3</v>
      </c>
      <c r="U51" s="25">
        <v>1.40533614239794</v>
      </c>
      <c r="V51" s="25">
        <v>1.40614906928672</v>
      </c>
      <c r="W51" s="14">
        <f t="shared" si="41"/>
        <v>-8.1292688877998565E-4</v>
      </c>
      <c r="X51" s="25">
        <f t="shared" si="42"/>
        <v>4.0802124954856778</v>
      </c>
      <c r="Y51">
        <f t="shared" si="28"/>
        <v>9.7472401745615258</v>
      </c>
      <c r="Z51">
        <f t="shared" si="43"/>
        <v>9.749357930973142</v>
      </c>
      <c r="AA51" s="14">
        <f t="shared" si="29"/>
        <v>-2.1177564116161562E-3</v>
      </c>
      <c r="AB51">
        <f t="shared" si="30"/>
        <v>12.605214730287535</v>
      </c>
      <c r="AC51">
        <f t="shared" si="44"/>
        <v>12.565919839264808</v>
      </c>
      <c r="AD51" s="14">
        <f t="shared" si="45"/>
        <v>3.9294891022727541E-2</v>
      </c>
      <c r="AE51" s="8">
        <v>0.11536850129442824</v>
      </c>
      <c r="AF51" s="14">
        <f>+NAIRU_Unemployment!N47</f>
        <v>0.11666466436931899</v>
      </c>
      <c r="AG51" s="8">
        <f>+NAIRU_Unemployment!L47</f>
        <v>0.11343408267327459</v>
      </c>
      <c r="AH51" s="8">
        <f t="shared" si="31"/>
        <v>1.9344186211536496E-3</v>
      </c>
      <c r="AI51" s="7">
        <v>17188.038349419327</v>
      </c>
      <c r="AJ51" s="7">
        <v>19429.602466755427</v>
      </c>
      <c r="AK51" s="7">
        <v>17106.9514009507</v>
      </c>
      <c r="AL51" s="7">
        <v>19336.653722451301</v>
      </c>
      <c r="AM51" s="8">
        <f t="shared" si="4"/>
        <v>0.88463149870557178</v>
      </c>
      <c r="AN51" s="7">
        <v>23844.992143550167</v>
      </c>
      <c r="AO51" s="7">
        <v>374658.22187202959</v>
      </c>
      <c r="AP51" s="7">
        <v>377059.73994</v>
      </c>
      <c r="AQ51" s="8">
        <v>0.80766566416455599</v>
      </c>
      <c r="AR51" s="8">
        <v>0.81147881738549998</v>
      </c>
      <c r="AS51" s="8">
        <v>0.78802947050705596</v>
      </c>
      <c r="AT51" s="8">
        <v>0.75920254686737398</v>
      </c>
      <c r="AU51" s="8">
        <v>0.79339863411074096</v>
      </c>
      <c r="AV51" s="8">
        <f t="shared" si="17"/>
        <v>0.78021021716172367</v>
      </c>
      <c r="AW51" s="8">
        <v>6.5000000000000002E-2</v>
      </c>
      <c r="AX51" s="8">
        <v>6.1756751528813568E-2</v>
      </c>
      <c r="AY51" s="8">
        <v>6.0066666666666664E-2</v>
      </c>
      <c r="AZ51" s="8">
        <f t="shared" si="46"/>
        <v>2.4499007936507944E-2</v>
      </c>
      <c r="BA51" s="8">
        <f t="shared" si="12"/>
        <v>1.9698193930229424E-2</v>
      </c>
      <c r="BB51" s="8">
        <f t="shared" si="13"/>
        <v>1.8075057106245573E-2</v>
      </c>
      <c r="BC51" s="7">
        <v>60.48</v>
      </c>
      <c r="BD51" s="8">
        <v>3.9532485390168404E-2</v>
      </c>
      <c r="BE51" s="8">
        <v>4.6389477623102505E-2</v>
      </c>
      <c r="BF51" s="7">
        <v>61.974418440662099</v>
      </c>
      <c r="BG51" s="8">
        <v>3.7092706568577098E-2</v>
      </c>
      <c r="BH51" s="8">
        <f t="shared" si="9"/>
        <v>1.4367046232783842E-2</v>
      </c>
      <c r="BI51" s="8">
        <v>1.8282655556210999E-2</v>
      </c>
      <c r="BJ51" s="8">
        <v>3.4170272061644497E-2</v>
      </c>
      <c r="BK51" s="7">
        <v>1.0400552028925447</v>
      </c>
      <c r="BL51" s="8">
        <v>5.1422500835560658E-2</v>
      </c>
      <c r="BM51" s="7">
        <v>2431.5066666666667</v>
      </c>
      <c r="BN51" s="7">
        <v>120.248516</v>
      </c>
      <c r="BO51" s="7">
        <v>124.929206925323</v>
      </c>
      <c r="BP51" s="7">
        <v>126.818363374839</v>
      </c>
      <c r="BQ51" s="8">
        <f t="shared" si="10"/>
        <v>-1.4896552827544318E-2</v>
      </c>
      <c r="BR51" s="8">
        <f t="shared" si="14"/>
        <v>-6.4318546821655165E-2</v>
      </c>
      <c r="BS51" s="8">
        <v>-2.6482322661584502E-2</v>
      </c>
      <c r="BT51" s="7">
        <v>102.05333333333334</v>
      </c>
      <c r="BU51" s="8">
        <v>2.1214142761841304E-2</v>
      </c>
      <c r="BV51" s="29">
        <f t="shared" si="22"/>
        <v>6.9105124740983612E-2</v>
      </c>
      <c r="BW51" s="29">
        <v>1.5106251910114801E-2</v>
      </c>
      <c r="BX51" s="29">
        <v>1.9849201082223499E-2</v>
      </c>
      <c r="BY51" s="29">
        <v>7.1168973015873022E-2</v>
      </c>
      <c r="BZ51" s="29">
        <v>1.9966612222222221E-2</v>
      </c>
      <c r="CA51" s="29"/>
      <c r="CB51" s="29">
        <f t="shared" ref="CB51:CB107" si="79">+BZ51-BY51</f>
        <v>-5.12023607936508E-2</v>
      </c>
      <c r="CC51" s="29">
        <v>2.21328495157729E-2</v>
      </c>
      <c r="CD51" s="29">
        <v>2.6467217578758601E-2</v>
      </c>
      <c r="CE51" s="29">
        <f t="shared" si="32"/>
        <v>2.0556332717731291E-2</v>
      </c>
      <c r="CF51" s="29">
        <f t="shared" si="33"/>
        <v>3.5662584627846092E-2</v>
      </c>
      <c r="CG51" s="29">
        <f t="shared" si="47"/>
        <v>-1.1163576691338148E-2</v>
      </c>
      <c r="CH51" s="29">
        <f t="shared" si="48"/>
        <v>-2.8097516790648563E-2</v>
      </c>
      <c r="CI51" s="29">
        <f t="shared" si="53"/>
        <v>-3.9590259865689599E-2</v>
      </c>
      <c r="CJ51" s="29">
        <f t="shared" si="34"/>
        <v>0.46374890328225465</v>
      </c>
      <c r="CK51" s="10">
        <v>32.07266666666667</v>
      </c>
      <c r="CL51" s="10">
        <v>32.06444444444444</v>
      </c>
      <c r="CM51" s="10">
        <v>32.085000000000001</v>
      </c>
      <c r="CN51" s="10">
        <v>43.516666666666673</v>
      </c>
      <c r="CO51" s="10">
        <v>45.19</v>
      </c>
      <c r="CP51" s="10">
        <v>3.8633333333333346</v>
      </c>
      <c r="CQ51" s="10">
        <v>26.666666666666668</v>
      </c>
      <c r="CR51" s="10">
        <v>14.34511196011311</v>
      </c>
      <c r="CS51" s="7">
        <v>114.27537154026723</v>
      </c>
      <c r="CT51" s="7">
        <v>122.23418398134913</v>
      </c>
      <c r="CU51" s="8">
        <f t="shared" si="15"/>
        <v>5.3193185318286318E-2</v>
      </c>
      <c r="CV51" s="7">
        <v>71.875</v>
      </c>
      <c r="CW51" s="7">
        <v>74.046028733545498</v>
      </c>
      <c r="CX51" s="26">
        <v>1.3600689087761046</v>
      </c>
      <c r="CY51" s="29">
        <v>0.18248629104063116</v>
      </c>
      <c r="CZ51">
        <v>92100.000627653601</v>
      </c>
      <c r="DA51">
        <v>24844.690862139501</v>
      </c>
      <c r="DB51" s="29">
        <f t="shared" si="68"/>
        <v>5.7686320747820874E-2</v>
      </c>
      <c r="DC51" s="29">
        <f t="shared" si="69"/>
        <v>0.17969502137337812</v>
      </c>
      <c r="DD51" s="29">
        <v>7.091218405370249E-2</v>
      </c>
      <c r="DE51" s="29">
        <v>5.1113312869259506E-2</v>
      </c>
      <c r="DF51" s="29">
        <v>0.15032940625951821</v>
      </c>
      <c r="DG51" s="29">
        <v>0.16725652697285615</v>
      </c>
      <c r="DH51" s="29">
        <v>5.5370289155339251E-2</v>
      </c>
      <c r="DI51" s="29">
        <v>0.42037704201475085</v>
      </c>
      <c r="DJ51" s="29">
        <v>0.13330892987386808</v>
      </c>
      <c r="DK51" s="29">
        <v>0.22472029995868201</v>
      </c>
      <c r="DL51" s="29">
        <v>0.64197077016744997</v>
      </c>
      <c r="DM51">
        <v>-1468.2918133996827</v>
      </c>
      <c r="DN51" s="8">
        <f t="shared" si="76"/>
        <v>-1.5687259173225852E-2</v>
      </c>
      <c r="DO51" s="7">
        <f t="shared" si="20"/>
        <v>-15407.442846156406</v>
      </c>
      <c r="DP51" s="8">
        <f t="shared" si="78"/>
        <v>-4.3284192043425589E-2</v>
      </c>
      <c r="DQ51" s="8">
        <f t="shared" si="50"/>
        <v>4.2890874659792244E-2</v>
      </c>
      <c r="DR51" s="25">
        <v>0.99415539565715905</v>
      </c>
      <c r="DS51" s="8">
        <v>1.34869583885008E-2</v>
      </c>
      <c r="DT51" s="8">
        <v>1.45601408859272E-3</v>
      </c>
      <c r="DU51" s="8">
        <v>1.19336814912355E-2</v>
      </c>
      <c r="DV51" s="8">
        <v>0.114901197391249</v>
      </c>
      <c r="DW51" s="29">
        <f t="shared" si="6"/>
        <v>0.11536850129442824</v>
      </c>
      <c r="DX51" s="8">
        <v>0.62738907267151733</v>
      </c>
      <c r="DY51" s="8">
        <v>6.9655308974285304E-2</v>
      </c>
      <c r="DZ51" s="8">
        <v>8.1149425525308683E-2</v>
      </c>
      <c r="EA51" s="8">
        <v>0.51372913626914696</v>
      </c>
      <c r="EB51" s="8">
        <f t="shared" si="16"/>
        <v>-3.184695105121671E-2</v>
      </c>
      <c r="EC51" s="8">
        <v>0.24889133879477554</v>
      </c>
      <c r="ED51" s="8">
        <v>0.21301419634485308</v>
      </c>
      <c r="EE51" s="8">
        <v>0.20511100096000212</v>
      </c>
      <c r="EF51" s="8">
        <v>0.16548363503564545</v>
      </c>
      <c r="EG51" s="8">
        <v>0.18951934724038627</v>
      </c>
      <c r="EH51" s="8">
        <v>0.39790576156504753</v>
      </c>
      <c r="EI51" s="8">
        <v>2.141611899911388E-2</v>
      </c>
      <c r="EJ51" s="8">
        <v>4.5648261439266861E-2</v>
      </c>
      <c r="EK51" s="8">
        <v>0.14753995355043181</v>
      </c>
      <c r="EL51" s="10">
        <v>54801.212570000003</v>
      </c>
      <c r="EM51" s="8">
        <v>0.18399719255427693</v>
      </c>
      <c r="EN51" s="10">
        <v>967.9563800000027</v>
      </c>
      <c r="EO51" s="10">
        <v>1530.1441499999999</v>
      </c>
      <c r="EP51" s="8">
        <v>1.7663046757653206E-2</v>
      </c>
      <c r="EQ51" s="8">
        <v>1.5807986616091063</v>
      </c>
      <c r="ER51" s="8">
        <v>7.1079825822065998E-2</v>
      </c>
      <c r="ES51" s="8">
        <v>0.39282201821333834</v>
      </c>
      <c r="ET51" s="10">
        <v>21831.266780000002</v>
      </c>
      <c r="EU51" s="8">
        <v>0.46389395739030714</v>
      </c>
      <c r="EV51" s="10">
        <v>999.29419000000132</v>
      </c>
      <c r="EW51" s="10">
        <v>648.41065000000003</v>
      </c>
      <c r="EX51" s="8">
        <v>4.5773532066195624E-2</v>
      </c>
      <c r="EY51" s="8">
        <v>0.64886862796630407</v>
      </c>
      <c r="EZ51" s="8">
        <v>6.7364868052921939E-2</v>
      </c>
      <c r="FA51" s="8">
        <v>0.44089760627266505</v>
      </c>
      <c r="FB51" s="10">
        <v>7608.1789799999997</v>
      </c>
      <c r="FC51" s="8">
        <v>-2.8938468734422518E-2</v>
      </c>
      <c r="FD51" s="10">
        <v>366.79093000000063</v>
      </c>
      <c r="FE51" s="10">
        <v>324.54831000000001</v>
      </c>
      <c r="FF51" s="8">
        <v>4.8210081671869479E-2</v>
      </c>
      <c r="FG51" s="8">
        <v>0.88483188501961996</v>
      </c>
      <c r="FH51" s="8">
        <v>0.10778084930851836</v>
      </c>
      <c r="FI51" s="8">
        <v>0.39578290418458789</v>
      </c>
      <c r="FJ51" s="7">
        <v>85686.479190000013</v>
      </c>
      <c r="FK51" s="7">
        <v>2412.8492800000049</v>
      </c>
      <c r="FL51" s="8">
        <v>0.23221730347967573</v>
      </c>
      <c r="FM51" s="8">
        <v>7.8217174018513511E-2</v>
      </c>
      <c r="FN51" s="8">
        <v>0.64094462542109121</v>
      </c>
      <c r="FO51" s="8">
        <v>0.26052075226108912</v>
      </c>
      <c r="FP51" s="8">
        <v>0.12207617153681828</v>
      </c>
      <c r="FQ51" s="8">
        <v>1.0411614615364679</v>
      </c>
      <c r="FR51" s="8">
        <v>2.8159043326424771E-2</v>
      </c>
      <c r="FS51" s="8">
        <v>7.3227859400994758E-2</v>
      </c>
      <c r="FT51" s="8">
        <v>6.160658225973803E-2</v>
      </c>
      <c r="FU51" s="8">
        <v>2.2748738293359539E-2</v>
      </c>
      <c r="FV51" s="8">
        <v>1.7654928974953674E-2</v>
      </c>
      <c r="FW51" s="8">
        <v>5.0108505281209706E-2</v>
      </c>
      <c r="FX51" s="8">
        <v>0.37242090211936008</v>
      </c>
      <c r="FY51" s="8">
        <v>0.57747059259943012</v>
      </c>
      <c r="FZ51" s="8">
        <v>0.12038211563460677</v>
      </c>
      <c r="GA51" s="8">
        <v>-2.2146264714223651E-2</v>
      </c>
      <c r="GB51" s="8">
        <v>0.23947574030281316</v>
      </c>
      <c r="GC51" s="8">
        <v>0.13749199793886829</v>
      </c>
      <c r="GD51" s="8">
        <v>-0.51278605173614511</v>
      </c>
      <c r="GE51" s="8">
        <v>-0.77791009437818759</v>
      </c>
      <c r="GF51" s="8">
        <v>-0.58434175980336234</v>
      </c>
      <c r="GG51" s="8">
        <v>-6.5144226956633427E-3</v>
      </c>
      <c r="GH51" s="8">
        <v>-9.5325765373339977E-3</v>
      </c>
      <c r="GI51" s="8">
        <v>3.9691475487785332E-3</v>
      </c>
      <c r="GJ51" s="8">
        <v>1.5019557015233312E-2</v>
      </c>
      <c r="GK51" s="8">
        <v>6.1982728658411736E-2</v>
      </c>
      <c r="GL51" s="8">
        <v>0.13690475619338902</v>
      </c>
      <c r="GM51" s="8">
        <v>5.0644803053667739E-2</v>
      </c>
      <c r="GN51" s="8">
        <v>3.1106841208568603E-2</v>
      </c>
      <c r="GO51" s="8">
        <v>5.2432238552751781E-2</v>
      </c>
      <c r="GP51" s="8">
        <v>7.2770328917839931E-3</v>
      </c>
      <c r="GQ51" s="8">
        <v>5.2069596338274758E-2</v>
      </c>
      <c r="GR51" s="8">
        <v>2.4100247743534146E-2</v>
      </c>
      <c r="GS51" s="8">
        <v>2.8465511749213961E-2</v>
      </c>
      <c r="GT51" s="8">
        <v>0.58520520727738823</v>
      </c>
      <c r="GU51" s="8">
        <v>0.28816693973033886</v>
      </c>
      <c r="GV51" s="8">
        <v>0.83084709436838233</v>
      </c>
      <c r="GW51" s="8">
        <v>0.24539480166995475</v>
      </c>
      <c r="GX51" s="26">
        <v>9.9213396813991395</v>
      </c>
      <c r="GY51" s="8">
        <v>0.13150803891595414</v>
      </c>
      <c r="GZ51" s="8">
        <v>6.0473568949995227E-2</v>
      </c>
      <c r="HA51" s="51">
        <v>1.4587795360991886</v>
      </c>
      <c r="HB51" s="51">
        <v>0.3419142746526147</v>
      </c>
      <c r="HC51" s="51">
        <v>1180.6854240940099</v>
      </c>
      <c r="HD51" s="51">
        <v>1595.5058278988461</v>
      </c>
      <c r="HE51" s="51">
        <v>995.69106332946865</v>
      </c>
      <c r="HF51" s="51">
        <v>1714.5527907722853</v>
      </c>
      <c r="HG51" s="51">
        <v>1162.3059175956835</v>
      </c>
      <c r="HH51" s="10">
        <v>1040.3255441039084</v>
      </c>
      <c r="HI51" s="8">
        <v>0.85005440725084258</v>
      </c>
      <c r="HJ51" s="8">
        <v>4.8615432893242952E-2</v>
      </c>
      <c r="HK51" s="8">
        <v>0.31381714416604661</v>
      </c>
      <c r="HL51" s="8">
        <v>8.7854936674014755E-2</v>
      </c>
      <c r="HM51" s="8">
        <v>6.5176881871118267E-2</v>
      </c>
      <c r="HN51" s="8">
        <v>4.689165466320163E-2</v>
      </c>
      <c r="HO51" s="7">
        <v>953.15001043645782</v>
      </c>
      <c r="HP51" s="8">
        <v>8.3446020032214796E-2</v>
      </c>
      <c r="HQ51" s="8">
        <v>0.109272954698467</v>
      </c>
      <c r="HR51" s="8">
        <v>0.10908579931608701</v>
      </c>
      <c r="HS51" s="29">
        <f t="shared" si="77"/>
        <v>2.5639779283872219E-2</v>
      </c>
      <c r="HT51">
        <v>-689.00237719999996</v>
      </c>
      <c r="HU51">
        <f t="shared" si="70"/>
        <v>-2458.3319258000001</v>
      </c>
      <c r="HV51" s="8">
        <f t="shared" si="51"/>
        <v>-1.8380124425600466E-2</v>
      </c>
      <c r="HW51" s="8">
        <f t="shared" si="54"/>
        <v>-1.6131773528528029E-2</v>
      </c>
      <c r="HX51">
        <v>1809.7047862379995</v>
      </c>
      <c r="HY51">
        <f t="shared" si="71"/>
        <v>6773.4478197721237</v>
      </c>
      <c r="HZ51" s="8">
        <f t="shared" si="52"/>
        <v>4.8276464995423138E-2</v>
      </c>
      <c r="IA51" s="8">
        <f t="shared" si="55"/>
        <v>4.4447914087235189E-2</v>
      </c>
      <c r="IB51" s="8">
        <v>2.1431786780243104E-2</v>
      </c>
      <c r="IC51" s="8">
        <v>1.076347216192362E-2</v>
      </c>
      <c r="ID51" s="8">
        <v>1.2252655145068476E-2</v>
      </c>
      <c r="IE51" s="8">
        <v>1.7158743735339417</v>
      </c>
      <c r="IF51" s="29">
        <v>0.34702990423732011</v>
      </c>
      <c r="IG51" s="29">
        <v>4.3460845965475697E-2</v>
      </c>
      <c r="IH51" s="29">
        <v>5.2211639365096402E-2</v>
      </c>
      <c r="II51" s="7">
        <v>93597.727760224807</v>
      </c>
      <c r="IJ51" s="7">
        <v>2496.8533333333335</v>
      </c>
      <c r="IK51" s="7">
        <f t="shared" si="7"/>
        <v>37486.273827414021</v>
      </c>
      <c r="IL51" s="10">
        <f>+VLOOKUP($A51,[3]Hoja1!$G$2:$I$123, 3, FALSE)</f>
        <v>44.809296659732766</v>
      </c>
      <c r="IM51" s="10">
        <v>38.812174048179699</v>
      </c>
      <c r="IN51" s="8">
        <f t="shared" si="8"/>
        <v>0.1545165340160668</v>
      </c>
      <c r="IO51" s="7">
        <v>2431.5066666666667</v>
      </c>
      <c r="IP51" s="8">
        <v>4.7813884756246093E-3</v>
      </c>
      <c r="IQ51" s="7">
        <v>83.157259912977935</v>
      </c>
      <c r="IR51" s="8">
        <v>3.337152441791219E-3</v>
      </c>
      <c r="IS51" s="8">
        <v>5.9186970955305675E-3</v>
      </c>
      <c r="IT51" s="8">
        <v>0.16049382716049382</v>
      </c>
      <c r="IU51" s="8">
        <v>-0.1111111111111111</v>
      </c>
      <c r="IV51" s="8">
        <v>-6.1728395061728392E-2</v>
      </c>
      <c r="IW51" s="29">
        <f t="shared" si="72"/>
        <v>4.2365887244148687E-3</v>
      </c>
      <c r="IX51" s="7">
        <f t="shared" si="73"/>
        <v>56.074993742601734</v>
      </c>
      <c r="IY51" s="29">
        <f t="shared" si="57"/>
        <v>3.1529523445209362E-3</v>
      </c>
      <c r="IZ51" s="29">
        <f t="shared" si="58"/>
        <v>6.4711064275897829E-3</v>
      </c>
      <c r="JA51" s="29">
        <f t="shared" si="59"/>
        <v>0.15219907407407407</v>
      </c>
      <c r="JB51" s="29">
        <f t="shared" si="60"/>
        <v>4.6604938271604932E-2</v>
      </c>
      <c r="JC51" s="29">
        <f t="shared" si="61"/>
        <v>0.10902777777777777</v>
      </c>
      <c r="JD51" s="26">
        <v>-0.16429415243748</v>
      </c>
      <c r="JE51" s="26">
        <v>-1.9182117624380901</v>
      </c>
      <c r="JF51" s="26">
        <v>-0.18058919397079601</v>
      </c>
      <c r="JG51" s="26">
        <v>8.2880370018445698E-2</v>
      </c>
      <c r="JH51" s="26">
        <v>-0.51489565620214095</v>
      </c>
      <c r="JI51" s="26">
        <v>-0.11017063341170399</v>
      </c>
      <c r="JJ51" s="56">
        <f t="shared" si="75"/>
        <v>-2.8052810284417657</v>
      </c>
      <c r="JK51" s="8">
        <v>0.441220066115527</v>
      </c>
      <c r="JL51" s="27">
        <v>0.56001339870093403</v>
      </c>
      <c r="JM51" s="7">
        <v>109.854386012172</v>
      </c>
      <c r="JN51" s="8">
        <v>-3.9261587625761499E-2</v>
      </c>
      <c r="JO51" s="8">
        <v>-0.121519922527369</v>
      </c>
      <c r="JP51" s="8">
        <v>6.2386067520590699E-2</v>
      </c>
      <c r="JQ51" s="29">
        <f t="shared" si="62"/>
        <v>-5.1516209910907329E-3</v>
      </c>
      <c r="JR51" s="29">
        <f t="shared" si="63"/>
        <v>3.7318187294632349E-2</v>
      </c>
      <c r="JS51" s="29">
        <f t="shared" si="64"/>
        <v>6.1249999999999999E-2</v>
      </c>
      <c r="JT51" s="31">
        <f t="shared" si="65"/>
        <v>4.9770842828301196E-5</v>
      </c>
      <c r="JU51" s="31">
        <f t="shared" si="66"/>
        <v>1.2420374542135739E-5</v>
      </c>
      <c r="JV51" s="31">
        <f t="shared" si="67"/>
        <v>4.6875000000000098E-6</v>
      </c>
      <c r="JW51" s="31">
        <v>0.05</v>
      </c>
      <c r="JX51" s="31">
        <f t="shared" si="74"/>
        <v>-1.5829727938355506E-2</v>
      </c>
    </row>
    <row r="52" spans="1:284" x14ac:dyDescent="0.3">
      <c r="A52" s="1">
        <v>38961</v>
      </c>
      <c r="B52" s="7">
        <v>138435.63655077299</v>
      </c>
      <c r="C52" s="7">
        <f t="shared" si="2"/>
        <v>138180.01495789093</v>
      </c>
      <c r="D52" s="26">
        <f t="shared" si="3"/>
        <v>11.838160778549673</v>
      </c>
      <c r="E52" s="26">
        <f>+'Output Gap'!E68</f>
        <v>11.836312570292099</v>
      </c>
      <c r="F52" s="26">
        <f t="shared" si="35"/>
        <v>11.837945287903747</v>
      </c>
      <c r="G52" s="27">
        <f t="shared" si="36"/>
        <v>11.823886067782251</v>
      </c>
      <c r="H52" s="27">
        <f t="shared" si="37"/>
        <v>136473.54533878216</v>
      </c>
      <c r="I52" s="7">
        <v>137835.11993269282</v>
      </c>
      <c r="J52" s="7">
        <v>136359.25675943805</v>
      </c>
      <c r="K52" s="7">
        <v>132723.44732849099</v>
      </c>
      <c r="L52" s="7">
        <v>130381.244009424</v>
      </c>
      <c r="M52" s="8">
        <f t="shared" si="27"/>
        <v>1.2504032300711732E-2</v>
      </c>
      <c r="N52" s="8">
        <f t="shared" si="38"/>
        <v>1.5227274192305407E-2</v>
      </c>
      <c r="O52" s="8">
        <f>+'Output Gap'!H68</f>
        <v>1.3175285027198669E-2</v>
      </c>
      <c r="P52" s="8">
        <f t="shared" si="39"/>
        <v>4.3038282513445436E-2</v>
      </c>
      <c r="Q52" s="33">
        <f>+'Output Gap'!I68</f>
        <v>4.0116115978099387E-2</v>
      </c>
      <c r="R52" s="8">
        <v>0</v>
      </c>
      <c r="S52" s="8">
        <f>+'Output Gap'!Y52</f>
        <v>7.7677647887209609E-3</v>
      </c>
      <c r="T52" s="36">
        <f>+M52*0.8</f>
        <v>1.0003225840569386E-2</v>
      </c>
      <c r="U52" s="25">
        <v>1.4147549965460799</v>
      </c>
      <c r="V52" s="25">
        <v>1.4093585268362301</v>
      </c>
      <c r="W52" s="14">
        <f t="shared" si="41"/>
        <v>5.3964697098498604E-3</v>
      </c>
      <c r="X52" s="25">
        <f t="shared" si="42"/>
        <v>4.0933288011371811</v>
      </c>
      <c r="Y52">
        <f t="shared" si="28"/>
        <v>9.7470718141958841</v>
      </c>
      <c r="Z52">
        <f t="shared" si="43"/>
        <v>9.7489516986870459</v>
      </c>
      <c r="AA52" s="14">
        <f t="shared" si="29"/>
        <v>-1.8798844911618318E-3</v>
      </c>
      <c r="AB52">
        <f t="shared" si="30"/>
        <v>12.636837498522004</v>
      </c>
      <c r="AC52">
        <f t="shared" si="44"/>
        <v>12.593657610808144</v>
      </c>
      <c r="AD52" s="14">
        <f t="shared" si="45"/>
        <v>4.3179887713860055E-2</v>
      </c>
      <c r="AE52" s="8">
        <v>0.12687878629604415</v>
      </c>
      <c r="AF52" s="14">
        <f>+NAIRU_Unemployment!N48</f>
        <v>0.11592659278829399</v>
      </c>
      <c r="AG52" s="8">
        <f>+NAIRU_Unemployment!L48</f>
        <v>0.1127409361393638</v>
      </c>
      <c r="AH52" s="8">
        <f t="shared" si="31"/>
        <v>1.4137850156680357E-2</v>
      </c>
      <c r="AI52" s="7">
        <v>16702.667679831287</v>
      </c>
      <c r="AJ52" s="7">
        <v>19129.838351968578</v>
      </c>
      <c r="AK52" s="7">
        <v>17104.0715107943</v>
      </c>
      <c r="AL52" s="7">
        <v>19313.7000557067</v>
      </c>
      <c r="AM52" s="8">
        <f t="shared" si="4"/>
        <v>0.8731212137039559</v>
      </c>
      <c r="AN52" s="7">
        <v>24565.785902920834</v>
      </c>
      <c r="AO52" s="7">
        <v>384067.26216762891</v>
      </c>
      <c r="AP52" s="7">
        <v>386754.2806</v>
      </c>
      <c r="AQ52" s="8">
        <v>0.82548537633107655</v>
      </c>
      <c r="AR52" s="8">
        <v>0.81601591809921004</v>
      </c>
      <c r="AS52" s="8">
        <v>0.78942318706630799</v>
      </c>
      <c r="AT52" s="8">
        <v>0.75977500009396504</v>
      </c>
      <c r="AU52" s="8">
        <v>0.795392839052523</v>
      </c>
      <c r="AV52" s="8">
        <f t="shared" si="17"/>
        <v>0.78153034207093208</v>
      </c>
      <c r="AW52" s="8">
        <v>6.7500000000000004E-2</v>
      </c>
      <c r="AX52" s="8">
        <v>6.6607508908196722E-2</v>
      </c>
      <c r="AY52" s="8">
        <v>6.433333333333334E-2</v>
      </c>
      <c r="AZ52" s="8">
        <f t="shared" si="46"/>
        <v>2.0707392868825503E-2</v>
      </c>
      <c r="BA52" s="8">
        <f t="shared" si="12"/>
        <v>2.6045384726833598E-2</v>
      </c>
      <c r="BB52" s="8">
        <f t="shared" si="13"/>
        <v>2.385769400352733E-2</v>
      </c>
      <c r="BC52" s="7">
        <v>61.14</v>
      </c>
      <c r="BD52" s="8">
        <v>4.5843311666096564E-2</v>
      </c>
      <c r="BE52" s="8">
        <v>6.1186070634323304E-2</v>
      </c>
      <c r="BF52" s="7">
        <v>62.613361868317497</v>
      </c>
      <c r="BG52" s="8">
        <v>4.07450141023575E-2</v>
      </c>
      <c r="BH52" s="8">
        <f t="shared" si="9"/>
        <v>1.7818250681724379E-2</v>
      </c>
      <c r="BI52" s="8">
        <v>2.03274355374371E-2</v>
      </c>
      <c r="BJ52" s="8">
        <v>3.9275607306217E-2</v>
      </c>
      <c r="BK52" s="7">
        <v>1.0635562333445594</v>
      </c>
      <c r="BL52" s="8">
        <v>6.1528006473239527E-2</v>
      </c>
      <c r="BM52" s="7">
        <v>2433.4233333333332</v>
      </c>
      <c r="BN52" s="7">
        <v>121.9770668</v>
      </c>
      <c r="BO52" s="7">
        <v>123.630316370792</v>
      </c>
      <c r="BP52" s="7">
        <v>125.638457121031</v>
      </c>
      <c r="BQ52" s="8">
        <f t="shared" si="10"/>
        <v>-1.5983487828925669E-2</v>
      </c>
      <c r="BR52" s="8">
        <f t="shared" si="14"/>
        <v>-5.4238116728569152E-2</v>
      </c>
      <c r="BS52" s="8">
        <v>-3.0272481399685601E-2</v>
      </c>
      <c r="BT52" s="7">
        <v>103.24666666666667</v>
      </c>
      <c r="BU52" s="8">
        <v>4.1212854645690467E-2</v>
      </c>
      <c r="BV52" s="29">
        <f t="shared" si="22"/>
        <v>6.4050734566666656E-2</v>
      </c>
      <c r="BW52" s="29">
        <v>1.4480538345662099E-2</v>
      </c>
      <c r="BX52" s="29">
        <v>1.42928471695836E-2</v>
      </c>
      <c r="BY52" s="29">
        <v>6.9247312698412694E-2</v>
      </c>
      <c r="BZ52" s="29">
        <v>2.1074105555555556E-2</v>
      </c>
      <c r="CA52" s="29"/>
      <c r="CB52" s="29">
        <f t="shared" si="79"/>
        <v>-4.8173207142857138E-2</v>
      </c>
      <c r="CC52" s="29">
        <v>1.9998930655402501E-2</v>
      </c>
      <c r="CD52" s="29">
        <v>2.52093398311421E-2</v>
      </c>
      <c r="CE52" s="29">
        <f t="shared" si="32"/>
        <v>1.929845497011479E-2</v>
      </c>
      <c r="CF52" s="29">
        <f t="shared" si="33"/>
        <v>3.3778993315776891E-2</v>
      </c>
      <c r="CG52" s="29">
        <f t="shared" si="47"/>
        <v>-1.3071600446951388E-2</v>
      </c>
      <c r="CH52" s="29">
        <f t="shared" si="48"/>
        <v>-3.2547621525875592E-2</v>
      </c>
      <c r="CI52" s="29">
        <f t="shared" si="53"/>
        <v>-3.2558576997026481E-2</v>
      </c>
      <c r="CJ52" s="29">
        <f t="shared" si="34"/>
        <v>0.39685295587161429</v>
      </c>
      <c r="CK52" s="10">
        <v>29.248000000000001</v>
      </c>
      <c r="CL52" s="10">
        <v>28.344444444444445</v>
      </c>
      <c r="CM52" s="10">
        <v>30.603333333333335</v>
      </c>
      <c r="CN52" s="10">
        <v>43.903333333333336</v>
      </c>
      <c r="CO52" s="10">
        <v>45.156666666666666</v>
      </c>
      <c r="CP52" s="10">
        <v>4.7433333333333323</v>
      </c>
      <c r="CQ52" s="10">
        <v>31.111100000000004</v>
      </c>
      <c r="CR52" s="10">
        <v>18.118141704440045</v>
      </c>
      <c r="CS52" s="7">
        <v>72.127557615097174</v>
      </c>
      <c r="CT52" s="7">
        <v>86.335583690009443</v>
      </c>
      <c r="CU52" s="8">
        <f t="shared" si="15"/>
        <v>7.6349343602723829E-2</v>
      </c>
      <c r="CV52" s="7">
        <v>70.486111111111114</v>
      </c>
      <c r="CW52" s="7">
        <v>75.088285674337996</v>
      </c>
      <c r="CX52" s="26">
        <v>1.3532763346827239</v>
      </c>
      <c r="CY52" s="29">
        <v>0.18693380101361867</v>
      </c>
      <c r="CZ52">
        <v>93540.952667498903</v>
      </c>
      <c r="DA52">
        <v>25931.0781453495</v>
      </c>
      <c r="DB52" s="29">
        <f t="shared" si="68"/>
        <v>6.593426995713525E-2</v>
      </c>
      <c r="DC52" s="29">
        <f t="shared" si="69"/>
        <v>0.23144656546044917</v>
      </c>
      <c r="DD52" s="29">
        <v>6.9950937926361895E-2</v>
      </c>
      <c r="DE52" s="29">
        <v>5.1271528589025332E-2</v>
      </c>
      <c r="DF52" s="29">
        <v>0.15207454814356824</v>
      </c>
      <c r="DG52" s="29">
        <v>0.16772862263872521</v>
      </c>
      <c r="DH52" s="29">
        <v>6.0662552248225206E-2</v>
      </c>
      <c r="DI52" s="29">
        <v>0.41510208279865002</v>
      </c>
      <c r="DJ52" s="29">
        <v>0.13222486120558266</v>
      </c>
      <c r="DK52" s="29">
        <v>0.23204554717596393</v>
      </c>
      <c r="DL52" s="29">
        <v>0.63572959161845344</v>
      </c>
      <c r="DM52">
        <v>20.632821457586942</v>
      </c>
      <c r="DN52" s="8">
        <f t="shared" si="76"/>
        <v>2.1157281467967877E-4</v>
      </c>
      <c r="DO52" s="7">
        <f t="shared" si="20"/>
        <v>-13918.769097011216</v>
      </c>
      <c r="DP52" s="8">
        <f t="shared" si="78"/>
        <v>-3.7802610697299989E-2</v>
      </c>
      <c r="DQ52" s="8">
        <f t="shared" si="50"/>
        <v>4.056394601797475E-2</v>
      </c>
      <c r="DR52" s="25">
        <v>0.99609104688148897</v>
      </c>
      <c r="DS52" s="8">
        <v>1.37521838368615E-2</v>
      </c>
      <c r="DT52" s="8">
        <v>1.50132466274618E-3</v>
      </c>
      <c r="DU52" s="8">
        <v>1.2461312504269E-2</v>
      </c>
      <c r="DV52" s="8">
        <v>0.115857589386055</v>
      </c>
      <c r="DW52" s="29">
        <f t="shared" si="6"/>
        <v>0.12687878629604415</v>
      </c>
      <c r="DX52" s="8">
        <v>0.61511293438800185</v>
      </c>
      <c r="DY52" s="8">
        <v>6.9736741268968699E-2</v>
      </c>
      <c r="DZ52" s="8">
        <v>0.10391780312757626</v>
      </c>
      <c r="EA52" s="8">
        <v>0.51318738744493997</v>
      </c>
      <c r="EB52" s="8">
        <f t="shared" si="16"/>
        <v>-9.6340080390557636E-2</v>
      </c>
      <c r="EC52" s="8">
        <v>0.28094399209964283</v>
      </c>
      <c r="ED52" s="8">
        <v>0.30861168020852836</v>
      </c>
      <c r="EE52" s="8">
        <v>0.25024559215971642</v>
      </c>
      <c r="EF52" s="8">
        <v>0.18804338994680658</v>
      </c>
      <c r="EG52" s="8">
        <v>0.19795305154725321</v>
      </c>
      <c r="EH52" s="8">
        <v>0.40258524510054777</v>
      </c>
      <c r="EI52" s="8">
        <v>2.1993531854250289E-2</v>
      </c>
      <c r="EJ52" s="8">
        <v>4.3150775085867066E-2</v>
      </c>
      <c r="EK52" s="8">
        <v>0.13883822410846897</v>
      </c>
      <c r="EL52" s="10">
        <v>58032.276700000017</v>
      </c>
      <c r="EM52" s="8">
        <v>0.2542683738319218</v>
      </c>
      <c r="EN52" s="10">
        <v>1015.5010200000107</v>
      </c>
      <c r="EO52" s="10">
        <v>1597.68578</v>
      </c>
      <c r="EP52" s="8">
        <v>1.7498900228396699E-2</v>
      </c>
      <c r="EQ52" s="8">
        <v>1.5732980553776137</v>
      </c>
      <c r="ER52" s="8">
        <v>6.2530503251449279E-2</v>
      </c>
      <c r="ES52" s="8">
        <v>0.44028089206414972</v>
      </c>
      <c r="ET52" s="10">
        <v>24326.650810000003</v>
      </c>
      <c r="EU52" s="8">
        <v>0.47956553150034575</v>
      </c>
      <c r="EV52" s="10">
        <v>1082.0420200000001</v>
      </c>
      <c r="EW52" s="10">
        <v>756.65910999999994</v>
      </c>
      <c r="EX52" s="8">
        <v>4.4479695476830824E-2</v>
      </c>
      <c r="EY52" s="8">
        <v>0.69928810158407695</v>
      </c>
      <c r="EZ52" s="8">
        <v>6.5623618553418056E-2</v>
      </c>
      <c r="FA52" s="8">
        <v>0.47397754599362224</v>
      </c>
      <c r="FB52" s="10">
        <v>8267.2546999999995</v>
      </c>
      <c r="FC52" s="8">
        <v>1.3861385140944149E-2</v>
      </c>
      <c r="FD52" s="10">
        <v>344.97471999999999</v>
      </c>
      <c r="FE52" s="10">
        <v>320.06511</v>
      </c>
      <c r="FF52" s="8">
        <v>4.1727844673758507E-2</v>
      </c>
      <c r="FG52" s="8">
        <v>0.92779294088563946</v>
      </c>
      <c r="FH52" s="8">
        <v>9.3936718572522726E-2</v>
      </c>
      <c r="FI52" s="8">
        <v>0.41213702395978524</v>
      </c>
      <c r="FJ52" s="7">
        <v>92216.829390000028</v>
      </c>
      <c r="FK52" s="7">
        <v>2528.1210700000111</v>
      </c>
      <c r="FL52" s="8">
        <v>0.29873512226517157</v>
      </c>
      <c r="FM52" s="8">
        <v>0.11877781774914231</v>
      </c>
      <c r="FN52" s="8">
        <v>0.63967295777804778</v>
      </c>
      <c r="FO52" s="8">
        <v>0.26621677720133807</v>
      </c>
      <c r="FP52" s="8">
        <v>0.11625331135144426</v>
      </c>
      <c r="FQ52" s="8">
        <v>1.0613211157647822</v>
      </c>
      <c r="FR52" s="8">
        <v>2.7414964130984966E-2</v>
      </c>
      <c r="FS52" s="8">
        <v>6.6151353683836719E-2</v>
      </c>
      <c r="FT52" s="8">
        <v>5.9577444189795596E-2</v>
      </c>
      <c r="FU52" s="8">
        <v>2.1641684378158176E-2</v>
      </c>
      <c r="FV52" s="8">
        <v>1.7974924214650394E-2</v>
      </c>
      <c r="FW52" s="8">
        <v>4.7123421395601967E-2</v>
      </c>
      <c r="FX52" s="8">
        <v>0.35936809309924</v>
      </c>
      <c r="FY52" s="8">
        <v>0.59350848550515811</v>
      </c>
      <c r="FZ52" s="8">
        <v>0.19627506726527599</v>
      </c>
      <c r="GA52" s="8">
        <v>8.766259570596624E-2</v>
      </c>
      <c r="GB52" s="8">
        <v>0.41333236525134476</v>
      </c>
      <c r="GC52" s="8">
        <v>0.19801090798451104</v>
      </c>
      <c r="GD52" s="8">
        <v>-0.53708244106941938</v>
      </c>
      <c r="GE52" s="8">
        <v>-0.79840397248556749</v>
      </c>
      <c r="GF52" s="8">
        <v>-0.57821920145683481</v>
      </c>
      <c r="GG52" s="8">
        <v>-7.0233650650128225E-3</v>
      </c>
      <c r="GH52" s="8">
        <v>-2.6501881030223198E-3</v>
      </c>
      <c r="GI52" s="8">
        <v>8.2803587793853495E-3</v>
      </c>
      <c r="GJ52" s="8">
        <v>1.991221842636982E-2</v>
      </c>
      <c r="GK52" s="8">
        <v>6.2342832108115198E-2</v>
      </c>
      <c r="GL52" s="8">
        <v>0.13544848405249935</v>
      </c>
      <c r="GM52" s="8">
        <v>5.3674870779645681E-2</v>
      </c>
      <c r="GN52" s="8">
        <v>2.9281979976104138E-2</v>
      </c>
      <c r="GO52" s="8">
        <v>5.097878972413121E-2</v>
      </c>
      <c r="GP52" s="8">
        <v>8.9404338581890227E-3</v>
      </c>
      <c r="GQ52" s="8">
        <v>5.2477753065565486E-2</v>
      </c>
      <c r="GR52" s="8">
        <v>2.1421287413811999E-2</v>
      </c>
      <c r="GS52" s="8">
        <v>3.0688787642306831E-2</v>
      </c>
      <c r="GT52" s="8">
        <v>0.61810554780220461</v>
      </c>
      <c r="GU52" s="8">
        <v>0.25387485135034793</v>
      </c>
      <c r="GV52" s="8">
        <v>0.86390738558323088</v>
      </c>
      <c r="GW52" s="8">
        <v>0.25466886719424797</v>
      </c>
      <c r="GX52" s="26">
        <v>9.3062505610516002</v>
      </c>
      <c r="GY52" s="8">
        <v>0.1313</v>
      </c>
      <c r="GZ52" s="8">
        <v>6.0771216611172067E-2</v>
      </c>
      <c r="HA52" s="51">
        <v>1.4611684510869818</v>
      </c>
      <c r="HB52" s="51">
        <v>0.35108903631666527</v>
      </c>
      <c r="HC52" s="51">
        <v>1193.9288987354478</v>
      </c>
      <c r="HD52" s="51">
        <v>1622.9161369892397</v>
      </c>
      <c r="HE52" s="51">
        <v>1000.4747823215886</v>
      </c>
      <c r="HF52" s="51">
        <v>1753.2129113366425</v>
      </c>
      <c r="HG52" s="51">
        <v>1130.7754644280835</v>
      </c>
      <c r="HH52" s="10">
        <v>1042.4215784527958</v>
      </c>
      <c r="HI52" s="8">
        <v>0.86008893337626813</v>
      </c>
      <c r="HJ52" s="8">
        <v>6.1391318944111234E-2</v>
      </c>
      <c r="HK52" s="8">
        <v>0.32309483148267332</v>
      </c>
      <c r="HL52" s="8">
        <v>8.5962658103699074E-2</v>
      </c>
      <c r="HM52" s="8">
        <v>7.2682988549697472E-2</v>
      </c>
      <c r="HN52" s="8">
        <v>4.8413756197180177E-2</v>
      </c>
      <c r="HO52" s="7">
        <v>952.92837660920361</v>
      </c>
      <c r="HP52" s="8">
        <v>8.2203883613480203E-2</v>
      </c>
      <c r="HQ52" s="8">
        <v>9.5393848828826802E-2</v>
      </c>
      <c r="HR52" s="8">
        <v>9.6641141583312606E-2</v>
      </c>
      <c r="HS52" s="29">
        <f t="shared" si="77"/>
        <v>1.4437257969832404E-2</v>
      </c>
      <c r="HT52">
        <v>-714.01914369999997</v>
      </c>
      <c r="HU52">
        <f t="shared" si="70"/>
        <v>-2330.3359040999999</v>
      </c>
      <c r="HV52" s="8">
        <f t="shared" si="51"/>
        <v>-1.7613389515764244E-2</v>
      </c>
      <c r="HW52" s="8">
        <f t="shared" si="54"/>
        <v>-1.4951326900470513E-2</v>
      </c>
      <c r="HX52">
        <v>1727.1840687499998</v>
      </c>
      <c r="HY52">
        <f t="shared" si="71"/>
        <v>7521.8331012121243</v>
      </c>
      <c r="HZ52" s="8">
        <f t="shared" si="52"/>
        <v>4.2606092619133062E-2</v>
      </c>
      <c r="IA52" s="8">
        <f t="shared" si="55"/>
        <v>4.8259731736157649E-2</v>
      </c>
      <c r="IB52" s="8">
        <v>2.2415551318088797E-2</v>
      </c>
      <c r="IC52" s="8">
        <v>1.0417060545279902E-2</v>
      </c>
      <c r="ID52" s="8">
        <v>1.5427119872788954E-2</v>
      </c>
      <c r="IE52" s="8">
        <v>1.8286812333634903</v>
      </c>
      <c r="IF52" s="29">
        <v>0.34680591169856845</v>
      </c>
      <c r="IG52" s="29">
        <v>4.4555156001990899E-2</v>
      </c>
      <c r="IH52" s="29">
        <v>5.4705258220309902E-2</v>
      </c>
      <c r="II52" s="7">
        <v>97521.137055462605</v>
      </c>
      <c r="IJ52" s="7">
        <v>2405.646666666667</v>
      </c>
      <c r="IK52" s="7">
        <f t="shared" si="7"/>
        <v>40538.429191095915</v>
      </c>
      <c r="IL52" s="10">
        <f>+VLOOKUP($A52,[3]Hoja1!$G$2:$I$123, 3, FALSE)</f>
        <v>44.878074993568326</v>
      </c>
      <c r="IM52" s="10">
        <v>39.788074342746697</v>
      </c>
      <c r="IN52" s="8">
        <f t="shared" si="8"/>
        <v>0.1279277958258247</v>
      </c>
      <c r="IO52" s="7">
        <v>2433.4233333333332</v>
      </c>
      <c r="IP52" s="8">
        <v>3.1142777915345674E-3</v>
      </c>
      <c r="IQ52" s="7">
        <v>49.862806155901971</v>
      </c>
      <c r="IR52" s="8">
        <v>3.6566985717234697E-3</v>
      </c>
      <c r="IS52" s="8">
        <v>6.0560899356467603E-3</v>
      </c>
      <c r="IT52" s="8">
        <v>9.9999999999999992E-2</v>
      </c>
      <c r="IU52" s="8">
        <v>-6.1728395061728392E-2</v>
      </c>
      <c r="IV52" s="8">
        <v>-6.1728395061728392E-2</v>
      </c>
      <c r="IW52" s="29">
        <f t="shared" si="72"/>
        <v>4.1004704936984781E-3</v>
      </c>
      <c r="IX52" s="7">
        <f t="shared" si="73"/>
        <v>50.681305232249457</v>
      </c>
      <c r="IY52" s="29">
        <f t="shared" si="57"/>
        <v>3.2098562050006316E-3</v>
      </c>
      <c r="IZ52" s="29">
        <f t="shared" si="58"/>
        <v>6.5478517548611809E-3</v>
      </c>
      <c r="JA52" s="29">
        <f t="shared" si="59"/>
        <v>0.13344907407407408</v>
      </c>
      <c r="JB52" s="29">
        <f t="shared" si="60"/>
        <v>6.1728395061728392E-3</v>
      </c>
      <c r="JC52" s="29">
        <f t="shared" si="61"/>
        <v>5.9220679012345678E-2</v>
      </c>
      <c r="JD52" s="26">
        <v>-0.16958544856193999</v>
      </c>
      <c r="JE52" s="26">
        <v>-1.8840586665536501</v>
      </c>
      <c r="JF52" s="26">
        <v>-0.16516839014111201</v>
      </c>
      <c r="JG52" s="26">
        <v>0.11518471238075</v>
      </c>
      <c r="JH52" s="26">
        <v>-0.48987078640804799</v>
      </c>
      <c r="JI52" s="26">
        <v>-0.12184565477258</v>
      </c>
      <c r="JJ52" s="56">
        <f t="shared" si="75"/>
        <v>-2.7153442340565799</v>
      </c>
      <c r="JK52" s="8">
        <v>0.439277141515444</v>
      </c>
      <c r="JL52" s="27">
        <v>0.560921173867585</v>
      </c>
      <c r="JM52" s="7">
        <v>115.543340850147</v>
      </c>
      <c r="JN52" s="8">
        <v>-2.6146351272076401E-2</v>
      </c>
      <c r="JO52" s="8">
        <v>-9.7551716103688096E-2</v>
      </c>
      <c r="JP52" s="8">
        <v>6.91724728585799E-2</v>
      </c>
      <c r="JQ52" s="29">
        <f t="shared" si="62"/>
        <v>7.3521718227518868E-4</v>
      </c>
      <c r="JR52" s="29">
        <f t="shared" si="63"/>
        <v>3.6523707012252146E-2</v>
      </c>
      <c r="JS52" s="29">
        <f t="shared" si="64"/>
        <v>6.3125000000000001E-2</v>
      </c>
      <c r="JT52" s="31">
        <f t="shared" si="65"/>
        <v>5.4924786111570856E-5</v>
      </c>
      <c r="JU52" s="31">
        <f t="shared" si="66"/>
        <v>6.1541167396002591E-6</v>
      </c>
      <c r="JV52" s="31">
        <f t="shared" si="67"/>
        <v>1.0546875000000017E-5</v>
      </c>
      <c r="JW52" s="31">
        <v>0.05</v>
      </c>
      <c r="JX52" s="31">
        <f t="shared" si="74"/>
        <v>-1.0724392693783003E-2</v>
      </c>
    </row>
    <row r="53" spans="1:284" x14ac:dyDescent="0.3">
      <c r="A53" s="1">
        <v>39052</v>
      </c>
      <c r="B53" s="7">
        <v>140563.18581212399</v>
      </c>
      <c r="C53" s="7">
        <f t="shared" si="2"/>
        <v>140459.84228905651</v>
      </c>
      <c r="D53" s="26">
        <f t="shared" si="3"/>
        <v>11.853412387744452</v>
      </c>
      <c r="E53" s="26">
        <f>+'Output Gap'!E69</f>
        <v>11.852676906894899</v>
      </c>
      <c r="F53" s="26">
        <f t="shared" si="35"/>
        <v>11.854324292528052</v>
      </c>
      <c r="G53" s="27">
        <f t="shared" si="36"/>
        <v>11.833546959669242</v>
      </c>
      <c r="H53" s="27">
        <f t="shared" si="37"/>
        <v>137798.39079581603</v>
      </c>
      <c r="I53" s="7">
        <v>139818.826389419</v>
      </c>
      <c r="J53" s="7">
        <v>138043.36296585438</v>
      </c>
      <c r="K53" s="7">
        <v>134089.297205596</v>
      </c>
      <c r="L53" s="7">
        <v>133815.90383815501</v>
      </c>
      <c r="M53" s="8">
        <f t="shared" si="27"/>
        <v>1.9314097050553425E-2</v>
      </c>
      <c r="N53" s="8">
        <f t="shared" si="38"/>
        <v>1.8253850037635688E-2</v>
      </c>
      <c r="O53" s="8">
        <f>+'Output Gap'!H69</f>
        <v>1.6874739219598922E-2</v>
      </c>
      <c r="P53" s="8">
        <f t="shared" si="39"/>
        <v>4.8280427606401277E-2</v>
      </c>
      <c r="Q53" s="33">
        <f>+'Output Gap'!I69</f>
        <v>4.3830158393198815E-2</v>
      </c>
      <c r="R53" s="8">
        <v>6.0000000000000001E-3</v>
      </c>
      <c r="S53" s="8">
        <f>+'Output Gap'!Y53</f>
        <v>1.0884881539342828E-2</v>
      </c>
      <c r="T53" s="36">
        <f>+M53*0.8</f>
        <v>1.545127764044274E-2</v>
      </c>
      <c r="U53" s="25">
        <v>1.4245123064566501</v>
      </c>
      <c r="V53" s="25">
        <v>1.4123226540642999</v>
      </c>
      <c r="W53" s="14">
        <f t="shared" si="41"/>
        <v>1.2189652392350148E-2</v>
      </c>
      <c r="X53" s="25">
        <f t="shared" si="42"/>
        <v>4.1054799483665372</v>
      </c>
      <c r="Y53">
        <f t="shared" si="28"/>
        <v>9.7476193903400095</v>
      </c>
      <c r="Z53">
        <f t="shared" si="43"/>
        <v>9.7495848889626373</v>
      </c>
      <c r="AA53" s="14">
        <f t="shared" si="29"/>
        <v>-1.9654986226278481E-3</v>
      </c>
      <c r="AB53">
        <f t="shared" si="30"/>
        <v>12.663346174677285</v>
      </c>
      <c r="AC53">
        <f t="shared" si="44"/>
        <v>12.620206834692025</v>
      </c>
      <c r="AD53" s="14">
        <f t="shared" si="45"/>
        <v>4.3139339985259539E-2</v>
      </c>
      <c r="AE53" s="8">
        <v>0.12383247707638324</v>
      </c>
      <c r="AF53" s="14">
        <f>+NAIRU_Unemployment!N49</f>
        <v>0.115229854998343</v>
      </c>
      <c r="AG53" s="8">
        <f>+NAIRU_Unemployment!L49</f>
        <v>0.11207893104018081</v>
      </c>
      <c r="AH53" s="8">
        <f t="shared" si="31"/>
        <v>1.1753546036202434E-2</v>
      </c>
      <c r="AI53" s="7">
        <v>16358.376414732245</v>
      </c>
      <c r="AJ53" s="7">
        <v>18670.375227042452</v>
      </c>
      <c r="AK53" s="7">
        <v>17113.439857028399</v>
      </c>
      <c r="AL53" s="7">
        <v>19311.524387457001</v>
      </c>
      <c r="AM53" s="8">
        <f t="shared" si="4"/>
        <v>0.87616752292361688</v>
      </c>
      <c r="AN53" s="7">
        <v>25784.291418911998</v>
      </c>
      <c r="AO53" s="7">
        <v>394314.16657902044</v>
      </c>
      <c r="AP53" s="7">
        <v>397514.21107000002</v>
      </c>
      <c r="AQ53" s="8">
        <v>0.83182264847069221</v>
      </c>
      <c r="AR53" s="8">
        <v>0.81693261849255605</v>
      </c>
      <c r="AS53" s="8">
        <v>0.79031691657629799</v>
      </c>
      <c r="AT53" s="8">
        <v>0.760356708844242</v>
      </c>
      <c r="AU53" s="8">
        <v>0.79664645675930801</v>
      </c>
      <c r="AV53" s="8">
        <f t="shared" si="17"/>
        <v>0.78244002739328267</v>
      </c>
      <c r="AW53" s="8">
        <v>7.4999999999999997E-2</v>
      </c>
      <c r="AX53" s="8">
        <v>7.208798367288137E-2</v>
      </c>
      <c r="AY53" s="8">
        <v>6.6166666666666665E-2</v>
      </c>
      <c r="AZ53" s="8">
        <f t="shared" si="46"/>
        <v>2.890102722974075E-2</v>
      </c>
      <c r="BA53" s="8">
        <f t="shared" si="12"/>
        <v>2.5094267672826964E-2</v>
      </c>
      <c r="BB53" s="8">
        <f t="shared" si="13"/>
        <v>1.9432504634172787E-2</v>
      </c>
      <c r="BC53" s="7">
        <v>61.33</v>
      </c>
      <c r="BD53" s="8">
        <v>4.4804088586030577E-2</v>
      </c>
      <c r="BE53" s="8">
        <v>5.6571700993969694E-2</v>
      </c>
      <c r="BF53" s="7">
        <v>62.980972354837398</v>
      </c>
      <c r="BG53" s="8">
        <v>4.0965947101499499E-2</v>
      </c>
      <c r="BH53" s="8">
        <f t="shared" si="9"/>
        <v>1.0169354386444063E-2</v>
      </c>
      <c r="BI53" s="8">
        <v>1.7692244574107001E-2</v>
      </c>
      <c r="BJ53" s="8">
        <v>4.4590528600838501E-2</v>
      </c>
      <c r="BK53" s="7">
        <v>1.0824149189480099</v>
      </c>
      <c r="BL53" s="8">
        <v>7.6257093171108403E-2</v>
      </c>
      <c r="BM53" s="7">
        <v>2305.3617543859632</v>
      </c>
      <c r="BN53" s="7">
        <v>124.9878387</v>
      </c>
      <c r="BO53" s="7">
        <v>122.96657397312001</v>
      </c>
      <c r="BP53" s="7">
        <v>124.388701859325</v>
      </c>
      <c r="BQ53" s="8">
        <f t="shared" si="10"/>
        <v>-1.1432934542667028E-2</v>
      </c>
      <c r="BR53" s="8">
        <f t="shared" si="14"/>
        <v>-4.2869655442770327E-2</v>
      </c>
      <c r="BS53" s="8">
        <v>-3.3519605044038399E-2</v>
      </c>
      <c r="BT53" s="7">
        <v>101.62666666666667</v>
      </c>
      <c r="BU53" s="8">
        <v>3.3036289092942095E-2</v>
      </c>
      <c r="BV53" s="29">
        <f t="shared" si="22"/>
        <v>6.3719147733870968E-2</v>
      </c>
      <c r="BW53" s="29">
        <v>1.38052038948023E-2</v>
      </c>
      <c r="BX53" s="29">
        <v>9.0270776616932797E-3</v>
      </c>
      <c r="BY53" s="29">
        <v>6.5686130645161295E-2</v>
      </c>
      <c r="BZ53" s="29">
        <v>1.8499584516129031E-2</v>
      </c>
      <c r="CA53" s="29"/>
      <c r="CB53" s="29">
        <f t="shared" si="79"/>
        <v>-4.7186546129032267E-2</v>
      </c>
      <c r="CC53" s="29">
        <v>1.91132581208283E-2</v>
      </c>
      <c r="CD53" s="29">
        <v>2.40932727922714E-2</v>
      </c>
      <c r="CE53" s="29">
        <f t="shared" si="32"/>
        <v>1.818238793124409E-2</v>
      </c>
      <c r="CF53" s="29">
        <f t="shared" si="33"/>
        <v>3.1987591826046394E-2</v>
      </c>
      <c r="CG53" s="29">
        <f t="shared" si="47"/>
        <v>-3.0865645963056437E-3</v>
      </c>
      <c r="CH53" s="29">
        <f t="shared" si="48"/>
        <v>-2.87145409161303E-2</v>
      </c>
      <c r="CI53" s="29">
        <f t="shared" si="53"/>
        <v>-2.8097516790648563E-2</v>
      </c>
      <c r="CJ53" s="29">
        <f t="shared" si="34"/>
        <v>0.74693163345258284</v>
      </c>
      <c r="CK53" s="10">
        <v>33.717333333333336</v>
      </c>
      <c r="CL53" s="10">
        <v>31.616666666666671</v>
      </c>
      <c r="CM53" s="10">
        <v>36.868333333333332</v>
      </c>
      <c r="CN53" s="10">
        <v>42.1</v>
      </c>
      <c r="CO53" s="10">
        <v>48.886666666666663</v>
      </c>
      <c r="CP53" s="10">
        <v>10.069999999999999</v>
      </c>
      <c r="CQ53" s="10">
        <v>28.777766666666668</v>
      </c>
      <c r="CR53" s="10">
        <v>14.553311942614817</v>
      </c>
      <c r="CS53" s="7">
        <v>81.555351779688962</v>
      </c>
      <c r="CT53" s="7">
        <v>90.875989164218154</v>
      </c>
      <c r="CU53" s="8">
        <f t="shared" si="15"/>
        <v>7.23538164449955E-2</v>
      </c>
      <c r="CV53" s="7">
        <v>68.75</v>
      </c>
      <c r="CW53" s="7">
        <v>75.1127280754758</v>
      </c>
      <c r="CX53" s="26">
        <v>1.3599961523891777</v>
      </c>
      <c r="CY53" s="29">
        <v>0.19247681154294941</v>
      </c>
      <c r="CZ53">
        <v>95174.585108074505</v>
      </c>
      <c r="DA53">
        <v>27026.1432724634</v>
      </c>
      <c r="DB53" s="29">
        <f t="shared" si="68"/>
        <v>7.6012166509453527E-2</v>
      </c>
      <c r="DC53" s="29">
        <f t="shared" si="69"/>
        <v>0.15821360768227044</v>
      </c>
      <c r="DD53" s="29">
        <v>7.0047043576921222E-2</v>
      </c>
      <c r="DE53" s="29">
        <v>4.9722350163928473E-2</v>
      </c>
      <c r="DF53" s="29">
        <v>0.15268668599679566</v>
      </c>
      <c r="DG53" s="29">
        <v>0.16825557313425313</v>
      </c>
      <c r="DH53" s="29">
        <v>6.3413444853881645E-2</v>
      </c>
      <c r="DI53" s="29">
        <v>0.41371249538374166</v>
      </c>
      <c r="DJ53" s="29">
        <v>0.13049083480562787</v>
      </c>
      <c r="DK53" s="29">
        <v>0.23544484609587238</v>
      </c>
      <c r="DL53" s="29">
        <v>0.6340643190984997</v>
      </c>
      <c r="DM53">
        <v>-4913.3874214512398</v>
      </c>
      <c r="DN53" s="8">
        <f t="shared" si="76"/>
        <v>-4.8907562582365505E-2</v>
      </c>
      <c r="DO53" s="7">
        <f t="shared" si="20"/>
        <v>-13068.722917392839</v>
      </c>
      <c r="DP53" s="8">
        <f t="shared" si="78"/>
        <v>-3.4246818475154372E-2</v>
      </c>
      <c r="DQ53" s="8">
        <f t="shared" si="50"/>
        <v>3.9521991727712535E-2</v>
      </c>
      <c r="DR53" s="25">
        <v>0.99659905901692003</v>
      </c>
      <c r="DS53" s="8">
        <v>1.0902980258181901E-2</v>
      </c>
      <c r="DT53" s="8">
        <v>1.5875600316188499E-3</v>
      </c>
      <c r="DU53" s="8">
        <v>1.22053071111846E-2</v>
      </c>
      <c r="DV53" s="8">
        <v>0.116732348197466</v>
      </c>
      <c r="DW53" s="29">
        <f t="shared" si="6"/>
        <v>0.12383247707638324</v>
      </c>
      <c r="DX53" s="8">
        <v>0.6061233313316915</v>
      </c>
      <c r="DY53" s="8">
        <v>6.8431084912188106E-2</v>
      </c>
      <c r="DZ53" s="8">
        <v>0.10849018992696302</v>
      </c>
      <c r="EA53" s="8">
        <v>0.51456756818410399</v>
      </c>
      <c r="EB53" s="8">
        <f t="shared" si="16"/>
        <v>-0.12199716980947428</v>
      </c>
      <c r="EC53" s="8">
        <v>0.25847014082459019</v>
      </c>
      <c r="ED53" s="8">
        <v>0.21440163044122751</v>
      </c>
      <c r="EE53" s="8">
        <v>0.19680010150867555</v>
      </c>
      <c r="EF53" s="8">
        <v>0.1670816753768023</v>
      </c>
      <c r="EG53" s="8">
        <v>0.18580563508736234</v>
      </c>
      <c r="EH53" s="8">
        <v>0.40249701438334923</v>
      </c>
      <c r="EI53" s="8">
        <v>2.1482292450988729E-2</v>
      </c>
      <c r="EJ53" s="8">
        <v>4.6406872873097194E-2</v>
      </c>
      <c r="EK53" s="8">
        <v>0.17455480655642602</v>
      </c>
      <c r="EL53" s="10">
        <v>62358.017970000008</v>
      </c>
      <c r="EM53" s="8">
        <v>0.30018962219779022</v>
      </c>
      <c r="EN53" s="10">
        <v>934.78786999999727</v>
      </c>
      <c r="EO53" s="10">
        <v>1669.9716299999998</v>
      </c>
      <c r="EP53" s="8">
        <v>1.4990660390292022E-2</v>
      </c>
      <c r="EQ53" s="8">
        <v>1.7864712236798759</v>
      </c>
      <c r="ER53" s="8">
        <v>5.8856115966079571E-2</v>
      </c>
      <c r="ES53" s="8">
        <v>0.45501445262163809</v>
      </c>
      <c r="ET53" s="10">
        <v>26857.905130000006</v>
      </c>
      <c r="EU53" s="8">
        <v>0.48755007544542273</v>
      </c>
      <c r="EV53" s="10">
        <v>1199.77621</v>
      </c>
      <c r="EW53" s="10">
        <v>873.74161000000004</v>
      </c>
      <c r="EX53" s="8">
        <v>4.4671250575677335E-2</v>
      </c>
      <c r="EY53" s="8">
        <v>0.72825382160228036</v>
      </c>
      <c r="EZ53" s="8">
        <v>6.6800901385268494E-2</v>
      </c>
      <c r="FA53" s="8">
        <v>0.48699955104201986</v>
      </c>
      <c r="FB53" s="10">
        <v>7539.5247599999984</v>
      </c>
      <c r="FC53" s="8">
        <v>7.4913247882405942E-2</v>
      </c>
      <c r="FD53" s="10">
        <v>336.42358000000002</v>
      </c>
      <c r="FE53" s="10">
        <v>275.26078999999999</v>
      </c>
      <c r="FF53" s="8">
        <v>4.4621324381724038E-2</v>
      </c>
      <c r="FG53" s="8">
        <v>0.8181970776245826</v>
      </c>
      <c r="FH53" s="8">
        <v>9.614058195323022E-2</v>
      </c>
      <c r="FI53" s="8">
        <v>0.37974637109830212</v>
      </c>
      <c r="FJ53" s="7">
        <v>98438.087800000008</v>
      </c>
      <c r="FK53" s="7">
        <v>2561.1803899999977</v>
      </c>
      <c r="FL53" s="8">
        <v>0.33077271926770191</v>
      </c>
      <c r="FM53" s="8">
        <v>0.16507111803277805</v>
      </c>
      <c r="FN53" s="8">
        <v>0.63577511747839899</v>
      </c>
      <c r="FO53" s="8">
        <v>0.27311223832664344</v>
      </c>
      <c r="FP53" s="8">
        <v>0.11270154533888542</v>
      </c>
      <c r="FQ53" s="8">
        <v>1.0844482632864516</v>
      </c>
      <c r="FR53" s="8">
        <v>2.6018185107411215E-2</v>
      </c>
      <c r="FS53" s="8">
        <v>6.3942137308697036E-2</v>
      </c>
      <c r="FT53" s="8">
        <v>5.0648464553178646E-2</v>
      </c>
      <c r="FU53" s="8">
        <v>1.9399717215457191E-2</v>
      </c>
      <c r="FV53" s="8">
        <v>1.4648685856627253E-2</v>
      </c>
      <c r="FW53" s="8">
        <v>4.7621898693405079E-2</v>
      </c>
      <c r="FX53" s="8">
        <v>0.35060997218790146</v>
      </c>
      <c r="FY53" s="8">
        <v>0.60176812911869337</v>
      </c>
      <c r="FZ53" s="8">
        <v>0.29668308095159301</v>
      </c>
      <c r="GA53" s="8">
        <v>0.23317402398617482</v>
      </c>
      <c r="GB53" s="8">
        <v>0.49644449714966599</v>
      </c>
      <c r="GC53" s="8">
        <v>0.15451074195070885</v>
      </c>
      <c r="GD53" s="8">
        <v>-0.43802885245725753</v>
      </c>
      <c r="GE53" s="8">
        <v>-0.85309538519424011</v>
      </c>
      <c r="GF53" s="8">
        <v>-0.59058249167378096</v>
      </c>
      <c r="GG53" s="8">
        <v>-6.6354277677741673E-3</v>
      </c>
      <c r="GH53" s="8">
        <v>-4.6894220382903513E-3</v>
      </c>
      <c r="GI53" s="8">
        <v>1.1942598183039574E-2</v>
      </c>
      <c r="GJ53" s="8">
        <v>2.2101702999566746E-2</v>
      </c>
      <c r="GK53" s="8">
        <v>6.3531756252691141E-2</v>
      </c>
      <c r="GL53" s="8">
        <v>0.13513562458275452</v>
      </c>
      <c r="GM53" s="8">
        <v>5.542559451296715E-2</v>
      </c>
      <c r="GN53" s="8">
        <v>2.7832414596364888E-2</v>
      </c>
      <c r="GO53" s="8">
        <v>5.2269132266853709E-2</v>
      </c>
      <c r="GP53" s="8">
        <v>8.9713871149370624E-3</v>
      </c>
      <c r="GQ53" s="8">
        <v>5.537638815085464E-2</v>
      </c>
      <c r="GR53" s="8">
        <v>2.3044484966524229E-2</v>
      </c>
      <c r="GS53" s="8">
        <v>2.9018732020144693E-2</v>
      </c>
      <c r="GT53" s="8">
        <v>0.6207053982467583</v>
      </c>
      <c r="GU53" s="8">
        <v>0.24728945214327919</v>
      </c>
      <c r="GV53" s="8">
        <v>0.88273618217963312</v>
      </c>
      <c r="GW53" s="8">
        <v>0.26360657536881121</v>
      </c>
      <c r="GX53" s="26">
        <v>8.8919522458563378</v>
      </c>
      <c r="GY53" s="8">
        <v>0.127</v>
      </c>
      <c r="GZ53" s="8">
        <v>5.9749944538520915E-2</v>
      </c>
      <c r="HA53" s="51">
        <v>1.450740188107142</v>
      </c>
      <c r="HB53" s="51">
        <v>0.34634060223402086</v>
      </c>
      <c r="HC53" s="51">
        <v>1184.636427388029</v>
      </c>
      <c r="HD53" s="51">
        <v>1640.1883971635832</v>
      </c>
      <c r="HE53" s="51">
        <v>979.40983968185594</v>
      </c>
      <c r="HF53" s="51">
        <v>1696.2835455943873</v>
      </c>
      <c r="HG53" s="51">
        <v>1193.9162835189015</v>
      </c>
      <c r="HH53" s="10">
        <v>1020.7891411811947</v>
      </c>
      <c r="HI53" s="8">
        <v>0.85972934310883431</v>
      </c>
      <c r="HJ53" s="8">
        <v>6.3361443298835335E-2</v>
      </c>
      <c r="HK53" s="8">
        <v>0.3050442975514584</v>
      </c>
      <c r="HL53" s="8">
        <v>8.4823965033323623E-2</v>
      </c>
      <c r="HM53" s="8">
        <v>7.818455332527717E-2</v>
      </c>
      <c r="HN53" s="8">
        <v>4.9527505428194132E-2</v>
      </c>
      <c r="HO53" s="7">
        <v>1087.4848378905044</v>
      </c>
      <c r="HP53" s="8">
        <v>7.9324662516766301E-2</v>
      </c>
      <c r="HQ53" s="8">
        <v>8.9819526558128707E-2</v>
      </c>
      <c r="HR53" s="8">
        <v>8.9565191914716499E-2</v>
      </c>
      <c r="HS53" s="29">
        <f t="shared" si="77"/>
        <v>1.0240529397950199E-2</v>
      </c>
      <c r="HT53">
        <v>-829.88044360000004</v>
      </c>
      <c r="HU53">
        <f t="shared" si="70"/>
        <v>-2909.2440670000001</v>
      </c>
      <c r="HV53" s="8">
        <f t="shared" si="51"/>
        <v>-1.8874296291453686E-2</v>
      </c>
      <c r="HW53" s="8">
        <f t="shared" si="54"/>
        <v>-1.7992497845440988E-2</v>
      </c>
      <c r="HX53">
        <v>2011.057985727</v>
      </c>
      <c r="HY53">
        <f t="shared" si="71"/>
        <v>6750.6180347479985</v>
      </c>
      <c r="HZ53" s="8">
        <f t="shared" si="52"/>
        <v>4.5738280224134002E-2</v>
      </c>
      <c r="IA53" s="8">
        <f t="shared" si="55"/>
        <v>4.1749842106182572E-2</v>
      </c>
      <c r="IB53" s="8">
        <v>2.3483009652806978E-2</v>
      </c>
      <c r="IC53" s="8">
        <v>6.0233191217031823E-3</v>
      </c>
      <c r="ID53" s="8">
        <v>1.2243513331672423E-2</v>
      </c>
      <c r="IE53" s="8">
        <v>1.8812340769904907</v>
      </c>
      <c r="IF53" s="29">
        <v>0.34914224638368296</v>
      </c>
      <c r="IG53" s="29">
        <v>4.5314660541103301E-2</v>
      </c>
      <c r="IH53" s="29">
        <v>5.5733979474325401E-2</v>
      </c>
      <c r="II53" s="7">
        <v>100462.73341012601</v>
      </c>
      <c r="IJ53" s="7">
        <v>2284.8633333333332</v>
      </c>
      <c r="IK53" s="7">
        <f t="shared" si="7"/>
        <v>43968.815090381482</v>
      </c>
      <c r="IL53" s="10">
        <f>+VLOOKUP($A53,[3]Hoja1!$G$2:$I$123, 3, FALSE)</f>
        <v>38.453569349003523</v>
      </c>
      <c r="IM53" s="10">
        <v>40.7416897943015</v>
      </c>
      <c r="IN53" s="8">
        <f t="shared" si="8"/>
        <v>-5.6161648101744066E-2</v>
      </c>
      <c r="IO53" s="7">
        <v>2305.3617543859632</v>
      </c>
      <c r="IP53" s="8">
        <v>3.351207074287087E-3</v>
      </c>
      <c r="IQ53" s="7">
        <v>43.881647366209613</v>
      </c>
      <c r="IR53" s="8">
        <v>2.4820418736027521E-3</v>
      </c>
      <c r="IS53" s="8">
        <v>1.0159141219436597E-2</v>
      </c>
      <c r="IT53" s="8">
        <v>0.20987654320987653</v>
      </c>
      <c r="IU53" s="8">
        <v>-1.2345679012345678E-2</v>
      </c>
      <c r="IV53" s="8">
        <v>3.7037037037037035E-2</v>
      </c>
      <c r="IW53" s="29">
        <f t="shared" si="72"/>
        <v>3.9234451659164778E-3</v>
      </c>
      <c r="IX53" s="7">
        <f t="shared" si="73"/>
        <v>53.96440924908137</v>
      </c>
      <c r="IY53" s="29">
        <f t="shared" si="57"/>
        <v>3.2262785437758234E-3</v>
      </c>
      <c r="IZ53" s="29">
        <f t="shared" si="58"/>
        <v>7.0500804916230914E-3</v>
      </c>
      <c r="JA53" s="29">
        <f t="shared" si="59"/>
        <v>0.15154320987654318</v>
      </c>
      <c r="JB53" s="29">
        <f t="shared" si="60"/>
        <v>-2.1604938271604937E-2</v>
      </c>
      <c r="JC53" s="29">
        <f t="shared" si="61"/>
        <v>2.1604938271604937E-2</v>
      </c>
      <c r="JD53" s="26">
        <v>-0.171671105320606</v>
      </c>
      <c r="JE53" s="26">
        <v>-1.8506353387801799</v>
      </c>
      <c r="JF53" s="26">
        <v>-0.13645992326849599</v>
      </c>
      <c r="JG53" s="26">
        <v>0.153195962812776</v>
      </c>
      <c r="JH53" s="26">
        <v>-0.470265774864843</v>
      </c>
      <c r="JI53" s="26">
        <v>-0.14686804046971899</v>
      </c>
      <c r="JJ53" s="56">
        <f t="shared" si="75"/>
        <v>-2.6227042198910677</v>
      </c>
      <c r="JK53" s="8">
        <v>0.436834012602695</v>
      </c>
      <c r="JL53" s="27">
        <v>0.561569810239682</v>
      </c>
      <c r="JM53" s="7">
        <v>124.426385639652</v>
      </c>
      <c r="JN53" s="8">
        <v>-1.65351461367849E-2</v>
      </c>
      <c r="JO53" s="8">
        <v>-0.128793786350684</v>
      </c>
      <c r="JP53" s="8">
        <v>3.33543442460279E-2</v>
      </c>
      <c r="JQ53" s="29">
        <f t="shared" si="62"/>
        <v>6.9266993041004589E-3</v>
      </c>
      <c r="JR53" s="29">
        <f t="shared" si="63"/>
        <v>3.7992687410121601E-2</v>
      </c>
      <c r="JS53" s="29">
        <f t="shared" si="64"/>
        <v>6.6875000000000004E-2</v>
      </c>
      <c r="JT53" s="31">
        <f t="shared" si="65"/>
        <v>4.548098224804947E-5</v>
      </c>
      <c r="JU53" s="31">
        <f t="shared" si="66"/>
        <v>1.9064605266463728E-5</v>
      </c>
      <c r="JV53" s="31">
        <f t="shared" si="67"/>
        <v>2.9296874999999992E-5</v>
      </c>
      <c r="JW53" s="31">
        <v>0.05</v>
      </c>
      <c r="JX53" s="31">
        <f t="shared" si="74"/>
        <v>-5.4094713991615015E-3</v>
      </c>
    </row>
    <row r="54" spans="1:284" x14ac:dyDescent="0.3">
      <c r="A54" s="1">
        <v>39142</v>
      </c>
      <c r="B54" s="7">
        <v>143138.61348366601</v>
      </c>
      <c r="C54" s="7">
        <f t="shared" si="2"/>
        <v>142864.79530350084</v>
      </c>
      <c r="D54" s="26">
        <f t="shared" si="3"/>
        <v>11.871568764810478</v>
      </c>
      <c r="E54" s="26">
        <f>+'Output Gap'!E70</f>
        <v>11.869653974598799</v>
      </c>
      <c r="F54" s="26">
        <f t="shared" si="35"/>
        <v>11.871317188902623</v>
      </c>
      <c r="G54" s="27">
        <f t="shared" si="36"/>
        <v>11.843215572878089</v>
      </c>
      <c r="H54" s="27">
        <f t="shared" si="37"/>
        <v>139137.1717856836</v>
      </c>
      <c r="I54" s="7">
        <v>141725.68318629146</v>
      </c>
      <c r="J54" s="7">
        <v>139721.32025240638</v>
      </c>
      <c r="K54" s="7">
        <v>137033.92252591799</v>
      </c>
      <c r="L54" s="7">
        <v>134223.598428144</v>
      </c>
      <c r="M54" s="8">
        <f t="shared" si="27"/>
        <v>2.6790996755051033E-2</v>
      </c>
      <c r="N54" s="8">
        <f t="shared" si="38"/>
        <v>2.4457922563902779E-2</v>
      </c>
      <c r="O54" s="8">
        <f>+'Output Gap'!H70</f>
        <v>2.1364350163899815E-2</v>
      </c>
      <c r="P54" s="8">
        <f t="shared" si="39"/>
        <v>4.4548757309296194E-2</v>
      </c>
      <c r="Q54" s="33">
        <f>+'Output Gap'!I70</f>
        <v>4.801735268129903E-2</v>
      </c>
      <c r="R54" s="8">
        <v>9.0000000000000011E-3</v>
      </c>
      <c r="S54" s="8">
        <f>+'Output Gap'!Y54</f>
        <v>1.4728886840663915E-2</v>
      </c>
      <c r="T54" s="37">
        <f>(0.7*M54+0.25*O54+0.05*Q54)*0.8</f>
        <v>2.1196522322860501E-2</v>
      </c>
      <c r="U54" s="25">
        <v>1.43440317578354</v>
      </c>
      <c r="V54" s="25">
        <v>1.41499328918214</v>
      </c>
      <c r="W54" s="14">
        <f t="shared" si="41"/>
        <v>1.9409886601400084E-2</v>
      </c>
      <c r="X54" s="25">
        <f t="shared" si="42"/>
        <v>4.1164588410750564</v>
      </c>
      <c r="Y54">
        <f t="shared" si="28"/>
        <v>9.74816666680859</v>
      </c>
      <c r="Z54">
        <f t="shared" si="43"/>
        <v>9.7501842024342036</v>
      </c>
      <c r="AA54" s="14">
        <f t="shared" si="29"/>
        <v>-2.0175356256135757E-3</v>
      </c>
      <c r="AB54">
        <f t="shared" si="30"/>
        <v>12.691908797468479</v>
      </c>
      <c r="AC54">
        <f t="shared" si="44"/>
        <v>12.648154374942408</v>
      </c>
      <c r="AD54" s="14">
        <f t="shared" si="45"/>
        <v>4.3754422526070869E-2</v>
      </c>
      <c r="AE54" s="8">
        <v>0.11774362653770569</v>
      </c>
      <c r="AF54" s="14">
        <f>+NAIRU_Unemployment!N50</f>
        <v>0.114533117208392</v>
      </c>
      <c r="AG54" s="8">
        <f>+NAIRU_Unemployment!L50</f>
        <v>0.11144652258665862</v>
      </c>
      <c r="AH54" s="8">
        <f t="shared" si="31"/>
        <v>6.2971039510470728E-3</v>
      </c>
      <c r="AI54" s="7">
        <v>16752.742318631033</v>
      </c>
      <c r="AJ54" s="7">
        <v>18988.519462757962</v>
      </c>
      <c r="AK54" s="7">
        <v>17122.808203262499</v>
      </c>
      <c r="AL54" s="7">
        <v>19309.348719207301</v>
      </c>
      <c r="AM54" s="8">
        <f t="shared" si="4"/>
        <v>0.88225637346229435</v>
      </c>
      <c r="AN54" s="7">
        <v>27342.149333413876</v>
      </c>
      <c r="AO54" s="7">
        <v>405202.93155612081</v>
      </c>
      <c r="AP54" s="7">
        <v>408274.14153999998</v>
      </c>
      <c r="AQ54" s="8">
        <v>0.81202652161483502</v>
      </c>
      <c r="AR54" s="8">
        <v>0.81784931888590195</v>
      </c>
      <c r="AS54" s="8">
        <v>0.79071132586083503</v>
      </c>
      <c r="AT54" s="8">
        <v>0.76094614224347601</v>
      </c>
      <c r="AU54" s="8">
        <v>0.79685162898925799</v>
      </c>
      <c r="AV54" s="8">
        <f t="shared" si="17"/>
        <v>0.7828363656978562</v>
      </c>
      <c r="AW54" s="8">
        <v>8.2500000000000004E-2</v>
      </c>
      <c r="AX54" s="8">
        <v>7.7639359920967724E-2</v>
      </c>
      <c r="AY54" s="8">
        <v>7.0433333333333334E-2</v>
      </c>
      <c r="AZ54" s="8">
        <f t="shared" si="46"/>
        <v>2.3320824774845983E-2</v>
      </c>
      <c r="BA54" s="8">
        <f t="shared" si="12"/>
        <v>3.1427204098496864E-2</v>
      </c>
      <c r="BB54" s="8">
        <f t="shared" si="13"/>
        <v>2.4530191858253225E-2</v>
      </c>
      <c r="BC54" s="7">
        <v>63.29</v>
      </c>
      <c r="BD54" s="8">
        <v>5.7830519806117309E-2</v>
      </c>
      <c r="BE54" s="8">
        <v>9.41198699784421E-2</v>
      </c>
      <c r="BF54" s="7">
        <v>64.285672423611103</v>
      </c>
      <c r="BG54" s="8">
        <v>4.5908018171909697E-2</v>
      </c>
      <c r="BH54" s="8">
        <f t="shared" si="9"/>
        <v>3.5619318346474138E-2</v>
      </c>
      <c r="BI54" s="8">
        <v>1.9929529213589502E-2</v>
      </c>
      <c r="BJ54" s="8">
        <v>5.2999832277613505E-2</v>
      </c>
      <c r="BK54" s="7">
        <v>1.093442477115981</v>
      </c>
      <c r="BL54" s="8">
        <v>7.7136789895299707E-2</v>
      </c>
      <c r="BM54" s="7">
        <v>2222.0266666666666</v>
      </c>
      <c r="BN54" s="7">
        <v>121.57815606666668</v>
      </c>
      <c r="BO54" s="7">
        <v>122.30283157544901</v>
      </c>
      <c r="BP54" s="7">
        <v>123.082414654473</v>
      </c>
      <c r="BQ54" s="8">
        <f t="shared" si="10"/>
        <v>-6.3338299074852111E-3</v>
      </c>
      <c r="BR54" s="8">
        <f t="shared" si="14"/>
        <v>-3.1096609889350701E-2</v>
      </c>
      <c r="BS54" s="8">
        <v>-3.6322185298667299E-2</v>
      </c>
      <c r="BT54" s="7">
        <v>99.649999999999991</v>
      </c>
      <c r="BU54" s="8">
        <v>1.256604796098082E-2</v>
      </c>
      <c r="BV54" s="29">
        <f t="shared" si="22"/>
        <v>6.259545606825398E-2</v>
      </c>
      <c r="BW54" s="29">
        <v>1.30637284656266E-2</v>
      </c>
      <c r="BX54" s="29">
        <v>1.07711796541253E-2</v>
      </c>
      <c r="BY54" s="29">
        <v>6.485530967741937E-2</v>
      </c>
      <c r="BZ54" s="29">
        <v>1.6749972741935484E-2</v>
      </c>
      <c r="CA54" s="29"/>
      <c r="CB54" s="29">
        <f t="shared" si="79"/>
        <v>-4.8105336935483883E-2</v>
      </c>
      <c r="CC54" s="29">
        <v>1.8227585586254098E-2</v>
      </c>
      <c r="CD54" s="29">
        <v>2.3115490820419301E-2</v>
      </c>
      <c r="CE54" s="29">
        <f t="shared" si="32"/>
        <v>1.7204605959391991E-2</v>
      </c>
      <c r="CF54" s="29">
        <f t="shared" si="33"/>
        <v>3.0268334425018591E-2</v>
      </c>
      <c r="CG54" s="29">
        <f t="shared" si="47"/>
        <v>-6.9475096501726077E-3</v>
      </c>
      <c r="CH54" s="29">
        <f t="shared" si="48"/>
        <v>-1.9664308334658091E-2</v>
      </c>
      <c r="CI54" s="29">
        <f t="shared" si="53"/>
        <v>-3.2547621525875592E-2</v>
      </c>
      <c r="CJ54" s="29">
        <f t="shared" si="34"/>
        <v>0.61156561585504798</v>
      </c>
      <c r="CK54" s="10">
        <v>30.721333333333334</v>
      </c>
      <c r="CL54" s="10">
        <v>30.993333333333336</v>
      </c>
      <c r="CM54" s="10">
        <v>30.313333333333333</v>
      </c>
      <c r="CN54" s="10">
        <v>41.216666666666669</v>
      </c>
      <c r="CO54" s="10">
        <v>42.23</v>
      </c>
      <c r="CP54" s="10">
        <v>9.2133333333333312</v>
      </c>
      <c r="CQ54" s="10">
        <v>28.111100000000004</v>
      </c>
      <c r="CR54" s="10">
        <v>15.884025427869801</v>
      </c>
      <c r="CS54" s="7">
        <v>56.049551216490798</v>
      </c>
      <c r="CT54" s="7">
        <v>59.953173313940525</v>
      </c>
      <c r="CU54" s="8">
        <f t="shared" si="15"/>
        <v>6.7461898339290283E-2</v>
      </c>
      <c r="CV54" s="7">
        <v>68.75</v>
      </c>
      <c r="CW54" s="7">
        <v>74.124820110715504</v>
      </c>
      <c r="CX54" s="26">
        <v>1.3753860461809184</v>
      </c>
      <c r="CY54" s="29">
        <v>0.19794387208775177</v>
      </c>
      <c r="CZ54">
        <v>96831.074406353699</v>
      </c>
      <c r="DA54">
        <v>28352.942907750599</v>
      </c>
      <c r="DB54" s="29">
        <f t="shared" si="68"/>
        <v>7.4260054487938154E-2</v>
      </c>
      <c r="DC54" s="29">
        <f t="shared" si="69"/>
        <v>0.20123872113853336</v>
      </c>
      <c r="DD54" s="29">
        <v>6.9169538863541144E-2</v>
      </c>
      <c r="DE54" s="29">
        <v>4.7969676610813833E-2</v>
      </c>
      <c r="DF54" s="29">
        <v>0.15242419982679112</v>
      </c>
      <c r="DG54" s="29">
        <v>0.168554230504011</v>
      </c>
      <c r="DH54" s="29">
        <v>6.3072020060373851E-2</v>
      </c>
      <c r="DI54" s="29">
        <v>0.41663005065306569</v>
      </c>
      <c r="DJ54" s="29">
        <v>0.12762769568590054</v>
      </c>
      <c r="DK54" s="29">
        <v>0.2347914476108322</v>
      </c>
      <c r="DL54" s="29">
        <v>0.63758085670326725</v>
      </c>
      <c r="DM54">
        <v>-5916.6801784345225</v>
      </c>
      <c r="DN54" s="8">
        <f t="shared" si="76"/>
        <v>-5.7150562557151514E-2</v>
      </c>
      <c r="DO54" s="7">
        <f t="shared" si="20"/>
        <v>-12277.726591827857</v>
      </c>
      <c r="DP54" s="8">
        <f t="shared" si="78"/>
        <v>-3.1074234644218265E-2</v>
      </c>
      <c r="DQ54" s="8">
        <f t="shared" si="50"/>
        <v>3.8494157749101587E-2</v>
      </c>
      <c r="DR54" s="25">
        <v>0.99569603425901498</v>
      </c>
      <c r="DS54" s="8">
        <v>4.4230578105164797E-3</v>
      </c>
      <c r="DT54" s="8">
        <v>1.71572336023167E-3</v>
      </c>
      <c r="DU54" s="8">
        <v>1.11230952153651E-2</v>
      </c>
      <c r="DV54" s="8">
        <v>0.11755490564035</v>
      </c>
      <c r="DW54" s="29">
        <f t="shared" si="6"/>
        <v>0.11774362653770569</v>
      </c>
      <c r="DX54" s="8">
        <v>0.61331443929776908</v>
      </c>
      <c r="DY54" s="8">
        <v>6.5579235119148205E-2</v>
      </c>
      <c r="DZ54" s="8">
        <v>9.283904960221534E-2</v>
      </c>
      <c r="EA54" s="8">
        <v>0.50883517228415531</v>
      </c>
      <c r="EB54" s="8">
        <f t="shared" si="16"/>
        <v>-9.4384676561453218E-2</v>
      </c>
      <c r="EC54" s="8">
        <v>0.21475480873636599</v>
      </c>
      <c r="ED54" s="8">
        <v>0.26353842655393045</v>
      </c>
      <c r="EE54" s="8">
        <v>0.19263054540057611</v>
      </c>
      <c r="EF54" s="8">
        <v>0.19437963622856991</v>
      </c>
      <c r="EG54" s="8">
        <v>0.19007334515672947</v>
      </c>
      <c r="EH54" s="8">
        <v>0.43731195188726979</v>
      </c>
      <c r="EI54" s="8">
        <v>2.2681808987475943E-2</v>
      </c>
      <c r="EJ54" s="8">
        <v>4.4124618649870155E-2</v>
      </c>
      <c r="EK54" s="8">
        <v>0.14545160898458184</v>
      </c>
      <c r="EL54" s="10">
        <v>65331.922120000003</v>
      </c>
      <c r="EM54" s="8">
        <v>0.30514209691349259</v>
      </c>
      <c r="EN54" s="10">
        <v>1093.30078</v>
      </c>
      <c r="EO54" s="10">
        <v>1730.1743200000001</v>
      </c>
      <c r="EP54" s="8">
        <v>1.6734557082093086E-2</v>
      </c>
      <c r="EQ54" s="8">
        <v>1.5825236308712778</v>
      </c>
      <c r="ER54" s="8">
        <v>5.9646920677820472E-2</v>
      </c>
      <c r="ES54" s="8">
        <v>0.44399328094908136</v>
      </c>
      <c r="ET54" s="10">
        <v>29252.58567</v>
      </c>
      <c r="EU54" s="8">
        <v>0.4951892680618446</v>
      </c>
      <c r="EV54" s="10">
        <v>1433.23631</v>
      </c>
      <c r="EW54" s="10">
        <v>1027.16112</v>
      </c>
      <c r="EX54" s="8">
        <v>4.8995200840309172E-2</v>
      </c>
      <c r="EY54" s="8">
        <v>0.71667254927416679</v>
      </c>
      <c r="EZ54" s="8">
        <v>7.350860983277227E-2</v>
      </c>
      <c r="FA54" s="8">
        <v>0.47767895048399611</v>
      </c>
      <c r="FB54" s="10">
        <v>8196.6806799999995</v>
      </c>
      <c r="FC54" s="8">
        <v>0.13542797974785925</v>
      </c>
      <c r="FD54" s="10">
        <v>319.83524999999997</v>
      </c>
      <c r="FE54" s="10">
        <v>269.98009999999999</v>
      </c>
      <c r="FF54" s="8">
        <v>3.9020093924166388E-2</v>
      </c>
      <c r="FG54" s="8">
        <v>0.84412240364375102</v>
      </c>
      <c r="FH54" s="8">
        <v>8.5356162242852099E-2</v>
      </c>
      <c r="FI54" s="8">
        <v>0.38588585626950656</v>
      </c>
      <c r="FJ54" s="7">
        <v>104566.94401000001</v>
      </c>
      <c r="FK54" s="7">
        <v>2951.3235</v>
      </c>
      <c r="FL54" s="8">
        <v>0.33689282724600828</v>
      </c>
      <c r="FM54" s="8">
        <v>0.27954064171559218</v>
      </c>
      <c r="FN54" s="8">
        <v>0.62882122373210336</v>
      </c>
      <c r="FO54" s="8">
        <v>0.28177360122078976</v>
      </c>
      <c r="FP54" s="8">
        <v>0.11156864619550547</v>
      </c>
      <c r="FQ54" s="8">
        <v>1.0468975080866143</v>
      </c>
      <c r="FR54" s="8">
        <v>2.8224249335600332E-2</v>
      </c>
      <c r="FS54" s="8">
        <v>6.5692268005137805E-2</v>
      </c>
      <c r="FT54" s="8">
        <v>4.9499619249300728E-2</v>
      </c>
      <c r="FU54" s="8">
        <v>2.0887593051525287E-2</v>
      </c>
      <c r="FV54" s="8">
        <v>1.5135823743829995E-2</v>
      </c>
      <c r="FW54" s="8">
        <v>4.6483966598482251E-2</v>
      </c>
      <c r="FX54" s="8">
        <v>0.35364828306120238</v>
      </c>
      <c r="FY54" s="8">
        <v>0.59986775034031536</v>
      </c>
      <c r="FZ54" s="8">
        <v>0.20206655550469166</v>
      </c>
      <c r="GA54" s="8">
        <v>0.27052435272088426</v>
      </c>
      <c r="GB54" s="8">
        <v>0.47754050752419475</v>
      </c>
      <c r="GC54" s="8">
        <v>0.24067671622570802</v>
      </c>
      <c r="GD54" s="8">
        <v>-0.54149663153990568</v>
      </c>
      <c r="GE54" s="8">
        <v>-0.93446159934351147</v>
      </c>
      <c r="GF54" s="8">
        <v>-0.61700338110454211</v>
      </c>
      <c r="GG54" s="8">
        <v>-5.2217723364534896E-3</v>
      </c>
      <c r="GH54" s="8">
        <v>-3.3333638618218329E-3</v>
      </c>
      <c r="GI54" s="8">
        <v>8.3381360212911679E-3</v>
      </c>
      <c r="GJ54" s="8">
        <v>2.2870354670858867E-2</v>
      </c>
      <c r="GK54" s="8">
        <v>5.5458119020945405E-2</v>
      </c>
      <c r="GL54" s="8">
        <v>0.13340212336128729</v>
      </c>
      <c r="GM54" s="8">
        <v>5.7724297224564354E-2</v>
      </c>
      <c r="GN54" s="8">
        <v>2.6440249388841697E-2</v>
      </c>
      <c r="GO54" s="8">
        <v>4.9942218157575498E-2</v>
      </c>
      <c r="GP54" s="8">
        <v>8.7443250041700019E-3</v>
      </c>
      <c r="GQ54" s="8">
        <v>5.6541820527118217E-2</v>
      </c>
      <c r="GR54" s="8">
        <v>2.1890090966104499E-2</v>
      </c>
      <c r="GS54" s="8">
        <v>3.1183100886827294E-2</v>
      </c>
      <c r="GT54" s="8">
        <v>0.62863046693949276</v>
      </c>
      <c r="GU54" s="8">
        <v>0.22072997933152855</v>
      </c>
      <c r="GV54" s="8">
        <v>0.88901302041297814</v>
      </c>
      <c r="GW54" s="8">
        <v>0.26812627083097695</v>
      </c>
      <c r="GX54" s="26">
        <v>9.4138750778016362</v>
      </c>
      <c r="GY54" s="8">
        <v>0.13756666666666667</v>
      </c>
      <c r="GZ54" s="8">
        <v>6.3155848498717457E-2</v>
      </c>
      <c r="HA54" s="51">
        <v>1.431313881884954</v>
      </c>
      <c r="HB54" s="51">
        <v>0.34436885849754939</v>
      </c>
      <c r="HC54" s="51">
        <v>1169.1129958248364</v>
      </c>
      <c r="HD54" s="51">
        <v>1615.6205910463671</v>
      </c>
      <c r="HE54" s="51">
        <v>984.36224436143482</v>
      </c>
      <c r="HF54" s="51">
        <v>1718.9668697911691</v>
      </c>
      <c r="HG54" s="51">
        <v>1153.1347362454599</v>
      </c>
      <c r="HH54" s="10">
        <v>1003.4712443877449</v>
      </c>
      <c r="HI54" s="8">
        <v>0.85544409766754836</v>
      </c>
      <c r="HJ54" s="8">
        <v>6.3205350106245464E-2</v>
      </c>
      <c r="HK54" s="8">
        <v>0.30055718224811029</v>
      </c>
      <c r="HL54" s="8">
        <v>7.1296827126357765E-2</v>
      </c>
      <c r="HM54" s="8">
        <v>0.101735484473546</v>
      </c>
      <c r="HN54" s="8">
        <v>4.9129432242505204E-2</v>
      </c>
      <c r="HO54" s="7">
        <v>1083.9326415540547</v>
      </c>
      <c r="HP54" s="8">
        <v>8.7825700423075789E-2</v>
      </c>
      <c r="HQ54" s="8">
        <v>9.9808522771493213E-2</v>
      </c>
      <c r="HR54" s="8">
        <v>9.9406302025778312E-2</v>
      </c>
      <c r="HS54" s="29">
        <f t="shared" si="77"/>
        <v>1.1580601602702523E-2</v>
      </c>
      <c r="HT54">
        <v>-2062.9848179999999</v>
      </c>
      <c r="HU54">
        <f t="shared" si="70"/>
        <v>-4295.8867824999998</v>
      </c>
      <c r="HV54" s="8">
        <f t="shared" si="51"/>
        <v>-4.4331508011146867E-2</v>
      </c>
      <c r="HW54" s="8">
        <f t="shared" si="54"/>
        <v>-2.5490501117848816E-2</v>
      </c>
      <c r="HX54">
        <v>2026.2829939340002</v>
      </c>
      <c r="HY54">
        <f t="shared" si="71"/>
        <v>7574.2298346489997</v>
      </c>
      <c r="HZ54" s="8">
        <f t="shared" si="52"/>
        <v>4.3542822028870498E-2</v>
      </c>
      <c r="IA54" s="8">
        <f t="shared" si="55"/>
        <v>4.4943203543787572E-2</v>
      </c>
      <c r="IB54" s="8">
        <v>2.1921049836993809E-2</v>
      </c>
      <c r="IC54" s="8">
        <v>9.7103235648386011E-3</v>
      </c>
      <c r="ID54" s="8">
        <v>1.3311830141955167E-2</v>
      </c>
      <c r="IE54" s="8">
        <v>2.1750358284927609</v>
      </c>
      <c r="IF54" s="29">
        <v>0.33935182400399316</v>
      </c>
      <c r="IG54" s="29">
        <v>4.5902133056667599E-2</v>
      </c>
      <c r="IH54" s="29">
        <v>5.5477644591467798E-2</v>
      </c>
      <c r="II54" s="7">
        <v>103527.94292300699</v>
      </c>
      <c r="IJ54" s="7">
        <v>2224.7133333333336</v>
      </c>
      <c r="IK54" s="7">
        <f t="shared" si="7"/>
        <v>46535.408122847432</v>
      </c>
      <c r="IL54" s="10">
        <f>+VLOOKUP($A54,[3]Hoja1!$G$2:$I$123, 3, FALSE)</f>
        <v>36.773940350467036</v>
      </c>
      <c r="IM54" s="10">
        <v>41.669527624420702</v>
      </c>
      <c r="IN54" s="8">
        <f t="shared" si="8"/>
        <v>-0.11748602763340599</v>
      </c>
      <c r="IO54" s="7">
        <v>2222.0266666666666</v>
      </c>
      <c r="IP54" s="8">
        <v>6.1495181063790372E-3</v>
      </c>
      <c r="IQ54" s="7">
        <v>118.7043599481991</v>
      </c>
      <c r="IR54" s="8">
        <v>4.3761568272284558E-3</v>
      </c>
      <c r="IS54" s="8">
        <v>9.1143669694972538E-3</v>
      </c>
      <c r="IT54" s="8">
        <v>0.1111111111111111</v>
      </c>
      <c r="IU54" s="8">
        <v>-0.23456790123456789</v>
      </c>
      <c r="IV54" s="8">
        <v>-0.18518518518518517</v>
      </c>
      <c r="IW54" s="29">
        <f t="shared" si="72"/>
        <v>4.3490978619563254E-3</v>
      </c>
      <c r="IX54" s="7">
        <f t="shared" si="73"/>
        <v>73.901518345822154</v>
      </c>
      <c r="IY54" s="29">
        <f t="shared" si="57"/>
        <v>3.4630124285864742E-3</v>
      </c>
      <c r="IZ54" s="29">
        <f t="shared" si="58"/>
        <v>7.8120738050277954E-3</v>
      </c>
      <c r="JA54" s="29">
        <f t="shared" si="59"/>
        <v>0.14537037037037037</v>
      </c>
      <c r="JB54" s="29">
        <f t="shared" si="60"/>
        <v>-0.10493827160493827</v>
      </c>
      <c r="JC54" s="29">
        <f t="shared" si="61"/>
        <v>-6.7901234567901231E-2</v>
      </c>
      <c r="JD54" s="26">
        <v>-0.17057539128962401</v>
      </c>
      <c r="JE54" s="26">
        <v>-1.8175870977970801</v>
      </c>
      <c r="JF54" s="26">
        <v>-9.1081753687550102E-2</v>
      </c>
      <c r="JG54" s="26">
        <v>0.197572606430893</v>
      </c>
      <c r="JH54" s="26">
        <v>-0.455796504421844</v>
      </c>
      <c r="JI54" s="26">
        <v>-0.18635902622198</v>
      </c>
      <c r="JJ54" s="56">
        <f t="shared" si="75"/>
        <v>-2.5238271669871852</v>
      </c>
      <c r="JK54" s="8">
        <v>0.43388314302750203</v>
      </c>
      <c r="JL54" s="27">
        <v>0.56197183661263606</v>
      </c>
      <c r="JM54" s="7">
        <v>136.79025595623</v>
      </c>
      <c r="JN54" s="8">
        <v>-9.1383877762245703E-3</v>
      </c>
      <c r="JO54" s="8">
        <v>-0.22273238926563599</v>
      </c>
      <c r="JP54" s="8">
        <v>-5.2900337467906101E-2</v>
      </c>
      <c r="JQ54" s="29">
        <f t="shared" si="62"/>
        <v>1.2952039113604106E-2</v>
      </c>
      <c r="JR54" s="29">
        <f t="shared" si="63"/>
        <v>4.2759060061578376E-2</v>
      </c>
      <c r="JS54" s="29">
        <f t="shared" si="64"/>
        <v>7.2500000000000009E-2</v>
      </c>
      <c r="JT54" s="31">
        <f t="shared" si="65"/>
        <v>3.5918448567115036E-5</v>
      </c>
      <c r="JU54" s="31">
        <f t="shared" si="66"/>
        <v>4.8532353749414739E-5</v>
      </c>
      <c r="JV54" s="31">
        <f t="shared" si="67"/>
        <v>4.6875000000000001E-5</v>
      </c>
      <c r="JW54" s="31">
        <v>0.03</v>
      </c>
      <c r="JX54" s="31">
        <f t="shared" si="74"/>
        <v>2.2999832277613506E-2</v>
      </c>
    </row>
    <row r="55" spans="1:284" x14ac:dyDescent="0.3">
      <c r="A55" s="1">
        <v>39234</v>
      </c>
      <c r="B55" s="7">
        <v>144879.625756225</v>
      </c>
      <c r="C55" s="7">
        <f t="shared" si="2"/>
        <v>144926.12703190037</v>
      </c>
      <c r="D55" s="26">
        <f t="shared" si="3"/>
        <v>11.883658509424645</v>
      </c>
      <c r="E55" s="26">
        <f>+'Output Gap'!E71</f>
        <v>11.8839794228339</v>
      </c>
      <c r="F55" s="26">
        <f t="shared" si="35"/>
        <v>11.885653968001744</v>
      </c>
      <c r="G55" s="27">
        <f t="shared" si="36"/>
        <v>11.853560315817097</v>
      </c>
      <c r="H55" s="27">
        <f t="shared" si="37"/>
        <v>140583.98059131377</v>
      </c>
      <c r="I55" s="7">
        <v>143516.79037835306</v>
      </c>
      <c r="J55" s="7">
        <v>141388.3655638402</v>
      </c>
      <c r="K55" s="7">
        <v>138840.982466224</v>
      </c>
      <c r="L55" s="7">
        <v>135926.103562862</v>
      </c>
      <c r="M55" s="8">
        <f t="shared" si="27"/>
        <v>3.0886495191863261E-2</v>
      </c>
      <c r="N55" s="8">
        <f t="shared" si="38"/>
        <v>2.4692697864227009E-2</v>
      </c>
      <c r="O55" s="8">
        <f>+'Output Gap'!H71</f>
        <v>2.3414609557098842E-2</v>
      </c>
      <c r="P55" s="8">
        <f t="shared" si="39"/>
        <v>4.3493233645692575E-2</v>
      </c>
      <c r="Q55" s="33">
        <f>+'Output Gap'!I71</f>
        <v>4.9472240309500037E-2</v>
      </c>
      <c r="R55" s="8">
        <v>1.2E-2</v>
      </c>
      <c r="S55" s="8">
        <f>+'Output Gap'!Y55</f>
        <v>1.6396655326634438E-2</v>
      </c>
      <c r="T55" s="37">
        <f>(0.7*M55+0.25*O55+0.05*Q55)*0.8</f>
        <v>2.3958248831243197E-2</v>
      </c>
      <c r="U55" s="25">
        <v>1.44176533564391</v>
      </c>
      <c r="V55" s="25">
        <v>1.4173298889337</v>
      </c>
      <c r="W55" s="14">
        <f t="shared" si="41"/>
        <v>2.4435446710209918E-2</v>
      </c>
      <c r="X55" s="25">
        <f t="shared" si="42"/>
        <v>4.1260886038497731</v>
      </c>
      <c r="Y55">
        <f t="shared" si="28"/>
        <v>9.7504491050660373</v>
      </c>
      <c r="Z55">
        <f t="shared" si="43"/>
        <v>9.7525588755733512</v>
      </c>
      <c r="AA55" s="14">
        <f t="shared" si="29"/>
        <v>-2.1097705073138684E-3</v>
      </c>
      <c r="AB55">
        <f t="shared" si="30"/>
        <v>12.714245862307555</v>
      </c>
      <c r="AC55">
        <f t="shared" si="44"/>
        <v>12.674606793298038</v>
      </c>
      <c r="AD55" s="14">
        <f t="shared" si="45"/>
        <v>3.9639069009517414E-2</v>
      </c>
      <c r="AE55" s="8">
        <v>0.11248975243157754</v>
      </c>
      <c r="AF55" s="14">
        <f>+NAIRU_Unemployment!N51</f>
        <v>0.11370897393099599</v>
      </c>
      <c r="AG55" s="8">
        <f>+NAIRU_Unemployment!L51</f>
        <v>0.1108416842143958</v>
      </c>
      <c r="AH55" s="8">
        <f t="shared" si="31"/>
        <v>1.6480682171817335E-3</v>
      </c>
      <c r="AI55" s="7">
        <v>17018.33337259182</v>
      </c>
      <c r="AJ55" s="7">
        <v>19175.365489264161</v>
      </c>
      <c r="AK55" s="7">
        <v>17161.934590576398</v>
      </c>
      <c r="AL55" s="7">
        <v>19342.090436075501</v>
      </c>
      <c r="AM55" s="8">
        <f t="shared" si="4"/>
        <v>0.88751024756842245</v>
      </c>
      <c r="AN55" s="7">
        <v>31344.270000446806</v>
      </c>
      <c r="AO55" s="7">
        <v>419639.4662016884</v>
      </c>
      <c r="AP55" s="7">
        <v>419836.28791999997</v>
      </c>
      <c r="AQ55" s="8">
        <v>0.82588788036014582</v>
      </c>
      <c r="AR55" s="8">
        <v>0.81428220735281898</v>
      </c>
      <c r="AS55" s="8">
        <v>0.79062371655742303</v>
      </c>
      <c r="AT55" s="8">
        <v>0.76154188369352704</v>
      </c>
      <c r="AU55" s="8">
        <v>0.79574291572396805</v>
      </c>
      <c r="AV55" s="8">
        <f t="shared" si="17"/>
        <v>0.78263617199163937</v>
      </c>
      <c r="AW55" s="8">
        <v>0.09</v>
      </c>
      <c r="AX55" s="8">
        <v>8.4566970369491512E-2</v>
      </c>
      <c r="AY55" s="8">
        <v>7.693333333333334E-2</v>
      </c>
      <c r="AZ55" s="8">
        <f t="shared" si="46"/>
        <v>2.8122270742358069E-2</v>
      </c>
      <c r="BA55" s="8">
        <f t="shared" si="12"/>
        <v>2.5274795974193021E-2</v>
      </c>
      <c r="BB55" s="8">
        <f t="shared" si="13"/>
        <v>1.8058482119344799E-2</v>
      </c>
      <c r="BC55" s="7">
        <v>64.12</v>
      </c>
      <c r="BD55" s="8">
        <v>6.0185185185185341E-2</v>
      </c>
      <c r="BE55" s="8">
        <v>0.102109714069022</v>
      </c>
      <c r="BF55" s="7">
        <v>64.857016535974395</v>
      </c>
      <c r="BG55" s="8">
        <v>4.6512709079670804E-2</v>
      </c>
      <c r="BH55" s="8">
        <f t="shared" si="9"/>
        <v>1.537110408171749E-2</v>
      </c>
      <c r="BI55" s="8">
        <v>2.0131965298202201E-2</v>
      </c>
      <c r="BJ55" s="8">
        <v>6.2046989713073097E-2</v>
      </c>
      <c r="BK55" s="7">
        <v>1.0886549213299479</v>
      </c>
      <c r="BL55" s="8">
        <v>4.6728018188111786E-2</v>
      </c>
      <c r="BM55" s="7">
        <v>2025.4233333333334</v>
      </c>
      <c r="BN55" s="7">
        <v>128.52762803333334</v>
      </c>
      <c r="BO55" s="7">
        <v>121.29518345004</v>
      </c>
      <c r="BP55" s="7">
        <v>121.732023741295</v>
      </c>
      <c r="BQ55" s="8">
        <f t="shared" si="10"/>
        <v>-3.588540449991795E-3</v>
      </c>
      <c r="BR55" s="8">
        <f t="shared" si="14"/>
        <v>-2.908866200883875E-2</v>
      </c>
      <c r="BS55" s="8">
        <v>-3.8773786900328303E-2</v>
      </c>
      <c r="BT55" s="7">
        <v>90.529999999999987</v>
      </c>
      <c r="BU55" s="8">
        <v>-0.11291481578259754</v>
      </c>
      <c r="BV55" s="29">
        <f t="shared" si="22"/>
        <v>5.7020260433333324E-2</v>
      </c>
      <c r="BW55" s="29">
        <v>1.2271730985364399E-2</v>
      </c>
      <c r="BX55" s="29">
        <v>2.5633206409406699E-3</v>
      </c>
      <c r="BY55" s="29">
        <v>6.509330476190478E-2</v>
      </c>
      <c r="BZ55" s="29">
        <v>1.2762093968253969E-2</v>
      </c>
      <c r="CA55" s="29"/>
      <c r="CB55" s="29">
        <f t="shared" si="79"/>
        <v>-5.2331210793650815E-2</v>
      </c>
      <c r="CC55" s="29">
        <v>1.84127923395019E-2</v>
      </c>
      <c r="CD55" s="29">
        <v>2.2269355764689299E-2</v>
      </c>
      <c r="CE55" s="29">
        <f t="shared" si="32"/>
        <v>1.6358470903661989E-2</v>
      </c>
      <c r="CF55" s="29">
        <f t="shared" si="33"/>
        <v>2.8630201889026388E-2</v>
      </c>
      <c r="CG55" s="29">
        <f t="shared" si="47"/>
        <v>-5.0793114666831951E-4</v>
      </c>
      <c r="CH55" s="29">
        <f t="shared" si="48"/>
        <v>-1.1163576691338148E-2</v>
      </c>
      <c r="CI55" s="29">
        <f t="shared" si="53"/>
        <v>-2.87145409161303E-2</v>
      </c>
      <c r="CJ55" s="29">
        <f t="shared" si="34"/>
        <v>0.83733937975593797</v>
      </c>
      <c r="CK55" s="10">
        <v>25.65133333333333</v>
      </c>
      <c r="CL55" s="10">
        <v>21.677777777777777</v>
      </c>
      <c r="CM55" s="10">
        <v>31.611666666666668</v>
      </c>
      <c r="CN55" s="10">
        <v>35.156666666666666</v>
      </c>
      <c r="CO55" s="10">
        <v>44.966666666666669</v>
      </c>
      <c r="CP55" s="10">
        <v>9.2233333333333363</v>
      </c>
      <c r="CQ55" s="10">
        <v>25.333333333333332</v>
      </c>
      <c r="CR55" s="10">
        <v>9.7780648039038507</v>
      </c>
      <c r="CS55" s="7">
        <v>50.47869063740881</v>
      </c>
      <c r="CT55" s="7">
        <v>67.613429385302908</v>
      </c>
      <c r="CU55" s="8">
        <f t="shared" si="15"/>
        <v>6.6547134001940123E-2</v>
      </c>
      <c r="CV55" s="7">
        <v>67.708333333333343</v>
      </c>
      <c r="CW55" s="7">
        <v>73.714703226535903</v>
      </c>
      <c r="CX55" s="26">
        <v>1.3688103292015086</v>
      </c>
      <c r="CY55" s="29">
        <v>0.20186077352224743</v>
      </c>
      <c r="CZ55">
        <v>97749.158133836798</v>
      </c>
      <c r="DA55">
        <v>29301.089520968599</v>
      </c>
      <c r="DB55" s="29">
        <f t="shared" si="68"/>
        <v>6.1337214632841253E-2</v>
      </c>
      <c r="DC55" s="29">
        <f t="shared" si="69"/>
        <v>0.17937025997051737</v>
      </c>
      <c r="DD55" s="29">
        <v>6.8889606942279608E-2</v>
      </c>
      <c r="DE55" s="29">
        <v>4.7665636871444636E-2</v>
      </c>
      <c r="DF55" s="29">
        <v>0.15242560976353153</v>
      </c>
      <c r="DG55" s="29">
        <v>0.1690979106562821</v>
      </c>
      <c r="DH55" s="29">
        <v>6.0302252489714145E-2</v>
      </c>
      <c r="DI55" s="29">
        <v>0.41537014435955044</v>
      </c>
      <c r="DJ55" s="29">
        <v>0.12755687628960752</v>
      </c>
      <c r="DK55" s="29">
        <v>0.23280721416666819</v>
      </c>
      <c r="DL55" s="29">
        <v>0.63963590954372429</v>
      </c>
      <c r="DM55">
        <v>1063.0961588632754</v>
      </c>
      <c r="DN55" s="8">
        <f t="shared" si="76"/>
        <v>1.017758904453348E-2</v>
      </c>
      <c r="DO55" s="7">
        <f t="shared" si="20"/>
        <v>-9746.3386195649</v>
      </c>
      <c r="DP55" s="8">
        <f t="shared" si="78"/>
        <v>-2.4007745236959227E-2</v>
      </c>
      <c r="DQ55" s="8">
        <f t="shared" si="50"/>
        <v>3.9835290274097712E-2</v>
      </c>
      <c r="DR55" s="25">
        <v>0.99425152826323704</v>
      </c>
      <c r="DS55" s="8">
        <v>-1.3606178729571599E-4</v>
      </c>
      <c r="DT55" s="8">
        <v>1.82003893287673E-3</v>
      </c>
      <c r="DU55" s="8">
        <v>1.0953830322487401E-2</v>
      </c>
      <c r="DV55" s="8">
        <v>0.11854248293062</v>
      </c>
      <c r="DW55" s="29">
        <f t="shared" si="6"/>
        <v>0.11248975243157754</v>
      </c>
      <c r="DX55" s="8">
        <v>0.61665960039063894</v>
      </c>
      <c r="DY55" s="8">
        <v>6.3525274119775293E-2</v>
      </c>
      <c r="DZ55" s="8">
        <v>7.2894981943087744E-2</v>
      </c>
      <c r="EA55" s="8">
        <v>0.5006796876435744</v>
      </c>
      <c r="EB55" s="8">
        <f t="shared" si="16"/>
        <v>-7.1652312790276396E-2</v>
      </c>
      <c r="EC55" s="8">
        <v>0.13879936962704065</v>
      </c>
      <c r="ED55" s="8">
        <v>0.18105330770440364</v>
      </c>
      <c r="EE55" s="8">
        <v>0.14556322088955653</v>
      </c>
      <c r="EF55" s="8">
        <v>0.19670782409510212</v>
      </c>
      <c r="EG55" s="8">
        <v>0.19373093275324174</v>
      </c>
      <c r="EH55" s="8">
        <v>0.41551103279814533</v>
      </c>
      <c r="EI55" s="8">
        <v>2.7597717419298035E-2</v>
      </c>
      <c r="EJ55" s="8">
        <v>4.1555920098484848E-2</v>
      </c>
      <c r="EK55" s="8">
        <v>0.13866021485075575</v>
      </c>
      <c r="EL55" s="10">
        <v>69331.00728000002</v>
      </c>
      <c r="EM55" s="8">
        <v>0.27695283336596455</v>
      </c>
      <c r="EN55" s="10">
        <v>1244.3279199999999</v>
      </c>
      <c r="EO55" s="10">
        <v>1782.92905</v>
      </c>
      <c r="EP55" s="8">
        <v>1.7947639430286374E-2</v>
      </c>
      <c r="EQ55" s="8">
        <v>1.4328450092158986</v>
      </c>
      <c r="ER55" s="8">
        <v>6.1364031394809462E-2</v>
      </c>
      <c r="ES55" s="8">
        <v>0.41907588280742941</v>
      </c>
      <c r="ET55" s="10">
        <v>31748.349009999998</v>
      </c>
      <c r="EU55" s="8">
        <v>0.45712501045783971</v>
      </c>
      <c r="EV55" s="10">
        <v>1667.3353100000002</v>
      </c>
      <c r="EW55" s="10">
        <v>1216.3018500000001</v>
      </c>
      <c r="EX55" s="8">
        <v>5.2517228832114321E-2</v>
      </c>
      <c r="EY55" s="8">
        <v>0.72948844944692015</v>
      </c>
      <c r="EZ55" s="8">
        <v>7.9223709073924523E-2</v>
      </c>
      <c r="FA55" s="8">
        <v>0.48357634806909849</v>
      </c>
      <c r="FB55" s="10">
        <v>8557.6153600000016</v>
      </c>
      <c r="FC55" s="8">
        <v>0.18445264777522241</v>
      </c>
      <c r="FD55" s="10">
        <v>324.46790999999996</v>
      </c>
      <c r="FE55" s="10">
        <v>277.25905999999998</v>
      </c>
      <c r="FF55" s="8">
        <v>3.7915692205170562E-2</v>
      </c>
      <c r="FG55" s="8">
        <v>0.85450379361089979</v>
      </c>
      <c r="FH55" s="8">
        <v>8.7114617742196115E-2</v>
      </c>
      <c r="FI55" s="8">
        <v>0.37191350549734592</v>
      </c>
      <c r="FJ55" s="7">
        <v>111475.97139000002</v>
      </c>
      <c r="FK55" s="7">
        <v>3350.45219</v>
      </c>
      <c r="FL55" s="8">
        <v>0.31797719737852703</v>
      </c>
      <c r="FM55" s="8">
        <v>0.29018676180614461</v>
      </c>
      <c r="FN55" s="8">
        <v>0.62333444377268754</v>
      </c>
      <c r="FO55" s="8">
        <v>0.28911118607291347</v>
      </c>
      <c r="FP55" s="8">
        <v>0.11012206918845202</v>
      </c>
      <c r="FQ55" s="8">
        <v>1.0005505999832895</v>
      </c>
      <c r="FR55" s="8">
        <v>3.0055375595503024E-2</v>
      </c>
      <c r="FS55" s="8">
        <v>6.8581556595770449E-2</v>
      </c>
      <c r="FT55" s="8">
        <v>4.785169441168928E-2</v>
      </c>
      <c r="FU55" s="8">
        <v>2.551094999127658E-2</v>
      </c>
      <c r="FV55" s="8">
        <v>1.5243184262062174E-2</v>
      </c>
      <c r="FW55" s="8">
        <v>4.9773435297785371E-2</v>
      </c>
      <c r="FX55" s="8">
        <v>0.354186047319833</v>
      </c>
      <c r="FY55" s="8">
        <v>0.59604051738238162</v>
      </c>
      <c r="FZ55" s="8">
        <v>0.30477601897826845</v>
      </c>
      <c r="GA55" s="8">
        <v>0.24924378895278432</v>
      </c>
      <c r="GB55" s="8">
        <v>0.35580024489925943</v>
      </c>
      <c r="GC55" s="8">
        <v>0.24732345221889207</v>
      </c>
      <c r="GD55" s="8">
        <v>-0.50152540563927972</v>
      </c>
      <c r="GE55" s="8">
        <v>-0.86844963542185627</v>
      </c>
      <c r="GF55" s="8">
        <v>-0.57533119104849284</v>
      </c>
      <c r="GG55" s="8">
        <v>-9.3269601334258212E-3</v>
      </c>
      <c r="GH55" s="8">
        <v>-5.3229457664658491E-3</v>
      </c>
      <c r="GI55" s="8">
        <v>6.2071352315973272E-3</v>
      </c>
      <c r="GJ55" s="8">
        <v>2.3020453455032553E-2</v>
      </c>
      <c r="GK55" s="8">
        <v>7.1522367861826197E-2</v>
      </c>
      <c r="GL55" s="8">
        <v>0.13313429227428325</v>
      </c>
      <c r="GM55" s="8">
        <v>5.9028274036367727E-2</v>
      </c>
      <c r="GN55" s="8">
        <v>2.6813163150876992E-2</v>
      </c>
      <c r="GO55" s="8">
        <v>4.9019084316776533E-2</v>
      </c>
      <c r="GP55" s="8">
        <v>8.8421014848324344E-3</v>
      </c>
      <c r="GQ55" s="8">
        <v>5.7492293214045573E-2</v>
      </c>
      <c r="GR55" s="8">
        <v>2.2412477834519787E-2</v>
      </c>
      <c r="GS55" s="8">
        <v>2.9196256031527743E-2</v>
      </c>
      <c r="GT55" s="8">
        <v>0.64791537788693698</v>
      </c>
      <c r="GU55" s="8">
        <v>0.21234221283224719</v>
      </c>
      <c r="GV55" s="8">
        <v>0.9027300966018158</v>
      </c>
      <c r="GW55" s="8">
        <v>0.27532335392039503</v>
      </c>
      <c r="GX55" s="26">
        <v>9.2187446984750778</v>
      </c>
      <c r="GY55" s="8">
        <v>0.1352377437065295</v>
      </c>
      <c r="GZ55" s="8">
        <v>6.0727315691625254E-2</v>
      </c>
      <c r="HA55" s="51">
        <v>1.4052765620065504</v>
      </c>
      <c r="HB55" s="51">
        <v>0.35097320526126019</v>
      </c>
      <c r="HC55" s="51">
        <v>1197.2205508707177</v>
      </c>
      <c r="HD55" s="51">
        <v>1650.8522956911256</v>
      </c>
      <c r="HE55" s="51">
        <v>992.30394658115802</v>
      </c>
      <c r="HF55" s="51">
        <v>1766.7364942402589</v>
      </c>
      <c r="HG55" s="51">
        <v>1143.7276820303555</v>
      </c>
      <c r="HH55" s="10">
        <v>1016.7078056344214</v>
      </c>
      <c r="HI55" s="8">
        <v>0.85163854110996229</v>
      </c>
      <c r="HJ55" s="8">
        <v>6.2119109602996464E-2</v>
      </c>
      <c r="HK55" s="8">
        <v>0.26265110403528352</v>
      </c>
      <c r="HL55" s="8">
        <v>7.4841925465015113E-2</v>
      </c>
      <c r="HM55" s="8">
        <v>0.10006833893189204</v>
      </c>
      <c r="HN55" s="8">
        <v>4.8737082447734156E-2</v>
      </c>
      <c r="HO55" s="7">
        <v>1085.1048643896117</v>
      </c>
      <c r="HP55" s="8">
        <v>9.4840458766047991E-2</v>
      </c>
      <c r="HQ55" s="8">
        <v>9.9096620435846605E-2</v>
      </c>
      <c r="HR55" s="8">
        <v>9.93681656049967E-2</v>
      </c>
      <c r="HS55" s="29">
        <f t="shared" si="77"/>
        <v>4.5277068389487085E-3</v>
      </c>
      <c r="HT55">
        <v>-1423.1382060000001</v>
      </c>
      <c r="HU55">
        <f t="shared" si="70"/>
        <v>-5030.0226112999999</v>
      </c>
      <c r="HV55" s="8">
        <f t="shared" si="51"/>
        <v>-2.7257648540082037E-2</v>
      </c>
      <c r="HW55" s="8">
        <f t="shared" si="54"/>
        <v>-2.7448476488268571E-2</v>
      </c>
      <c r="HX55">
        <v>2228.7367583440005</v>
      </c>
      <c r="HY55">
        <f t="shared" si="71"/>
        <v>7993.2618067550011</v>
      </c>
      <c r="HZ55" s="8">
        <f t="shared" si="52"/>
        <v>4.2687437517437088E-2</v>
      </c>
      <c r="IA55" s="8">
        <f t="shared" si="55"/>
        <v>4.3618662523384866E-2</v>
      </c>
      <c r="IB55" s="8">
        <v>2.1782718315701676E-2</v>
      </c>
      <c r="IC55" s="8">
        <v>9.1711985854598249E-3</v>
      </c>
      <c r="ID55" s="8">
        <v>1.2664745622223363E-2</v>
      </c>
      <c r="IE55" s="8">
        <v>1.9549009924325689</v>
      </c>
      <c r="IF55" s="29">
        <v>0.34479673206445177</v>
      </c>
      <c r="IG55" s="29">
        <v>4.51743343594736E-2</v>
      </c>
      <c r="IH55" s="29">
        <v>5.5258811204732403E-2</v>
      </c>
      <c r="II55" s="7">
        <v>104454.616335121</v>
      </c>
      <c r="IJ55" s="7">
        <v>2000.64</v>
      </c>
      <c r="IK55" s="7">
        <f t="shared" si="7"/>
        <v>52210.600775312399</v>
      </c>
      <c r="IL55" s="10">
        <f>+VLOOKUP($A55,[3]Hoja1!$G$2:$I$123, 3, FALSE)</f>
        <v>42.628551023756486</v>
      </c>
      <c r="IM55" s="10">
        <v>42.567952047153597</v>
      </c>
      <c r="IN55" s="8">
        <f t="shared" si="8"/>
        <v>1.4235821478036925E-3</v>
      </c>
      <c r="IO55" s="7">
        <v>2025.4233333333334</v>
      </c>
      <c r="IP55" s="8">
        <v>5.9002830394731462E-3</v>
      </c>
      <c r="IQ55" s="7">
        <v>83.178649334104577</v>
      </c>
      <c r="IR55" s="8">
        <v>4.3104880155277773E-3</v>
      </c>
      <c r="IS55" s="8">
        <v>9.1231629246737948E-3</v>
      </c>
      <c r="IT55" s="8">
        <v>0.189873417721519</v>
      </c>
      <c r="IU55" s="8">
        <v>-0.2839506172839506</v>
      </c>
      <c r="IV55" s="8">
        <v>-0.35802469135802467</v>
      </c>
      <c r="IW55" s="29">
        <f t="shared" si="72"/>
        <v>4.6288215029184595E-3</v>
      </c>
      <c r="IX55" s="7">
        <f t="shared" si="73"/>
        <v>73.906865701103811</v>
      </c>
      <c r="IY55" s="29">
        <f t="shared" si="57"/>
        <v>3.7063463220206143E-3</v>
      </c>
      <c r="IZ55" s="29">
        <f t="shared" si="58"/>
        <v>8.6131902623136011E-3</v>
      </c>
      <c r="JA55" s="29">
        <f t="shared" si="59"/>
        <v>0.15271526801062665</v>
      </c>
      <c r="JB55" s="29">
        <f t="shared" si="60"/>
        <v>-0.14814814814814814</v>
      </c>
      <c r="JC55" s="29">
        <f t="shared" si="61"/>
        <v>-0.1419753086419753</v>
      </c>
      <c r="JD55" s="26">
        <v>-0.16829070654214201</v>
      </c>
      <c r="JE55" s="26">
        <v>-1.7987303085197801</v>
      </c>
      <c r="JF55" s="26">
        <v>-5.71321247072629E-2</v>
      </c>
      <c r="JG55" s="26">
        <v>0.232555125179398</v>
      </c>
      <c r="JH55" s="26">
        <v>-0.442132955328635</v>
      </c>
      <c r="JI55" s="26">
        <v>-0.21344061172036199</v>
      </c>
      <c r="JJ55" s="56">
        <f t="shared" si="75"/>
        <v>-2.4471715816387833</v>
      </c>
      <c r="JK55" s="8">
        <v>0.43115368208628801</v>
      </c>
      <c r="JL55" s="27">
        <v>0.56280170709563704</v>
      </c>
      <c r="JM55" s="7">
        <v>139.21244712183801</v>
      </c>
      <c r="JN55" s="8">
        <v>-8.8771577055825595E-3</v>
      </c>
      <c r="JO55" s="8">
        <v>-0.26409337178131598</v>
      </c>
      <c r="JP55" s="8">
        <v>-9.3104392381440901E-2</v>
      </c>
      <c r="JQ55" s="29">
        <f t="shared" si="62"/>
        <v>1.7652318658778955E-2</v>
      </c>
      <c r="JR55" s="29">
        <f t="shared" si="63"/>
        <v>4.9728239474435526E-2</v>
      </c>
      <c r="JS55" s="29">
        <f t="shared" si="64"/>
        <v>7.8750000000000014E-2</v>
      </c>
      <c r="JT55" s="31">
        <f t="shared" si="65"/>
        <v>2.8919834364616923E-5</v>
      </c>
      <c r="JU55" s="31">
        <f t="shared" si="66"/>
        <v>7.4527129794123379E-5</v>
      </c>
      <c r="JV55" s="31">
        <f t="shared" si="67"/>
        <v>7.0312499999999981E-5</v>
      </c>
      <c r="JW55" s="31">
        <v>0.03</v>
      </c>
      <c r="JX55" s="31">
        <f t="shared" si="74"/>
        <v>3.2046989713073099E-2</v>
      </c>
    </row>
    <row r="56" spans="1:284" x14ac:dyDescent="0.3">
      <c r="A56" s="1">
        <v>39326</v>
      </c>
      <c r="B56" s="7">
        <v>147961.83497621099</v>
      </c>
      <c r="C56" s="7">
        <f t="shared" si="2"/>
        <v>146638.66179669916</v>
      </c>
      <c r="D56" s="26">
        <f t="shared" si="3"/>
        <v>11.904709647709248</v>
      </c>
      <c r="E56" s="26">
        <f>+'Output Gap'!E72</f>
        <v>11.8957267566993</v>
      </c>
      <c r="F56" s="26">
        <f t="shared" si="35"/>
        <v>11.897413312882502</v>
      </c>
      <c r="G56" s="27">
        <f t="shared" si="36"/>
        <v>11.863605653572154</v>
      </c>
      <c r="H56" s="27">
        <f t="shared" si="37"/>
        <v>142003.31105100515</v>
      </c>
      <c r="I56" s="7">
        <v>145160.54177303874</v>
      </c>
      <c r="J56" s="7">
        <v>143041.44443126014</v>
      </c>
      <c r="K56" s="7">
        <v>141256.574899773</v>
      </c>
      <c r="L56" s="7">
        <v>136848.513886359</v>
      </c>
      <c r="M56" s="8">
        <f t="shared" si="27"/>
        <v>3.2642553975583466E-2</v>
      </c>
      <c r="N56" s="8">
        <f t="shared" si="38"/>
        <v>3.4398356116400741E-2</v>
      </c>
      <c r="O56" s="8">
        <f>+'Output Gap'!H72</f>
        <v>2.3120512046300945E-2</v>
      </c>
      <c r="P56" s="8">
        <f t="shared" si="39"/>
        <v>4.7468658228444482E-2</v>
      </c>
      <c r="Q56" s="33">
        <f>+'Output Gap'!I72</f>
        <v>4.832626494940051E-2</v>
      </c>
      <c r="R56" s="8">
        <v>0.02</v>
      </c>
      <c r="S56" s="8">
        <f>+'Output Gap'!Y56</f>
        <v>1.58859502906539E-2</v>
      </c>
      <c r="T56" s="37">
        <f>(0.7*M56+0.25*O56+0.05*Q56)*0.8</f>
        <v>2.4836983233562954E-2</v>
      </c>
      <c r="U56" s="25">
        <v>1.4462736040658399</v>
      </c>
      <c r="V56" s="25">
        <v>1.4193040412420801</v>
      </c>
      <c r="W56" s="14">
        <f t="shared" si="41"/>
        <v>2.6969562823759841E-2</v>
      </c>
      <c r="X56" s="25">
        <f t="shared" si="42"/>
        <v>4.1342421767409547</v>
      </c>
      <c r="Y56">
        <f t="shared" si="28"/>
        <v>9.7527263456601823</v>
      </c>
      <c r="Z56">
        <f t="shared" si="43"/>
        <v>9.754902017876713</v>
      </c>
      <c r="AA56" s="14">
        <f t="shared" si="29"/>
        <v>-2.1756722165306996E-3</v>
      </c>
      <c r="AB56">
        <f t="shared" si="30"/>
        <v>12.737781537165421</v>
      </c>
      <c r="AC56">
        <f t="shared" si="44"/>
        <v>12.701431891165427</v>
      </c>
      <c r="AD56" s="14">
        <f t="shared" si="45"/>
        <v>3.6349645999994351E-2</v>
      </c>
      <c r="AE56" s="8">
        <v>0.10906130030807383</v>
      </c>
      <c r="AF56" s="14">
        <f>+NAIRU_Unemployment!N52</f>
        <v>0.112884830653601</v>
      </c>
      <c r="AG56" s="8">
        <f>+NAIRU_Unemployment!L52</f>
        <v>0.11026193915626079</v>
      </c>
      <c r="AH56" s="8">
        <f t="shared" si="31"/>
        <v>-1.2006388481869551E-3</v>
      </c>
      <c r="AI56" s="7">
        <v>17118.064067043866</v>
      </c>
      <c r="AJ56" s="7">
        <v>19213.514995995851</v>
      </c>
      <c r="AK56" s="7">
        <v>17201.060977890302</v>
      </c>
      <c r="AL56" s="7">
        <v>19374.832152943702</v>
      </c>
      <c r="AM56" s="8">
        <f t="shared" si="4"/>
        <v>0.89093869969192607</v>
      </c>
      <c r="AN56" s="7">
        <v>30105.808531170485</v>
      </c>
      <c r="AO56" s="7">
        <v>432235.15205987357</v>
      </c>
      <c r="AP56" s="7">
        <v>431398.43429</v>
      </c>
      <c r="AQ56" s="8">
        <v>0.8275179476436092</v>
      </c>
      <c r="AR56" s="8">
        <v>0.810715095819735</v>
      </c>
      <c r="AS56" s="8">
        <v>0.79008835154920698</v>
      </c>
      <c r="AT56" s="8">
        <v>0.76214263622034295</v>
      </c>
      <c r="AU56" s="8">
        <v>0.793094179177946</v>
      </c>
      <c r="AV56" s="8">
        <f t="shared" si="17"/>
        <v>0.78177505564916527</v>
      </c>
      <c r="AW56" s="8">
        <v>9.2499999999999999E-2</v>
      </c>
      <c r="AX56" s="8">
        <v>9.1761128231147529E-2</v>
      </c>
      <c r="AY56" s="8">
        <v>8.5733333333333328E-2</v>
      </c>
      <c r="AZ56" s="8">
        <f t="shared" si="46"/>
        <v>4.0427570093457987E-2</v>
      </c>
      <c r="BA56" s="8">
        <f t="shared" si="12"/>
        <v>2.9783422261693504E-2</v>
      </c>
      <c r="BB56" s="8">
        <f t="shared" si="13"/>
        <v>2.4097816593886101E-2</v>
      </c>
      <c r="BC56" s="7">
        <v>64.2</v>
      </c>
      <c r="BD56" s="8">
        <v>5.0049067713444639E-2</v>
      </c>
      <c r="BE56" s="8">
        <v>6.8258790968309405E-2</v>
      </c>
      <c r="BF56" s="7">
        <v>65.369320654912698</v>
      </c>
      <c r="BG56" s="8">
        <v>4.4015505706134599E-2</v>
      </c>
      <c r="BH56" s="8">
        <f t="shared" si="9"/>
        <v>1.3668018588288255E-2</v>
      </c>
      <c r="BI56" s="8">
        <v>1.8916090533468401E-2</v>
      </c>
      <c r="BJ56" s="8">
        <v>5.9246386134097599E-2</v>
      </c>
      <c r="BK56" s="7">
        <v>1.1080088686907976</v>
      </c>
      <c r="BL56" s="8">
        <v>4.1796224734115262E-2</v>
      </c>
      <c r="BM56" s="7">
        <v>2042.0666666666668</v>
      </c>
      <c r="BN56" s="7">
        <v>128.03341896666669</v>
      </c>
      <c r="BO56" s="7">
        <v>120.287535324632</v>
      </c>
      <c r="BP56" s="7">
        <v>120.349470115188</v>
      </c>
      <c r="BQ56" s="8">
        <f t="shared" si="10"/>
        <v>-5.1462453882611392E-4</v>
      </c>
      <c r="BR56" s="8">
        <f t="shared" si="14"/>
        <v>-2.7038522138326693E-2</v>
      </c>
      <c r="BS56" s="8">
        <v>-4.0937797425461699E-2</v>
      </c>
      <c r="BT56" s="7">
        <v>88.043333333333337</v>
      </c>
      <c r="BU56" s="8">
        <v>-0.14725253438367658</v>
      </c>
      <c r="BV56" s="29">
        <f t="shared" si="22"/>
        <v>5.9220548026984114E-2</v>
      </c>
      <c r="BW56" s="29">
        <v>1.14154479959717E-2</v>
      </c>
      <c r="BX56" s="29">
        <v>6.5157182191910611E-4</v>
      </c>
      <c r="BY56" s="29">
        <v>6.9373631746031741E-2</v>
      </c>
      <c r="BZ56" s="29">
        <v>1.6844282380952383E-2</v>
      </c>
      <c r="CA56" s="29"/>
      <c r="CB56" s="29">
        <f t="shared" si="79"/>
        <v>-5.2529349365079359E-2</v>
      </c>
      <c r="CC56" s="29">
        <v>1.8597999092749701E-2</v>
      </c>
      <c r="CD56" s="29">
        <v>2.1545174533413699E-2</v>
      </c>
      <c r="CE56" s="29">
        <f t="shared" si="32"/>
        <v>1.5634289672386389E-2</v>
      </c>
      <c r="CF56" s="29">
        <f t="shared" si="33"/>
        <v>2.7049737668358088E-2</v>
      </c>
      <c r="CG56" s="29">
        <f t="shared" si="47"/>
        <v>1.3377832425099899E-2</v>
      </c>
      <c r="CH56" s="29">
        <f t="shared" si="48"/>
        <v>-1.3071600446951388E-2</v>
      </c>
      <c r="CI56" s="29">
        <f t="shared" si="53"/>
        <v>-1.9664308334658091E-2</v>
      </c>
      <c r="CJ56" s="29">
        <f t="shared" si="34"/>
        <v>1.3241788684786782</v>
      </c>
      <c r="CK56" s="10">
        <v>29.290000000000003</v>
      </c>
      <c r="CL56" s="10">
        <v>26.470000000000002</v>
      </c>
      <c r="CM56" s="10">
        <v>33.520000000000003</v>
      </c>
      <c r="CN56" s="10">
        <v>37.716666666666661</v>
      </c>
      <c r="CO56" s="10">
        <v>49.496666666666663</v>
      </c>
      <c r="CP56" s="10">
        <v>20.169999999999998</v>
      </c>
      <c r="CQ56" s="10">
        <v>21.11</v>
      </c>
      <c r="CR56" s="10">
        <v>10.935822557691736</v>
      </c>
      <c r="CS56" s="7">
        <v>70.228514275484031</v>
      </c>
      <c r="CT56" s="7">
        <v>77.385156231166079</v>
      </c>
      <c r="CU56" s="8">
        <f t="shared" si="15"/>
        <v>6.8813194801500055E-2</v>
      </c>
      <c r="CV56" s="7">
        <v>67.708333333333343</v>
      </c>
      <c r="CW56" s="7">
        <v>73.790694535358497</v>
      </c>
      <c r="CX56" s="26">
        <v>1.3667732884911818</v>
      </c>
      <c r="CY56" s="29">
        <v>0.20208348072532531</v>
      </c>
      <c r="CZ56">
        <v>99759.996782892806</v>
      </c>
      <c r="DA56">
        <v>29956.184439880599</v>
      </c>
      <c r="DB56" s="29">
        <f t="shared" si="68"/>
        <v>6.6484720735100256E-2</v>
      </c>
      <c r="DC56" s="29">
        <f t="shared" si="69"/>
        <v>0.15522325265341741</v>
      </c>
      <c r="DD56" s="29">
        <v>6.8367543951137547E-2</v>
      </c>
      <c r="DE56" s="29">
        <v>4.8091170749816295E-2</v>
      </c>
      <c r="DF56" s="29">
        <v>0.14989060890564035</v>
      </c>
      <c r="DG56" s="29">
        <v>0.16948411267518115</v>
      </c>
      <c r="DH56" s="29">
        <v>5.9040741760764764E-2</v>
      </c>
      <c r="DI56" s="29">
        <v>0.41378762384135054</v>
      </c>
      <c r="DJ56" s="29">
        <v>0.12816508238764396</v>
      </c>
      <c r="DK56" s="29">
        <v>0.22993301823982962</v>
      </c>
      <c r="DL56" s="29">
        <v>0.64190189937252629</v>
      </c>
      <c r="DM56">
        <v>-1602.7870846595833</v>
      </c>
      <c r="DN56" s="8">
        <f t="shared" si="76"/>
        <v>-1.4762888971503475E-2</v>
      </c>
      <c r="DO56" s="7">
        <f t="shared" si="20"/>
        <v>-11369.758525682071</v>
      </c>
      <c r="DP56" s="8">
        <f t="shared" si="78"/>
        <v>-2.7264695658438965E-2</v>
      </c>
      <c r="DQ56" s="8">
        <f t="shared" si="50"/>
        <v>4.0518956978041976E-2</v>
      </c>
      <c r="DR56" s="25">
        <v>0.992218333552916</v>
      </c>
      <c r="DS56" s="8">
        <v>-3.60051365391667E-3</v>
      </c>
      <c r="DT56" s="8">
        <v>1.9017202392739301E-3</v>
      </c>
      <c r="DU56" s="8">
        <v>1.1669366061270401E-2</v>
      </c>
      <c r="DV56" s="8">
        <v>0.11972830773239899</v>
      </c>
      <c r="DW56" s="29">
        <f t="shared" si="6"/>
        <v>0.10906130030807383</v>
      </c>
      <c r="DX56" s="8">
        <v>0.61912837020332401</v>
      </c>
      <c r="DY56" s="8">
        <v>6.2018910157676903E-2</v>
      </c>
      <c r="DZ56" s="8">
        <v>7.8731633109147658E-2</v>
      </c>
      <c r="EA56" s="8">
        <v>0.50141098407404627</v>
      </c>
      <c r="EB56" s="8">
        <f t="shared" si="16"/>
        <v>-4.1113950154318957E-2</v>
      </c>
      <c r="EC56" s="8">
        <v>8.3386618429421411E-2</v>
      </c>
      <c r="ED56" s="8">
        <v>9.5933263181315453E-2</v>
      </c>
      <c r="EE56" s="8">
        <v>8.6948145312248259E-2</v>
      </c>
      <c r="EF56" s="8">
        <v>0.17366396948751839</v>
      </c>
      <c r="EG56" s="8">
        <v>0.20900828349837736</v>
      </c>
      <c r="EH56" s="8">
        <v>0.39725572476109317</v>
      </c>
      <c r="EI56" s="8">
        <v>2.8867211911265529E-2</v>
      </c>
      <c r="EJ56" s="8">
        <v>3.9488420573379632E-2</v>
      </c>
      <c r="EK56" s="8">
        <v>0.14169495878630109</v>
      </c>
      <c r="EL56" s="10">
        <v>74248.927670000005</v>
      </c>
      <c r="EM56" s="8">
        <v>0.2663941406588104</v>
      </c>
      <c r="EN56" s="10">
        <v>1419.4547600000053</v>
      </c>
      <c r="EO56" s="10">
        <v>2582.72235</v>
      </c>
      <c r="EP56" s="8">
        <v>1.9117511922984047E-2</v>
      </c>
      <c r="EQ56" s="8">
        <v>1.8195171996886963</v>
      </c>
      <c r="ER56" s="8">
        <v>5.208693454134266E-2</v>
      </c>
      <c r="ES56" s="8">
        <v>0.66781894583083934</v>
      </c>
      <c r="ET56" s="10">
        <v>33944.193589999995</v>
      </c>
      <c r="EU56" s="8">
        <v>0.41672967057438526</v>
      </c>
      <c r="EV56" s="10">
        <v>1887.3611299999998</v>
      </c>
      <c r="EW56" s="10">
        <v>1411.8525099999999</v>
      </c>
      <c r="EX56" s="8">
        <v>5.56018844576711E-2</v>
      </c>
      <c r="EY56" s="8">
        <v>0.74805636693386823</v>
      </c>
      <c r="EZ56" s="8">
        <v>8.3681289578265594E-2</v>
      </c>
      <c r="FA56" s="8">
        <v>0.49704472521486492</v>
      </c>
      <c r="FB56" s="10">
        <v>8792.7424900000005</v>
      </c>
      <c r="FC56" s="8">
        <v>0.19686265827139415</v>
      </c>
      <c r="FD56" s="10">
        <v>345.99159000000174</v>
      </c>
      <c r="FE56" s="10">
        <v>289.43540999999999</v>
      </c>
      <c r="FF56" s="8">
        <v>3.9349678486945171E-2</v>
      </c>
      <c r="FG56" s="8">
        <v>0.83653885922486881</v>
      </c>
      <c r="FH56" s="8">
        <v>8.4627677883208796E-2</v>
      </c>
      <c r="FI56" s="8">
        <v>0.38896890400709633</v>
      </c>
      <c r="FJ56" s="7">
        <v>118888.70069</v>
      </c>
      <c r="FK56" s="7">
        <v>3784.9281700000074</v>
      </c>
      <c r="FL56" s="8">
        <v>0.2920393713172007</v>
      </c>
      <c r="FM56" s="8">
        <v>0.40888503403384752</v>
      </c>
      <c r="FN56" s="8">
        <v>0.62558106059271923</v>
      </c>
      <c r="FO56" s="8">
        <v>0.29125884254955914</v>
      </c>
      <c r="FP56" s="8">
        <v>0.10744998464844586</v>
      </c>
      <c r="FQ56" s="8">
        <v>1.1656177008645745</v>
      </c>
      <c r="FR56" s="8">
        <v>3.1835894816187239E-2</v>
      </c>
      <c r="FS56" s="8">
        <v>6.3912336772983719E-2</v>
      </c>
      <c r="FT56" s="8">
        <v>5.1557033575573723E-2</v>
      </c>
      <c r="FU56" s="8">
        <v>3.0103119251243936E-2</v>
      </c>
      <c r="FV56" s="8">
        <v>1.4982507207455245E-2</v>
      </c>
      <c r="FW56" s="8">
        <v>4.9094899374120954E-2</v>
      </c>
      <c r="FX56" s="8">
        <v>0.35581296799176926</v>
      </c>
      <c r="FY56" s="8">
        <v>0.59509213263410987</v>
      </c>
      <c r="FZ56" s="8">
        <v>0.30001643078321849</v>
      </c>
      <c r="GA56" s="8">
        <v>0.23546810819572017</v>
      </c>
      <c r="GB56" s="8">
        <v>0.25114187008135103</v>
      </c>
      <c r="GC56" s="8">
        <v>0.15295294213195026</v>
      </c>
      <c r="GD56" s="8">
        <v>-0.5522010150561949</v>
      </c>
      <c r="GE56" s="8">
        <v>-0.8876661483572712</v>
      </c>
      <c r="GF56" s="8">
        <v>-0.61920292837131341</v>
      </c>
      <c r="GG56" s="8">
        <v>-1.4212756158612672E-2</v>
      </c>
      <c r="GH56" s="8">
        <v>-1.1952625901513376E-3</v>
      </c>
      <c r="GI56" s="8">
        <v>7.6869280856441775E-3</v>
      </c>
      <c r="GJ56" s="8">
        <v>2.3286394873950095E-2</v>
      </c>
      <c r="GK56" s="8">
        <v>7.6951365693029405E-2</v>
      </c>
      <c r="GL56" s="8">
        <v>0.13735942062577478</v>
      </c>
      <c r="GM56" s="8">
        <v>6.0946546845565372E-2</v>
      </c>
      <c r="GN56" s="8">
        <v>4.6780794764023824E-2</v>
      </c>
      <c r="GO56" s="8">
        <v>4.8969172348954579E-2</v>
      </c>
      <c r="GP56" s="8">
        <v>8.6931946772128305E-3</v>
      </c>
      <c r="GQ56" s="8">
        <v>6.1487092135937088E-2</v>
      </c>
      <c r="GR56" s="8">
        <v>2.3795322421028619E-2</v>
      </c>
      <c r="GS56" s="8">
        <v>2.8465040462869805E-2</v>
      </c>
      <c r="GT56" s="8">
        <v>0.66386649589602797</v>
      </c>
      <c r="GU56" s="8">
        <v>0.19729794564542991</v>
      </c>
      <c r="GV56" s="8">
        <v>0.94177808127793472</v>
      </c>
      <c r="GW56" s="8">
        <v>0.28448481355481248</v>
      </c>
      <c r="GX56" s="26">
        <v>9.0842189770810648</v>
      </c>
      <c r="GY56" s="8">
        <v>0.13988844116288768</v>
      </c>
      <c r="GZ56" s="8">
        <v>6.4344550116329405E-2</v>
      </c>
      <c r="HA56" s="51">
        <v>1.4238057286475108</v>
      </c>
      <c r="HB56" s="51">
        <v>0.34278386333206989</v>
      </c>
      <c r="HC56" s="51">
        <v>1196.8776402549379</v>
      </c>
      <c r="HD56" s="51">
        <v>1549.3111878892832</v>
      </c>
      <c r="HE56" s="51">
        <v>1013.5188998188006</v>
      </c>
      <c r="HF56" s="51">
        <v>1785.8520206572339</v>
      </c>
      <c r="HG56" s="51">
        <v>1137.5742540230444</v>
      </c>
      <c r="HH56" s="10">
        <v>1058.1676190057121</v>
      </c>
      <c r="HI56" s="8">
        <v>0.83995427788374011</v>
      </c>
      <c r="HJ56" s="8">
        <v>5.8551118127918807E-2</v>
      </c>
      <c r="HK56" s="8">
        <v>0.25075547310143187</v>
      </c>
      <c r="HL56" s="8">
        <v>7.3782984496369511E-2</v>
      </c>
      <c r="HM56" s="8">
        <v>0.12641279582568019</v>
      </c>
      <c r="HN56" s="8">
        <v>4.901302878304574E-2</v>
      </c>
      <c r="HO56" s="7">
        <v>1107.0957539438004</v>
      </c>
      <c r="HP56" s="8">
        <v>9.581324716215979E-2</v>
      </c>
      <c r="HQ56" s="8">
        <v>0.10360489023384799</v>
      </c>
      <c r="HR56" s="8">
        <v>0.10164026636491201</v>
      </c>
      <c r="HS56" s="29">
        <f t="shared" si="77"/>
        <v>5.8270192027522205E-3</v>
      </c>
      <c r="HT56">
        <v>-1424.2875570000001</v>
      </c>
      <c r="HU56">
        <f t="shared" si="70"/>
        <v>-5740.2910245999992</v>
      </c>
      <c r="HV56" s="8">
        <f t="shared" si="51"/>
        <v>-2.6972895848201801E-2</v>
      </c>
      <c r="HW56" s="8">
        <f t="shared" si="54"/>
        <v>-2.9359215601393315E-2</v>
      </c>
      <c r="HX56">
        <v>2325.7272230359999</v>
      </c>
      <c r="HY56">
        <f t="shared" si="71"/>
        <v>8591.8049610409998</v>
      </c>
      <c r="HZ56" s="8">
        <f t="shared" si="52"/>
        <v>4.404419448163277E-2</v>
      </c>
      <c r="IA56" s="8">
        <f t="shared" si="55"/>
        <v>4.3943530593712511E-2</v>
      </c>
      <c r="IB56" s="8">
        <v>2.1611891478438987E-2</v>
      </c>
      <c r="IC56" s="8">
        <v>9.4178867321799385E-3</v>
      </c>
      <c r="ID56" s="8">
        <v>1.2913752383093587E-2</v>
      </c>
      <c r="IE56" s="8">
        <v>2.4973822668843</v>
      </c>
      <c r="IF56" s="29">
        <v>0.36201809806096208</v>
      </c>
      <c r="IG56" s="29">
        <v>4.2975286023971097E-2</v>
      </c>
      <c r="IH56" s="29">
        <v>5.5039222773233899E-2</v>
      </c>
      <c r="II56" s="7">
        <v>108568.660765072</v>
      </c>
      <c r="IJ56" s="7">
        <v>2056.0533333333333</v>
      </c>
      <c r="IK56" s="7">
        <f t="shared" si="7"/>
        <v>52804.399090687657</v>
      </c>
      <c r="IL56" s="10">
        <f>+VLOOKUP($A56,[3]Hoja1!$G$2:$I$123, 3, FALSE)</f>
        <v>46.039041350495324</v>
      </c>
      <c r="IM56" s="10">
        <v>43.433021302344898</v>
      </c>
      <c r="IN56" s="8">
        <f t="shared" si="8"/>
        <v>6.000089263902364E-2</v>
      </c>
      <c r="IO56" s="7">
        <v>2042.0666666666668</v>
      </c>
      <c r="IP56" s="8">
        <v>3.9054715472151644E-3</v>
      </c>
      <c r="IQ56" s="7">
        <v>81.283739286587505</v>
      </c>
      <c r="IR56" s="8">
        <v>4.2104608243018309E-3</v>
      </c>
      <c r="IS56" s="8">
        <v>8.8175350528888977E-3</v>
      </c>
      <c r="IT56" s="8">
        <v>0.2151898734177215</v>
      </c>
      <c r="IU56" s="8">
        <v>-0.18518518518518517</v>
      </c>
      <c r="IV56" s="8">
        <v>-0.29629629629629628</v>
      </c>
      <c r="IW56" s="29">
        <f t="shared" si="72"/>
        <v>4.8266199418386087E-3</v>
      </c>
      <c r="IX56" s="7">
        <f t="shared" si="73"/>
        <v>81.762098983775189</v>
      </c>
      <c r="IY56" s="29">
        <f t="shared" si="57"/>
        <v>3.8447868851652044E-3</v>
      </c>
      <c r="IZ56" s="29">
        <f t="shared" si="58"/>
        <v>9.3035515416241346E-3</v>
      </c>
      <c r="JA56" s="29">
        <f t="shared" si="59"/>
        <v>0.18151273636505705</v>
      </c>
      <c r="JB56" s="29">
        <f t="shared" si="60"/>
        <v>-0.17901234567901231</v>
      </c>
      <c r="JC56" s="29">
        <f t="shared" si="61"/>
        <v>-0.20061728395061729</v>
      </c>
      <c r="JD56" s="26">
        <v>-0.16479046662434799</v>
      </c>
      <c r="JE56" s="26">
        <v>-1.79386486666874</v>
      </c>
      <c r="JF56" s="26">
        <v>-3.0611554490228E-2</v>
      </c>
      <c r="JG56" s="26">
        <v>0.25874953616288998</v>
      </c>
      <c r="JH56" s="26">
        <v>-0.42907711450942398</v>
      </c>
      <c r="JI56" s="26">
        <v>-0.229326303996195</v>
      </c>
      <c r="JJ56" s="56">
        <f t="shared" si="75"/>
        <v>-2.3889207701260449</v>
      </c>
      <c r="JK56" s="8">
        <v>0.42863721017734796</v>
      </c>
      <c r="JL56" s="27">
        <v>0.564075451128209</v>
      </c>
      <c r="JM56" s="7">
        <v>131.771144983152</v>
      </c>
      <c r="JN56" s="8">
        <v>-1.57164053530966E-2</v>
      </c>
      <c r="JO56" s="8">
        <v>-0.26278769373372002</v>
      </c>
      <c r="JP56" s="8">
        <v>-9.6048869614711194E-2</v>
      </c>
      <c r="JQ56" s="29">
        <f t="shared" si="62"/>
        <v>2.1360758007027348E-2</v>
      </c>
      <c r="JR56" s="29">
        <f t="shared" si="63"/>
        <v>5.4720934181405681E-2</v>
      </c>
      <c r="JS56" s="29">
        <f t="shared" si="64"/>
        <v>8.4999999999999992E-2</v>
      </c>
      <c r="JT56" s="31">
        <f t="shared" si="65"/>
        <v>1.344500799262269E-5</v>
      </c>
      <c r="JU56" s="31">
        <f t="shared" si="66"/>
        <v>4.4934528504805383E-5</v>
      </c>
      <c r="JV56" s="31">
        <f t="shared" si="67"/>
        <v>4.6874999999999994E-5</v>
      </c>
      <c r="JW56" s="31">
        <v>0.03</v>
      </c>
      <c r="JX56" s="31">
        <f t="shared" si="74"/>
        <v>2.92463861340976E-2</v>
      </c>
    </row>
    <row r="57" spans="1:284" x14ac:dyDescent="0.3">
      <c r="A57" s="1">
        <v>39417</v>
      </c>
      <c r="B57" s="7">
        <v>149939.046850763</v>
      </c>
      <c r="C57" s="7">
        <f t="shared" si="2"/>
        <v>148459.85088357903</v>
      </c>
      <c r="D57" s="26">
        <f t="shared" si="3"/>
        <v>11.917984136165853</v>
      </c>
      <c r="E57" s="26">
        <f>+'Output Gap'!E73</f>
        <v>11.908069836249499</v>
      </c>
      <c r="F57" s="26">
        <f t="shared" si="35"/>
        <v>11.909762380344606</v>
      </c>
      <c r="G57" s="27">
        <f t="shared" si="36"/>
        <v>11.876570127189307</v>
      </c>
      <c r="H57" s="27">
        <f t="shared" si="37"/>
        <v>143856.29475617548</v>
      </c>
      <c r="I57" s="7">
        <v>146633.78573145048</v>
      </c>
      <c r="J57" s="7">
        <v>144679.36106088376</v>
      </c>
      <c r="K57" s="7">
        <v>143446.80577794701</v>
      </c>
      <c r="L57" s="7">
        <v>138511.92947538299</v>
      </c>
      <c r="M57" s="8">
        <f t="shared" si="27"/>
        <v>3.2001075345407637E-2</v>
      </c>
      <c r="N57" s="8">
        <f t="shared" si="38"/>
        <v>3.6354085000872116E-2</v>
      </c>
      <c r="O57" s="8">
        <f>+'Output Gap'!H73</f>
        <v>2.366277310309961E-2</v>
      </c>
      <c r="P57" s="8">
        <f t="shared" si="39"/>
        <v>4.5258875146135136E-2</v>
      </c>
      <c r="Q57" s="33">
        <f>+'Output Gap'!I73</f>
        <v>4.7808777715598438E-2</v>
      </c>
      <c r="R57" s="8">
        <v>2.4E-2</v>
      </c>
      <c r="S57" s="8">
        <f>+'Output Gap'!Y57</f>
        <v>1.6451296540310877E-2</v>
      </c>
      <c r="T57" s="37">
        <f>(0.7*M57+0.25*O57+0.05*Q57)*0.8</f>
        <v>2.4565507922672137E-2</v>
      </c>
      <c r="U57" s="25">
        <v>1.4492317504154499</v>
      </c>
      <c r="V57" s="25">
        <v>1.42090260618455</v>
      </c>
      <c r="W57" s="14">
        <f t="shared" si="41"/>
        <v>2.8329144230899939E-2</v>
      </c>
      <c r="X57" s="25">
        <f t="shared" si="42"/>
        <v>4.1408563165058636</v>
      </c>
      <c r="Y57">
        <f t="shared" si="28"/>
        <v>9.7596376353578176</v>
      </c>
      <c r="Z57">
        <f t="shared" si="43"/>
        <v>9.7620100608257623</v>
      </c>
      <c r="AA57" s="14">
        <f t="shared" si="29"/>
        <v>-2.3724254679446943E-3</v>
      </c>
      <c r="AB57">
        <f t="shared" si="30"/>
        <v>12.75529090103862</v>
      </c>
      <c r="AC57">
        <f t="shared" si="44"/>
        <v>12.726738274609554</v>
      </c>
      <c r="AD57" s="14">
        <f t="shared" si="45"/>
        <v>2.8552626429066308E-2</v>
      </c>
      <c r="AE57" s="8">
        <v>0.10791920656113779</v>
      </c>
      <c r="AF57" s="14">
        <f>+NAIRU_Unemployment!N53</f>
        <v>0.112483217137614</v>
      </c>
      <c r="AG57" s="8">
        <f>+NAIRU_Unemployment!L53</f>
        <v>0.10970436106874759</v>
      </c>
      <c r="AH57" s="8">
        <f t="shared" si="31"/>
        <v>-1.7851545076097985E-3</v>
      </c>
      <c r="AI57" s="7">
        <v>17534.028241733278</v>
      </c>
      <c r="AJ57" s="7">
        <v>19655.202051982025</v>
      </c>
      <c r="AK57" s="7">
        <v>17320.3542537637</v>
      </c>
      <c r="AL57" s="7">
        <v>19500.819194939901</v>
      </c>
      <c r="AM57" s="8">
        <f t="shared" si="4"/>
        <v>0.89208079343886226</v>
      </c>
      <c r="AN57" s="7">
        <v>30270.781883764568</v>
      </c>
      <c r="AO57" s="7">
        <v>444470.23628953029</v>
      </c>
      <c r="AP57" s="7">
        <v>442864.52526999998</v>
      </c>
      <c r="AQ57" s="8">
        <v>0.81965897181534941</v>
      </c>
      <c r="AR57" s="8">
        <v>0.80292298195159295</v>
      </c>
      <c r="AS57" s="8">
        <v>0.78915428027608203</v>
      </c>
      <c r="AT57" s="8">
        <v>0.76274722497172098</v>
      </c>
      <c r="AU57" s="8">
        <v>0.78906335943327399</v>
      </c>
      <c r="AV57" s="8">
        <f t="shared" si="17"/>
        <v>0.780321621560359</v>
      </c>
      <c r="AW57" s="8">
        <v>9.5000000000000001E-2</v>
      </c>
      <c r="AX57" s="8">
        <v>9.2672725260655744E-2</v>
      </c>
      <c r="AY57" s="8">
        <v>8.7466666666666679E-2</v>
      </c>
      <c r="AZ57" s="8">
        <f t="shared" si="46"/>
        <v>3.6043659364393577E-2</v>
      </c>
      <c r="BA57" s="8">
        <f t="shared" si="12"/>
        <v>4.0592062654773997E-2</v>
      </c>
      <c r="BB57" s="8">
        <f t="shared" si="13"/>
        <v>3.563414330218051E-2</v>
      </c>
      <c r="BC57" s="7">
        <v>64.819999999999993</v>
      </c>
      <c r="BD57" s="8">
        <v>5.6905266590575598E-2</v>
      </c>
      <c r="BE57" s="8">
        <v>8.8535960637031397E-2</v>
      </c>
      <c r="BF57" s="7">
        <v>65.914310360372696</v>
      </c>
      <c r="BG57" s="8">
        <v>4.6574987585278199E-2</v>
      </c>
      <c r="BH57" s="8">
        <f t="shared" si="9"/>
        <v>1.4422963749270323E-2</v>
      </c>
      <c r="BI57" s="8">
        <v>2.1921531757554399E-2</v>
      </c>
      <c r="BJ57" s="8">
        <v>5.9460382825094804E-2</v>
      </c>
      <c r="BK57" s="7">
        <v>1.1304304308995237</v>
      </c>
      <c r="BL57" s="8">
        <v>4.4359617657690587E-2</v>
      </c>
      <c r="BM57" s="7">
        <v>2021.7271666666666</v>
      </c>
      <c r="BN57" s="7">
        <v>119.61933296666666</v>
      </c>
      <c r="BO57" s="7">
        <v>118.752641722005</v>
      </c>
      <c r="BP57" s="7">
        <v>118.946421746366</v>
      </c>
      <c r="BQ57" s="8">
        <f t="shared" si="10"/>
        <v>-1.629137064536601E-3</v>
      </c>
      <c r="BR57" s="8">
        <f t="shared" si="14"/>
        <v>-3.4268924594387462E-2</v>
      </c>
      <c r="BS57" s="8">
        <v>-4.2810339574823601E-2</v>
      </c>
      <c r="BT57" s="7">
        <v>88.87</v>
      </c>
      <c r="BU57" s="8">
        <v>-0.12552479664130145</v>
      </c>
      <c r="BV57" s="29">
        <f t="shared" si="22"/>
        <v>6.1756751528813568E-2</v>
      </c>
      <c r="BW57" s="29">
        <v>1.0513700157130901E-2</v>
      </c>
      <c r="BX57" s="29">
        <v>9.3186787442050406E-4</v>
      </c>
      <c r="BY57" s="29">
        <v>6.6459935483870941E-2</v>
      </c>
      <c r="BZ57" s="29">
        <v>1.8204197258064513E-2</v>
      </c>
      <c r="CA57" s="29"/>
      <c r="CB57" s="29">
        <f t="shared" si="79"/>
        <v>-4.8255738225806429E-2</v>
      </c>
      <c r="CC57" s="29">
        <v>1.9441117103108599E-2</v>
      </c>
      <c r="CD57" s="29">
        <v>2.0930843682783501E-2</v>
      </c>
      <c r="CE57" s="29">
        <f t="shared" si="32"/>
        <v>1.5019958821756191E-2</v>
      </c>
      <c r="CF57" s="29">
        <f t="shared" si="33"/>
        <v>2.553365897888709E-2</v>
      </c>
      <c r="CG57" s="29">
        <f t="shared" si="47"/>
        <v>1.0510000385506486E-2</v>
      </c>
      <c r="CH57" s="29">
        <f t="shared" si="48"/>
        <v>-3.0865645963056437E-3</v>
      </c>
      <c r="CI57" s="29">
        <f t="shared" si="53"/>
        <v>-1.1163576691338148E-2</v>
      </c>
      <c r="CJ57" s="29">
        <f t="shared" si="34"/>
        <v>1.2236317234346004</v>
      </c>
      <c r="CK57" s="10">
        <v>34.55466666666667</v>
      </c>
      <c r="CL57" s="10">
        <v>33.791111111111114</v>
      </c>
      <c r="CM57" s="10">
        <v>35.699999999999996</v>
      </c>
      <c r="CN57" s="10">
        <v>34.31666666666667</v>
      </c>
      <c r="CO57" s="10">
        <v>48.580000000000005</v>
      </c>
      <c r="CP57" s="10">
        <v>16.713333333333335</v>
      </c>
      <c r="CQ57" s="10">
        <v>19</v>
      </c>
      <c r="CR57" s="10">
        <v>7.2758199872520182</v>
      </c>
      <c r="CS57" s="7">
        <v>86.811505388275734</v>
      </c>
      <c r="CT57" s="7">
        <v>104.03487214412604</v>
      </c>
      <c r="CU57" s="8">
        <f t="shared" si="15"/>
        <v>6.6702109691585409E-2</v>
      </c>
      <c r="CV57" s="7">
        <v>67.708333333333329</v>
      </c>
      <c r="CW57" s="7">
        <v>74.369782127389996</v>
      </c>
      <c r="CX57" s="26">
        <v>1.3454020127486106</v>
      </c>
      <c r="CY57" s="29">
        <v>0.19898667488252317</v>
      </c>
      <c r="CZ57">
        <v>100920.780676917</v>
      </c>
      <c r="DA57">
        <v>29813.793131400202</v>
      </c>
      <c r="DB57" s="29">
        <f t="shared" si="68"/>
        <v>6.0375315136046659E-2</v>
      </c>
      <c r="DC57" s="29">
        <f t="shared" si="69"/>
        <v>0.10314641755699938</v>
      </c>
      <c r="DD57" s="29">
        <v>6.8058654459935614E-2</v>
      </c>
      <c r="DE57" s="29">
        <v>5.0158654331687522E-2</v>
      </c>
      <c r="DF57" s="29">
        <v>0.15446071710997744</v>
      </c>
      <c r="DG57" s="29">
        <v>0.17039921921569612</v>
      </c>
      <c r="DH57" s="29">
        <v>6.1454173258318021E-2</v>
      </c>
      <c r="DI57" s="29">
        <v>0.41237600138149738</v>
      </c>
      <c r="DJ57" s="29">
        <v>0.12893047459790299</v>
      </c>
      <c r="DK57" s="29">
        <v>0.23548166992202013</v>
      </c>
      <c r="DL57" s="29">
        <v>0.63558785548007679</v>
      </c>
      <c r="DM57">
        <v>-5157.2561122539782</v>
      </c>
      <c r="DN57" s="8">
        <f t="shared" si="76"/>
        <v>-4.6065528540386563E-2</v>
      </c>
      <c r="DO57" s="7">
        <f t="shared" si="20"/>
        <v>-11613.627216484809</v>
      </c>
      <c r="DP57" s="8">
        <f t="shared" si="78"/>
        <v>-2.7102601168909675E-2</v>
      </c>
      <c r="DQ57" s="8">
        <f t="shared" si="50"/>
        <v>4.3962080582898855E-2</v>
      </c>
      <c r="DR57" s="25">
        <v>0.98953000388821</v>
      </c>
      <c r="DS57" s="8">
        <v>-6.5980736773277497E-3</v>
      </c>
      <c r="DT57" s="8">
        <v>1.9617174676176698E-3</v>
      </c>
      <c r="DU57" s="8">
        <v>1.3388685962358499E-2</v>
      </c>
      <c r="DV57" s="8">
        <v>0.12115227787303801</v>
      </c>
      <c r="DW57" s="29">
        <f t="shared" si="6"/>
        <v>0.10791920656113779</v>
      </c>
      <c r="DX57" s="8">
        <v>0.62425103491318357</v>
      </c>
      <c r="DY57" s="8">
        <v>6.0876580603399601E-2</v>
      </c>
      <c r="DZ57" s="8">
        <v>7.8838869691459701E-2</v>
      </c>
      <c r="EA57" s="8">
        <v>0.50531954843144478</v>
      </c>
      <c r="EB57" s="8">
        <f t="shared" si="16"/>
        <v>4.8433214784566747E-3</v>
      </c>
      <c r="EC57" s="8">
        <v>0.10446454846292208</v>
      </c>
      <c r="ED57" s="8">
        <v>0.19046295255746837</v>
      </c>
      <c r="EE57" s="8">
        <v>0.12109552372141019</v>
      </c>
      <c r="EF57" s="8">
        <v>0.18998058533482154</v>
      </c>
      <c r="EG57" s="8">
        <v>0.20725310209911846</v>
      </c>
      <c r="EH57" s="8">
        <v>0.37598409171051467</v>
      </c>
      <c r="EI57" s="8">
        <v>3.0689051051629616E-2</v>
      </c>
      <c r="EJ57" s="8">
        <v>4.3273889070155218E-2</v>
      </c>
      <c r="EK57" s="8">
        <v>0.1660662256218027</v>
      </c>
      <c r="EL57" s="10">
        <v>77566.540730000008</v>
      </c>
      <c r="EM57" s="8">
        <v>0.25234284527527318</v>
      </c>
      <c r="EN57" s="10">
        <v>1569.5921699999999</v>
      </c>
      <c r="EO57" s="10">
        <v>2824.69607</v>
      </c>
      <c r="EP57" s="8">
        <v>2.023542825589664E-2</v>
      </c>
      <c r="EQ57" s="8">
        <v>1.7996369528270519</v>
      </c>
      <c r="ER57" s="8">
        <v>5.5068858725732306E-2</v>
      </c>
      <c r="ES57" s="8">
        <v>0.66128889024433224</v>
      </c>
      <c r="ET57" s="10">
        <v>36441.777550000013</v>
      </c>
      <c r="EU57" s="8">
        <v>0.38688639529023927</v>
      </c>
      <c r="EV57" s="10">
        <v>2040.7380800000058</v>
      </c>
      <c r="EW57" s="10">
        <v>1628.04278</v>
      </c>
      <c r="EX57" s="8">
        <v>5.5999959859257882E-2</v>
      </c>
      <c r="EY57" s="8">
        <v>0.79777154939941897</v>
      </c>
      <c r="EZ57" s="8">
        <v>8.5511767342986572E-2</v>
      </c>
      <c r="FA57" s="8">
        <v>0.52244476029914366</v>
      </c>
      <c r="FB57" s="10">
        <v>9074.7903299999998</v>
      </c>
      <c r="FC57" s="8">
        <v>0.21767827652448801</v>
      </c>
      <c r="FD57" s="10">
        <v>371.20709999999997</v>
      </c>
      <c r="FE57" s="10">
        <v>283.46704</v>
      </c>
      <c r="FF57" s="8">
        <v>4.0905308718025224E-2</v>
      </c>
      <c r="FG57" s="8">
        <v>0.76363582485356563</v>
      </c>
      <c r="FH57" s="8">
        <v>8.5002544367350608E-2</v>
      </c>
      <c r="FI57" s="8">
        <v>0.3674802878673612</v>
      </c>
      <c r="FJ57" s="7">
        <v>125062.44695000003</v>
      </c>
      <c r="FK57" s="7">
        <v>4119.0624100000059</v>
      </c>
      <c r="FL57" s="8">
        <v>0.28473523033757386</v>
      </c>
      <c r="FM57" s="8">
        <v>0.55168620934754831</v>
      </c>
      <c r="FN57" s="8">
        <v>0.62206244621147244</v>
      </c>
      <c r="FO57" s="8">
        <v>0.29593018636054191</v>
      </c>
      <c r="FP57" s="8">
        <v>0.10721848032364793</v>
      </c>
      <c r="FQ57" s="8">
        <v>1.1242975918638682</v>
      </c>
      <c r="FR57" s="8">
        <v>3.2936045235439922E-2</v>
      </c>
      <c r="FS57" s="8">
        <v>6.6453221079470284E-2</v>
      </c>
      <c r="FT57" s="8">
        <v>4.3451529773799021E-2</v>
      </c>
      <c r="FU57" s="8">
        <v>2.6724524602156078E-2</v>
      </c>
      <c r="FV57" s="8">
        <v>1.5067178731050139E-2</v>
      </c>
      <c r="FW57" s="8">
        <v>4.4609272049324425E-2</v>
      </c>
      <c r="FX57" s="8">
        <v>0.3584085100840716</v>
      </c>
      <c r="FY57" s="8">
        <v>0.59698221786660388</v>
      </c>
      <c r="FZ57" s="8">
        <v>0.1261581832701546</v>
      </c>
      <c r="GA57" s="8">
        <v>0.22895227032237386</v>
      </c>
      <c r="GB57" s="8">
        <v>0.19265045918999535</v>
      </c>
      <c r="GC57" s="8">
        <v>0.18604868054687485</v>
      </c>
      <c r="GD57" s="8">
        <v>-0.48702702573856987</v>
      </c>
      <c r="GE57" s="8">
        <v>-0.89680933701526544</v>
      </c>
      <c r="GF57" s="8">
        <v>-0.59559908138513684</v>
      </c>
      <c r="GG57" s="8">
        <v>-1.2708479814384147E-2</v>
      </c>
      <c r="GH57" s="8">
        <v>-1.7529556235175066E-3</v>
      </c>
      <c r="GI57" s="8">
        <v>4.629957212725337E-3</v>
      </c>
      <c r="GJ57" s="8">
        <v>2.4489882888793158E-2</v>
      </c>
      <c r="GK57" s="8">
        <v>7.9773954967957986E-2</v>
      </c>
      <c r="GL57" s="8">
        <v>0.1380920782089845</v>
      </c>
      <c r="GM57" s="8">
        <v>5.9888787023110499E-2</v>
      </c>
      <c r="GN57" s="8">
        <v>3.2852197339790071E-2</v>
      </c>
      <c r="GO57" s="8">
        <v>5.097008901643682E-2</v>
      </c>
      <c r="GP57" s="8">
        <v>9.6473187440534614E-3</v>
      </c>
      <c r="GQ57" s="8">
        <v>6.822659332652467E-2</v>
      </c>
      <c r="GR57" s="8">
        <v>2.051024539108905E-2</v>
      </c>
      <c r="GS57" s="8">
        <v>2.7396761032502631E-2</v>
      </c>
      <c r="GT57" s="8">
        <v>0.66037785875709754</v>
      </c>
      <c r="GU57" s="8">
        <v>0.19529189223669202</v>
      </c>
      <c r="GV57" s="8">
        <v>0.94827783981093694</v>
      </c>
      <c r="GW57" s="8">
        <v>0.28998958532810126</v>
      </c>
      <c r="GX57" s="26">
        <v>8.8659133323631032</v>
      </c>
      <c r="GY57" s="8">
        <v>0.13350000000000001</v>
      </c>
      <c r="GZ57" s="8">
        <v>6.5161129754922983E-2</v>
      </c>
      <c r="HA57" s="51">
        <v>1.3779200362371682</v>
      </c>
      <c r="HB57" s="51">
        <v>0.34842425162416274</v>
      </c>
      <c r="HC57" s="51">
        <v>1172.8854370134043</v>
      </c>
      <c r="HD57" s="51">
        <v>1565.5659085926804</v>
      </c>
      <c r="HE57" s="51">
        <v>950.93214255253372</v>
      </c>
      <c r="HF57" s="51">
        <v>1696.5676434704471</v>
      </c>
      <c r="HG57" s="51">
        <v>1155.2478315374406</v>
      </c>
      <c r="HH57" s="10">
        <v>1041.2753624902725</v>
      </c>
      <c r="HI57" s="8">
        <v>0.83060605801623721</v>
      </c>
      <c r="HJ57" s="8">
        <v>5.8708448096285587E-2</v>
      </c>
      <c r="HK57" s="8">
        <v>0.24439303948553223</v>
      </c>
      <c r="HL57" s="8">
        <v>7.5471213325328718E-2</v>
      </c>
      <c r="HM57" s="8">
        <v>9.070133485213866E-2</v>
      </c>
      <c r="HN57" s="8">
        <v>4.9112883717692887E-2</v>
      </c>
      <c r="HO57" s="7">
        <v>1112.9137791352946</v>
      </c>
      <c r="HP57" s="8">
        <v>9.8707212453187504E-2</v>
      </c>
      <c r="HQ57" s="8">
        <v>0.10345249861820699</v>
      </c>
      <c r="HR57" s="8">
        <v>0.103137674240521</v>
      </c>
      <c r="HS57" s="29">
        <f t="shared" si="77"/>
        <v>4.4304617873335006E-3</v>
      </c>
      <c r="HT57">
        <v>-1106.2456589999999</v>
      </c>
      <c r="HU57">
        <f t="shared" si="70"/>
        <v>-6016.6562400000003</v>
      </c>
      <c r="HV57" s="8">
        <f t="shared" si="51"/>
        <v>-2.0008143783490522E-2</v>
      </c>
      <c r="HW57" s="8">
        <f t="shared" si="54"/>
        <v>-2.908843103628991E-2</v>
      </c>
      <c r="HX57">
        <v>2305.0205643599998</v>
      </c>
      <c r="HY57">
        <f t="shared" si="71"/>
        <v>8885.7675396740015</v>
      </c>
      <c r="HZ57" s="8">
        <f t="shared" si="52"/>
        <v>4.1689820430398039E-2</v>
      </c>
      <c r="IA57" s="8">
        <f t="shared" si="55"/>
        <v>4.2959581862750833E-2</v>
      </c>
      <c r="IB57" s="8">
        <v>2.1525944095834991E-2</v>
      </c>
      <c r="IC57" s="8">
        <v>9.5885346745970355E-3</v>
      </c>
      <c r="ID57" s="8">
        <v>1.1845103092318803E-2</v>
      </c>
      <c r="IE57" s="8">
        <v>2.4344635172617664</v>
      </c>
      <c r="IF57" s="29">
        <v>0.37146475312065302</v>
      </c>
      <c r="IG57" s="29">
        <v>3.8833698257524897E-2</v>
      </c>
      <c r="IH57" s="29">
        <v>5.4780490758857298E-2</v>
      </c>
      <c r="II57" s="7">
        <v>111954.7799768</v>
      </c>
      <c r="IJ57" s="7">
        <v>2024.8733333333332</v>
      </c>
      <c r="IK57" s="7">
        <f t="shared" si="7"/>
        <v>55289.769554375416</v>
      </c>
      <c r="IL57" s="10">
        <f>+VLOOKUP($A57,[3]Hoja1!$G$2:$I$123, 3, FALSE)</f>
        <v>53.996829476675565</v>
      </c>
      <c r="IM57" s="10">
        <v>44.260797417274503</v>
      </c>
      <c r="IN57" s="8">
        <f t="shared" si="8"/>
        <v>0.21996964870771163</v>
      </c>
      <c r="IO57" s="7">
        <v>2021.7271666666666</v>
      </c>
      <c r="IP57" s="8">
        <v>5.3850786517085358E-3</v>
      </c>
      <c r="IQ57" s="7">
        <v>60.702237550755925</v>
      </c>
      <c r="IR57" s="8">
        <v>5.8336758097924761E-3</v>
      </c>
      <c r="IS57" s="8">
        <v>9.09006108485063E-3</v>
      </c>
      <c r="IT57" s="8">
        <v>0.13580246913580246</v>
      </c>
      <c r="IU57" s="8">
        <v>-0.43209876543209874</v>
      </c>
      <c r="IV57" s="8">
        <v>-0.4567901234567901</v>
      </c>
      <c r="IW57" s="29">
        <f t="shared" si="72"/>
        <v>5.3350878361939705E-3</v>
      </c>
      <c r="IX57" s="7">
        <f t="shared" si="73"/>
        <v>85.967246529911776</v>
      </c>
      <c r="IY57" s="29">
        <f t="shared" si="57"/>
        <v>4.682695369212635E-3</v>
      </c>
      <c r="IZ57" s="29">
        <f t="shared" si="58"/>
        <v>9.0362815079776445E-3</v>
      </c>
      <c r="JA57" s="29">
        <f t="shared" si="59"/>
        <v>0.1629942178465385</v>
      </c>
      <c r="JB57" s="29">
        <f t="shared" si="60"/>
        <v>-0.2839506172839506</v>
      </c>
      <c r="JC57" s="29">
        <f t="shared" si="61"/>
        <v>-0.32407407407407407</v>
      </c>
      <c r="JD57" s="26">
        <v>-0.160033942955842</v>
      </c>
      <c r="JE57" s="26">
        <v>-1.8029391411989599</v>
      </c>
      <c r="JF57" s="26">
        <v>-8.3957514878611594E-3</v>
      </c>
      <c r="JG57" s="26">
        <v>0.27660961634394499</v>
      </c>
      <c r="JH57" s="26">
        <v>-0.41643977583775299</v>
      </c>
      <c r="JI57" s="26">
        <v>-0.23472792988381999</v>
      </c>
      <c r="JJ57" s="56">
        <f t="shared" si="75"/>
        <v>-2.3459269250202914</v>
      </c>
      <c r="JK57" s="8">
        <v>0.42632596470886097</v>
      </c>
      <c r="JL57" s="27">
        <v>0.56581767183018405</v>
      </c>
      <c r="JM57" s="7">
        <v>114.22615193878001</v>
      </c>
      <c r="JN57" s="8">
        <v>-3.0573787479644999E-2</v>
      </c>
      <c r="JO57" s="8">
        <v>-0.218502487248313</v>
      </c>
      <c r="JP57" s="8">
        <v>-6.2377610791316498E-2</v>
      </c>
      <c r="JQ57" s="29">
        <f t="shared" si="62"/>
        <v>2.3639315577584696E-2</v>
      </c>
      <c r="JR57" s="29">
        <f t="shared" si="63"/>
        <v>5.8438397737469755E-2</v>
      </c>
      <c r="JS57" s="29">
        <f t="shared" si="64"/>
        <v>0.09</v>
      </c>
      <c r="JT57" s="31">
        <f t="shared" si="65"/>
        <v>2.0902993449725627E-6</v>
      </c>
      <c r="JU57" s="31">
        <f t="shared" si="66"/>
        <v>1.1074307268985869E-5</v>
      </c>
      <c r="JV57" s="31">
        <f t="shared" si="67"/>
        <v>2.1874999999999986E-5</v>
      </c>
      <c r="JW57" s="31">
        <v>0.03</v>
      </c>
      <c r="JX57" s="31">
        <f t="shared" si="74"/>
        <v>2.9460382825094805E-2</v>
      </c>
    </row>
    <row r="58" spans="1:284" x14ac:dyDescent="0.3">
      <c r="A58" s="1">
        <v>39508</v>
      </c>
      <c r="B58" s="7">
        <v>150538.931249613</v>
      </c>
      <c r="C58" s="7">
        <f t="shared" si="2"/>
        <v>150258.8936448243</v>
      </c>
      <c r="D58" s="26">
        <f t="shared" si="3"/>
        <v>11.921977009118743</v>
      </c>
      <c r="E58" s="26">
        <f>+'Output Gap'!E74</f>
        <v>11.920115042957301</v>
      </c>
      <c r="F58" s="26">
        <f t="shared" si="35"/>
        <v>11.921813020021112</v>
      </c>
      <c r="G58" s="27">
        <f t="shared" si="36"/>
        <v>11.888753192921474</v>
      </c>
      <c r="H58" s="27">
        <f t="shared" si="37"/>
        <v>145619.6250250178</v>
      </c>
      <c r="I58" s="7">
        <v>147936.03671557325</v>
      </c>
      <c r="J58" s="7">
        <v>146303.66072607241</v>
      </c>
      <c r="K58" s="7">
        <v>145968.055058842</v>
      </c>
      <c r="L58" s="7">
        <v>141494.34483562</v>
      </c>
      <c r="M58" s="8">
        <f t="shared" si="27"/>
        <v>3.1858814490213661E-2</v>
      </c>
      <c r="N58" s="8">
        <f t="shared" si="38"/>
        <v>2.8948493171817358E-2</v>
      </c>
      <c r="O58" s="8">
        <f>+'Output Gap'!H74</f>
        <v>2.4140179297200248E-2</v>
      </c>
      <c r="P58" s="8">
        <f t="shared" si="39"/>
        <v>3.1314222751878118E-2</v>
      </c>
      <c r="Q58" s="33">
        <f>+'Output Gap'!I74</f>
        <v>4.7077303513100688E-2</v>
      </c>
      <c r="R58" s="8">
        <v>2.4E-2</v>
      </c>
      <c r="S58" s="8">
        <f>+'Output Gap'!Y58</f>
        <v>1.6895012961961914E-2</v>
      </c>
      <c r="T58" s="37">
        <f>(0.7*M58+0.25*O58+0.05*Q58)*0.8</f>
        <v>2.4552064114483726E-2</v>
      </c>
      <c r="U58" s="25">
        <v>1.45216871265255</v>
      </c>
      <c r="V58" s="25">
        <v>1.42212929981517</v>
      </c>
      <c r="W58" s="14">
        <f t="shared" si="41"/>
        <v>3.0039412837379986E-2</v>
      </c>
      <c r="X58" s="25">
        <f t="shared" si="42"/>
        <v>4.1459389953821777</v>
      </c>
      <c r="Y58">
        <f t="shared" si="28"/>
        <v>9.7665014868021487</v>
      </c>
      <c r="Z58">
        <f t="shared" si="43"/>
        <v>9.7690548923511873</v>
      </c>
      <c r="AA58" s="14">
        <f t="shared" si="29"/>
        <v>-2.553405549038601E-3</v>
      </c>
      <c r="AB58">
        <f t="shared" si="30"/>
        <v>12.77177062629189</v>
      </c>
      <c r="AC58">
        <f t="shared" si="44"/>
        <v>12.750501234852869</v>
      </c>
      <c r="AD58" s="14">
        <f t="shared" si="45"/>
        <v>2.1269391439020069E-2</v>
      </c>
      <c r="AE58" s="8">
        <v>0.1099506748442895</v>
      </c>
      <c r="AF58" s="14">
        <f>+NAIRU_Unemployment!N54</f>
        <v>0.112081603621628</v>
      </c>
      <c r="AG58" s="8">
        <f>+NAIRU_Unemployment!L54</f>
        <v>0.1091655610207138</v>
      </c>
      <c r="AH58" s="8">
        <f t="shared" si="31"/>
        <v>7.851138235756977E-4</v>
      </c>
      <c r="AI58" s="7">
        <v>17538.519929742102</v>
      </c>
      <c r="AJ58" s="7">
        <v>19705.110081032653</v>
      </c>
      <c r="AK58" s="7">
        <v>17439.647529637099</v>
      </c>
      <c r="AL58" s="7">
        <v>19626.806236936001</v>
      </c>
      <c r="AM58" s="8">
        <f t="shared" si="4"/>
        <v>0.89004932515571056</v>
      </c>
      <c r="AN58" s="7">
        <v>30013.369610314934</v>
      </c>
      <c r="AO58" s="7">
        <v>455967.92714835959</v>
      </c>
      <c r="AP58" s="7">
        <v>454330.61625999998</v>
      </c>
      <c r="AQ58" s="8">
        <v>0.7816498443928136</v>
      </c>
      <c r="AR58" s="8">
        <v>0.79513086808345101</v>
      </c>
      <c r="AS58" s="8">
        <v>0.78788344389310705</v>
      </c>
      <c r="AT58" s="8">
        <v>0.76335459161303498</v>
      </c>
      <c r="AU58" s="8">
        <v>0.78395447490665704</v>
      </c>
      <c r="AV58" s="8">
        <f t="shared" si="17"/>
        <v>0.77839750347093306</v>
      </c>
      <c r="AW58" s="8">
        <v>9.7500000000000003E-2</v>
      </c>
      <c r="AX58" s="8">
        <v>9.5094835303333333E-2</v>
      </c>
      <c r="AY58" s="8">
        <v>9.3366666666666667E-2</v>
      </c>
      <c r="AZ58" s="8">
        <f t="shared" si="46"/>
        <v>3.6109412291169374E-2</v>
      </c>
      <c r="BA58" s="8">
        <f t="shared" si="12"/>
        <v>3.6133388601564898E-2</v>
      </c>
      <c r="BB58" s="8">
        <f t="shared" si="13"/>
        <v>3.4498266995783178E-2</v>
      </c>
      <c r="BC58" s="7">
        <v>67.040000000000006</v>
      </c>
      <c r="BD58" s="8">
        <v>5.9251066519197426E-2</v>
      </c>
      <c r="BE58" s="8">
        <v>8.8865192159657797E-2</v>
      </c>
      <c r="BF58" s="7">
        <v>67.442974170328</v>
      </c>
      <c r="BG58" s="8">
        <v>4.9113614708917196E-2</v>
      </c>
      <c r="BH58" s="8">
        <f t="shared" si="9"/>
        <v>3.9828005799256161E-2</v>
      </c>
      <c r="BI58" s="8">
        <v>2.3995416338975999E-2</v>
      </c>
      <c r="BJ58" s="8">
        <v>5.9519729825030197E-2</v>
      </c>
      <c r="BK58" s="7">
        <v>1.1657756577471279</v>
      </c>
      <c r="BL58" s="8">
        <v>6.6151793208116372E-2</v>
      </c>
      <c r="BM58" s="7">
        <v>1910.2533333333333</v>
      </c>
      <c r="BN58" s="7">
        <v>116.67535283333332</v>
      </c>
      <c r="BO58" s="7">
        <v>117.217748119379</v>
      </c>
      <c r="BP58" s="7">
        <v>117.534507895799</v>
      </c>
      <c r="BQ58" s="8">
        <f t="shared" si="10"/>
        <v>-2.6950363947652045E-3</v>
      </c>
      <c r="BR58" s="8">
        <f t="shared" si="14"/>
        <v>-4.1577806421701724E-2</v>
      </c>
      <c r="BS58" s="8">
        <v>-4.4330917698137302E-2</v>
      </c>
      <c r="BT58" s="7">
        <v>88.736666666666665</v>
      </c>
      <c r="BU58" s="8">
        <v>-0.10951664157885932</v>
      </c>
      <c r="BV58" s="29">
        <f t="shared" si="22"/>
        <v>6.6607508908196722E-2</v>
      </c>
      <c r="BW58" s="29">
        <v>9.61032589667642E-3</v>
      </c>
      <c r="BX58" s="29">
        <v>-5.8222914209534304E-3</v>
      </c>
      <c r="BY58" s="29">
        <v>6.6910865573770489E-2</v>
      </c>
      <c r="BZ58" s="29">
        <v>2.5090416393442623E-2</v>
      </c>
      <c r="CA58" s="29"/>
      <c r="CB58" s="29">
        <f t="shared" si="79"/>
        <v>-4.1820449180327866E-2</v>
      </c>
      <c r="CC58" s="29">
        <v>2.02842351134675E-2</v>
      </c>
      <c r="CD58" s="29">
        <v>2.0412417784339901E-2</v>
      </c>
      <c r="CE58" s="29">
        <f t="shared" si="32"/>
        <v>1.4501532923312591E-2</v>
      </c>
      <c r="CF58" s="29">
        <f t="shared" si="33"/>
        <v>2.4111858819989014E-2</v>
      </c>
      <c r="CG58" s="29">
        <f t="shared" si="47"/>
        <v>1.199755347118036E-2</v>
      </c>
      <c r="CH58" s="29">
        <f t="shared" si="48"/>
        <v>-6.9475096501726077E-3</v>
      </c>
      <c r="CI58" s="29">
        <f t="shared" si="53"/>
        <v>-1.3071600446951388E-2</v>
      </c>
      <c r="CJ58" s="29">
        <f t="shared" si="34"/>
        <v>1.275785829324017</v>
      </c>
      <c r="CK58" s="10">
        <v>28.626000000000001</v>
      </c>
      <c r="CL58" s="10">
        <v>31.209999999999997</v>
      </c>
      <c r="CM58" s="10">
        <v>24.75</v>
      </c>
      <c r="CN58" s="10">
        <v>28.51</v>
      </c>
      <c r="CO58" s="10">
        <v>34.113333333333337</v>
      </c>
      <c r="CP58" s="10">
        <v>10.73666666666667</v>
      </c>
      <c r="CQ58" s="10">
        <v>14.89</v>
      </c>
      <c r="CR58" s="10">
        <v>0.27403828806443098</v>
      </c>
      <c r="CS58" s="7">
        <v>91.443508873450028</v>
      </c>
      <c r="CT58" s="7">
        <v>109.97846817795363</v>
      </c>
      <c r="CU58" s="8">
        <f t="shared" si="15"/>
        <v>5.1700359433699994E-2</v>
      </c>
      <c r="CV58" s="7">
        <v>68.75</v>
      </c>
      <c r="CW58" s="7">
        <v>75.581422810302598</v>
      </c>
      <c r="CX58" s="26">
        <v>1.3597858991473686</v>
      </c>
      <c r="CY58" s="29">
        <v>0.2072722873200617</v>
      </c>
      <c r="CZ58">
        <v>101848.972839026</v>
      </c>
      <c r="DA58">
        <v>31177.745601937</v>
      </c>
      <c r="DB58" s="29">
        <f t="shared" si="68"/>
        <v>5.1821158274198087E-2</v>
      </c>
      <c r="DC58" s="29">
        <f t="shared" si="69"/>
        <v>9.9629964458264775E-2</v>
      </c>
      <c r="DD58" s="29">
        <v>6.7247603555089186E-2</v>
      </c>
      <c r="DE58" s="29">
        <v>5.0097726570823099E-2</v>
      </c>
      <c r="DF58" s="29">
        <v>0.15133032863497914</v>
      </c>
      <c r="DG58" s="29">
        <v>0.17069142560637435</v>
      </c>
      <c r="DH58" s="29">
        <v>6.3585494058167505E-2</v>
      </c>
      <c r="DI58" s="29">
        <v>0.41190429650971999</v>
      </c>
      <c r="DJ58" s="29">
        <v>0.12826632595861506</v>
      </c>
      <c r="DK58" s="29">
        <v>0.23491742651918129</v>
      </c>
      <c r="DL58" s="29">
        <v>0.63681624752220378</v>
      </c>
      <c r="DM58">
        <v>-89.685361850239133</v>
      </c>
      <c r="DN58" s="8">
        <f t="shared" si="76"/>
        <v>-7.7374445751075425E-4</v>
      </c>
      <c r="DO58" s="7">
        <f t="shared" si="20"/>
        <v>-5786.6323999005253</v>
      </c>
      <c r="DP58" s="8">
        <f t="shared" si="78"/>
        <v>-1.3124922348395596E-2</v>
      </c>
      <c r="DQ58" s="8">
        <f t="shared" si="50"/>
        <v>4.6590376648731002E-2</v>
      </c>
      <c r="DR58" s="25">
        <v>0.98609868275602997</v>
      </c>
      <c r="DS58" s="8">
        <v>-9.6719146242239904E-3</v>
      </c>
      <c r="DT58" s="8">
        <v>2.0007285579946698E-3</v>
      </c>
      <c r="DU58" s="8">
        <v>1.6397688746179501E-2</v>
      </c>
      <c r="DV58" s="8">
        <v>0.122862303730816</v>
      </c>
      <c r="DW58" s="29">
        <f t="shared" si="6"/>
        <v>0.1099506748442895</v>
      </c>
      <c r="DX58" s="8">
        <v>0.62601043163220593</v>
      </c>
      <c r="DY58" s="8">
        <v>5.9959083363716602E-2</v>
      </c>
      <c r="DZ58" s="8">
        <v>6.8795275866927241E-2</v>
      </c>
      <c r="EA58" s="8">
        <v>0.51261602115670013</v>
      </c>
      <c r="EB58" s="8">
        <f t="shared" si="16"/>
        <v>-4.5601795418825919E-3</v>
      </c>
      <c r="EC58" s="8">
        <v>8.1207391766152215E-2</v>
      </c>
      <c r="ED58" s="8">
        <v>0.11967986564383382</v>
      </c>
      <c r="EE58" s="8">
        <v>8.8438215626695182E-2</v>
      </c>
      <c r="EF58" s="8">
        <v>0.16632711977875458</v>
      </c>
      <c r="EG58" s="8">
        <v>0.21850573392275627</v>
      </c>
      <c r="EH58" s="8">
        <v>0.3966375785120862</v>
      </c>
      <c r="EI58" s="8">
        <v>3.0099419586603126E-2</v>
      </c>
      <c r="EJ58" s="8">
        <v>4.4562102075844073E-2</v>
      </c>
      <c r="EK58" s="8">
        <v>0.13622075489985805</v>
      </c>
      <c r="EL58" s="10">
        <v>79615.777329999983</v>
      </c>
      <c r="EM58" s="8">
        <v>0.22528746921413512</v>
      </c>
      <c r="EN58" s="10">
        <v>2000.7248899999856</v>
      </c>
      <c r="EO58" s="10">
        <v>2863.6917100000001</v>
      </c>
      <c r="EP58" s="8">
        <v>2.51297538891967E-2</v>
      </c>
      <c r="EQ58" s="8">
        <v>1.4313270776573488</v>
      </c>
      <c r="ER58" s="8">
        <v>5.4004573419394908E-2</v>
      </c>
      <c r="ES58" s="8">
        <v>0.66603428074900517</v>
      </c>
      <c r="ET58" s="10">
        <v>37421.792279999994</v>
      </c>
      <c r="EU58" s="8">
        <v>0.30849183213854481</v>
      </c>
      <c r="EV58" s="10">
        <v>2615.0714999999927</v>
      </c>
      <c r="EW58" s="10">
        <v>1892.40372</v>
      </c>
      <c r="EX58" s="8">
        <v>6.9880979522127615E-2</v>
      </c>
      <c r="EY58" s="8">
        <v>0.72365276436992465</v>
      </c>
      <c r="EZ58" s="8">
        <v>0.10494560185048325</v>
      </c>
      <c r="FA58" s="8">
        <v>0.4818645389318244</v>
      </c>
      <c r="FB58" s="10">
        <v>9648.2788799999998</v>
      </c>
      <c r="FC58" s="8">
        <v>0.20007886170949463</v>
      </c>
      <c r="FD58" s="10">
        <v>374.66967</v>
      </c>
      <c r="FE58" s="10">
        <v>286.03309999999999</v>
      </c>
      <c r="FF58" s="8">
        <v>3.8832798539504901E-2</v>
      </c>
      <c r="FG58" s="8">
        <v>0.76342742128019059</v>
      </c>
      <c r="FH58" s="8">
        <v>8.4777363763810759E-2</v>
      </c>
      <c r="FI58" s="8">
        <v>0.34969267588040986</v>
      </c>
      <c r="FJ58" s="7">
        <v>128695.95043999997</v>
      </c>
      <c r="FK58" s="7">
        <v>5151.707449999979</v>
      </c>
      <c r="FL58" s="8">
        <v>0.24519755496024676</v>
      </c>
      <c r="FM58" s="8">
        <v>0.63343472308565762</v>
      </c>
      <c r="FN58" s="8">
        <v>0.62170735590287352</v>
      </c>
      <c r="FO58" s="8">
        <v>0.29750354216961877</v>
      </c>
      <c r="FP58" s="8">
        <v>0.1080370636008977</v>
      </c>
      <c r="FQ58" s="8">
        <v>1.0538010259987367</v>
      </c>
      <c r="FR58" s="8">
        <v>4.0030066465858098E-2</v>
      </c>
      <c r="FS58" s="8">
        <v>7.1647739294349602E-2</v>
      </c>
      <c r="FT58" s="8">
        <v>4.1929561325850143E-2</v>
      </c>
      <c r="FU58" s="8">
        <v>3.2556849665215659E-2</v>
      </c>
      <c r="FV58" s="8">
        <v>2.2684914154280297E-2</v>
      </c>
      <c r="FW58" s="8">
        <v>4.3006251780916237E-2</v>
      </c>
      <c r="FX58" s="8">
        <v>0.36731678021476322</v>
      </c>
      <c r="FY58" s="8">
        <v>0.58967696800432035</v>
      </c>
      <c r="FZ58" s="8">
        <v>0.10402510867588921</v>
      </c>
      <c r="GA58" s="8">
        <v>0.23942357531078629</v>
      </c>
      <c r="GB58" s="8">
        <v>0.17303018753670707</v>
      </c>
      <c r="GC58" s="8">
        <v>0.28583276827575993</v>
      </c>
      <c r="GD58" s="8">
        <v>-0.41267227123320471</v>
      </c>
      <c r="GE58" s="8">
        <v>-0.92032233279535869</v>
      </c>
      <c r="GF58" s="8">
        <v>-0.59273110699992759</v>
      </c>
      <c r="GG58" s="8">
        <v>-1.6245772336405988E-2</v>
      </c>
      <c r="GH58" s="8">
        <v>-1.1382541962296841E-2</v>
      </c>
      <c r="GI58" s="8">
        <v>4.2536428395609964E-3</v>
      </c>
      <c r="GJ58" s="8">
        <v>1.9738125229699199E-2</v>
      </c>
      <c r="GK58" s="8">
        <v>7.4041071877169864E-2</v>
      </c>
      <c r="GL58" s="8">
        <v>0.142821956108999</v>
      </c>
      <c r="GM58" s="8">
        <v>6.0124573488229076E-2</v>
      </c>
      <c r="GN58" s="8">
        <v>3.3559357340716037E-2</v>
      </c>
      <c r="GO58" s="8">
        <v>5.2039106082963207E-2</v>
      </c>
      <c r="GP58" s="8">
        <v>1.0021974504718289E-2</v>
      </c>
      <c r="GQ58" s="8">
        <v>7.1450126414958584E-2</v>
      </c>
      <c r="GR58" s="8">
        <v>2.1462490030536956E-2</v>
      </c>
      <c r="GS58" s="8">
        <v>3.1448927457257497E-2</v>
      </c>
      <c r="GT58" s="8">
        <v>0.67455114376929481</v>
      </c>
      <c r="GU58" s="8">
        <v>0.19259857936518926</v>
      </c>
      <c r="GV58" s="8">
        <v>0.94608363514024518</v>
      </c>
      <c r="GW58" s="8">
        <v>0.29149297735425211</v>
      </c>
      <c r="GX58" s="26">
        <v>9.3264733946596419</v>
      </c>
      <c r="GY58" s="8">
        <v>0.14103797679973598</v>
      </c>
      <c r="GZ58" s="8">
        <v>6.9211019007395624E-2</v>
      </c>
      <c r="HA58" s="51">
        <v>1.3538143744707876</v>
      </c>
      <c r="HB58" s="51">
        <v>0.33478132497294077</v>
      </c>
      <c r="HC58" s="51">
        <v>1174.7035281478966</v>
      </c>
      <c r="HD58" s="51">
        <v>1573.9088966694896</v>
      </c>
      <c r="HE58" s="51">
        <v>945.36784611752228</v>
      </c>
      <c r="HF58" s="51">
        <v>1717.5477559593287</v>
      </c>
      <c r="HG58" s="51">
        <v>1153.7784268768535</v>
      </c>
      <c r="HH58" s="10">
        <v>1041.1244034388976</v>
      </c>
      <c r="HI58" s="8">
        <v>0.82854133050694345</v>
      </c>
      <c r="HJ58" s="8">
        <v>5.828662684962372E-2</v>
      </c>
      <c r="HK58" s="8">
        <v>0.23388016213377277</v>
      </c>
      <c r="HL58" s="8">
        <v>6.4755490626445422E-2</v>
      </c>
      <c r="HM58" s="8">
        <v>0.12653030383508215</v>
      </c>
      <c r="HN58" s="8">
        <v>4.8970988877669361E-2</v>
      </c>
      <c r="HO58" s="7">
        <v>913.83773333333329</v>
      </c>
      <c r="HP58" s="8">
        <v>0.106327561466955</v>
      </c>
      <c r="HQ58" s="8">
        <v>0.11573013274079499</v>
      </c>
      <c r="HR58" s="8">
        <v>0.11631816292650299</v>
      </c>
      <c r="HS58" s="29">
        <f t="shared" si="77"/>
        <v>9.9906014595479847E-3</v>
      </c>
      <c r="HT58">
        <v>-1330.3882920000001</v>
      </c>
      <c r="HU58">
        <f t="shared" si="70"/>
        <v>-5284.0597140000009</v>
      </c>
      <c r="HV58" s="8">
        <f t="shared" ref="HV58:HV89" si="80">+HT58/IK58</f>
        <v>-2.1443342929160385E-2</v>
      </c>
      <c r="HW58" s="8">
        <f t="shared" si="54"/>
        <v>-2.3764947309095032E-2</v>
      </c>
      <c r="HX58">
        <v>2717.5396340249999</v>
      </c>
      <c r="HY58">
        <f t="shared" si="71"/>
        <v>9577.0241797650015</v>
      </c>
      <c r="HZ58" s="8">
        <f t="shared" ref="HZ58:HZ89" si="81">+HX58/IK58</f>
        <v>4.3801598861321817E-2</v>
      </c>
      <c r="IA58" s="8">
        <f t="shared" si="55"/>
        <v>4.3072464606527777E-2</v>
      </c>
      <c r="IB58" s="8">
        <v>2.2743222587354273E-2</v>
      </c>
      <c r="IC58" s="8">
        <v>6.6657083485433741E-3</v>
      </c>
      <c r="ID58" s="8">
        <v>1.3663533670630128E-2</v>
      </c>
      <c r="IE58" s="8">
        <v>3.3712009274382071</v>
      </c>
      <c r="IF58" s="29">
        <v>0.37365229346878787</v>
      </c>
      <c r="IG58" s="29">
        <v>3.1861965268067199E-2</v>
      </c>
      <c r="IH58" s="29">
        <v>5.44373835265494E-2</v>
      </c>
      <c r="II58" s="7">
        <v>115910.82944719199</v>
      </c>
      <c r="IJ58" s="7">
        <v>1868.2633333333331</v>
      </c>
      <c r="IK58" s="7">
        <f t="shared" si="7"/>
        <v>62042.019119641598</v>
      </c>
      <c r="IL58" s="10">
        <f>+VLOOKUP($A58,[3]Hoja1!$G$2:$I$123, 3, FALSE)</f>
        <v>58.077391163238865</v>
      </c>
      <c r="IM58" s="10">
        <v>45.047505295476398</v>
      </c>
      <c r="IN58" s="8">
        <f t="shared" si="8"/>
        <v>0.28924766826257309</v>
      </c>
      <c r="IO58" s="7">
        <v>1910.2533333333333</v>
      </c>
      <c r="IP58" s="8">
        <v>5.6171558813347166E-3</v>
      </c>
      <c r="IQ58" s="7">
        <v>88.970809206966493</v>
      </c>
      <c r="IR58" s="8">
        <v>4.9480886925013573E-3</v>
      </c>
      <c r="IS58" s="8">
        <v>1.2178337452086931E-2</v>
      </c>
      <c r="IT58" s="8">
        <v>7.407407407407407E-2</v>
      </c>
      <c r="IU58" s="8">
        <v>-0.22222222222222221</v>
      </c>
      <c r="IV58" s="8">
        <v>-0.24691358024691357</v>
      </c>
      <c r="IW58" s="29">
        <f t="shared" si="72"/>
        <v>5.201997279932891E-3</v>
      </c>
      <c r="IX58" s="7">
        <f t="shared" si="73"/>
        <v>78.533858844603628</v>
      </c>
      <c r="IY58" s="29">
        <f t="shared" si="57"/>
        <v>4.8256783355308608E-3</v>
      </c>
      <c r="IZ58" s="29">
        <f t="shared" si="58"/>
        <v>9.8022741286250634E-3</v>
      </c>
      <c r="JA58" s="29">
        <f t="shared" si="59"/>
        <v>0.15373495858727926</v>
      </c>
      <c r="JB58" s="29">
        <f t="shared" si="60"/>
        <v>-0.28086419753086422</v>
      </c>
      <c r="JC58" s="29">
        <f t="shared" si="61"/>
        <v>-0.33950617283950618</v>
      </c>
      <c r="JD58" s="26">
        <v>-0.15396578891433099</v>
      </c>
      <c r="JE58" s="26">
        <v>-1.8260494264021201</v>
      </c>
      <c r="JF58" s="26">
        <v>1.21324469399049E-2</v>
      </c>
      <c r="JG58" s="26">
        <v>0.28644476351512899</v>
      </c>
      <c r="JH58" s="26">
        <v>-0.40403779814853202</v>
      </c>
      <c r="JI58" s="26">
        <v>-0.22988753248649799</v>
      </c>
      <c r="JJ58" s="56">
        <f t="shared" si="75"/>
        <v>-2.3153633354964476</v>
      </c>
      <c r="JK58" s="8">
        <v>0.42421281615352902</v>
      </c>
      <c r="JL58" s="27">
        <v>0.56806202122552596</v>
      </c>
      <c r="JM58" s="7">
        <v>86.011133607020895</v>
      </c>
      <c r="JN58" s="8">
        <v>-5.5442794869603303E-2</v>
      </c>
      <c r="JO58" s="8">
        <v>-0.12062608702823099</v>
      </c>
      <c r="JP58" s="8">
        <v>1.5271967064262801E-2</v>
      </c>
      <c r="JQ58" s="29">
        <f t="shared" si="62"/>
        <v>2.4478201025490504E-2</v>
      </c>
      <c r="JR58" s="29">
        <f t="shared" si="63"/>
        <v>6.0068372124323928E-2</v>
      </c>
      <c r="JS58" s="29">
        <f t="shared" si="64"/>
        <v>9.375E-2</v>
      </c>
      <c r="JT58" s="31">
        <f t="shared" si="65"/>
        <v>1.030383018357591E-7</v>
      </c>
      <c r="JU58" s="31">
        <f t="shared" si="66"/>
        <v>1.3153119727968422E-6</v>
      </c>
      <c r="JV58" s="31">
        <f t="shared" si="67"/>
        <v>7.8125000000000154E-6</v>
      </c>
      <c r="JW58" s="31">
        <v>0.03</v>
      </c>
      <c r="JX58" s="31">
        <f t="shared" si="74"/>
        <v>2.9519729825030198E-2</v>
      </c>
    </row>
    <row r="59" spans="1:284" x14ac:dyDescent="0.3">
      <c r="A59" s="1">
        <v>39600</v>
      </c>
      <c r="B59" s="7">
        <v>151654.311953606</v>
      </c>
      <c r="C59" s="7">
        <f t="shared" si="2"/>
        <v>150456.91180982828</v>
      </c>
      <c r="D59" s="26">
        <f t="shared" si="3"/>
        <v>11.929358946300407</v>
      </c>
      <c r="E59" s="26">
        <f>+'Output Gap'!E75</f>
        <v>11.9214320219124</v>
      </c>
      <c r="F59" s="26">
        <f t="shared" si="35"/>
        <v>11.923131498646827</v>
      </c>
      <c r="G59" s="27">
        <f t="shared" si="36"/>
        <v>11.903437840362042</v>
      </c>
      <c r="H59" s="27">
        <f t="shared" si="37"/>
        <v>147773.77564035324</v>
      </c>
      <c r="I59" s="7">
        <v>149090.57001722199</v>
      </c>
      <c r="J59" s="7">
        <v>147918.59526747093</v>
      </c>
      <c r="K59" s="7">
        <v>148216.053480984</v>
      </c>
      <c r="L59" s="7">
        <v>143527.31107240499</v>
      </c>
      <c r="M59" s="8">
        <f t="shared" si="27"/>
        <v>1.8157052277023578E-2</v>
      </c>
      <c r="N59" s="8">
        <f t="shared" si="38"/>
        <v>2.525522013902326E-2</v>
      </c>
      <c r="O59" s="8">
        <f>+'Output Gap'!H75</f>
        <v>1.4099991582300575E-2</v>
      </c>
      <c r="P59" s="8">
        <f t="shared" si="39"/>
        <v>2.3197611809729679E-2</v>
      </c>
      <c r="Q59" s="33">
        <f>+'Output Gap'!I75</f>
        <v>3.5746240229100223E-2</v>
      </c>
      <c r="R59" s="8">
        <v>1.965702097085309E-2</v>
      </c>
      <c r="S59" s="8">
        <f>+'Output Gap'!Y59</f>
        <v>7.9128421193000349E-3</v>
      </c>
      <c r="T59" s="8">
        <f t="shared" ref="T59:T83" si="82">0.7*M59+0.25*O59+0.05*Q59</f>
        <v>1.8022246500946658E-2</v>
      </c>
      <c r="U59" s="25">
        <v>1.44370810699131</v>
      </c>
      <c r="V59" s="25">
        <v>1.42300554390312</v>
      </c>
      <c r="W59" s="14">
        <f t="shared" si="41"/>
        <v>2.0702563088190074E-2</v>
      </c>
      <c r="X59" s="25">
        <f t="shared" si="42"/>
        <v>4.1495734420145247</v>
      </c>
      <c r="Y59">
        <f t="shared" si="28"/>
        <v>9.7756595481991582</v>
      </c>
      <c r="Z59">
        <f t="shared" si="43"/>
        <v>9.7801387053226563</v>
      </c>
      <c r="AA59" s="14">
        <f t="shared" si="29"/>
        <v>-4.479157123498112E-3</v>
      </c>
      <c r="AB59">
        <f t="shared" si="30"/>
        <v>12.783582971955871</v>
      </c>
      <c r="AC59">
        <f t="shared" si="44"/>
        <v>12.773230089415774</v>
      </c>
      <c r="AD59" s="14">
        <f t="shared" si="45"/>
        <v>1.0352882540097141E-2</v>
      </c>
      <c r="AE59" s="8">
        <v>0.11088842870579751</v>
      </c>
      <c r="AF59" s="14">
        <f>+NAIRU_Unemployment!N55</f>
        <v>0.112914461277385</v>
      </c>
      <c r="AG59" s="8">
        <f>+NAIRU_Unemployment!L55</f>
        <v>0.10864171532464799</v>
      </c>
      <c r="AH59" s="8">
        <f t="shared" si="31"/>
        <v>2.246713381149526E-3</v>
      </c>
      <c r="AI59" s="7">
        <v>17460.368745748434</v>
      </c>
      <c r="AJ59" s="7">
        <v>19637.99517346613</v>
      </c>
      <c r="AK59" s="7">
        <v>17600.0944624968</v>
      </c>
      <c r="AL59" s="7">
        <v>19833.893029149702</v>
      </c>
      <c r="AM59" s="8">
        <f t="shared" si="4"/>
        <v>0.88911157129420237</v>
      </c>
      <c r="AN59" s="7">
        <v>29766.645322008611</v>
      </c>
      <c r="AO59" s="7">
        <v>466739.9245260224</v>
      </c>
      <c r="AP59" s="7">
        <v>464784.27023000002</v>
      </c>
      <c r="AQ59" s="8">
        <v>0.78471720635277764</v>
      </c>
      <c r="AR59" s="8">
        <v>0.78427349822832404</v>
      </c>
      <c r="AS59" s="8">
        <v>0.78634638899389397</v>
      </c>
      <c r="AT59" s="8">
        <v>0.76396378566440903</v>
      </c>
      <c r="AU59" s="8">
        <v>0.77827750200999302</v>
      </c>
      <c r="AV59" s="8">
        <f t="shared" si="17"/>
        <v>0.77619589222276542</v>
      </c>
      <c r="AW59" s="8">
        <v>9.7500000000000003E-2</v>
      </c>
      <c r="AX59" s="8">
        <v>9.6636379194999969E-2</v>
      </c>
      <c r="AY59" s="8">
        <v>9.7100000000000006E-2</v>
      </c>
      <c r="AZ59" s="8">
        <f t="shared" si="46"/>
        <v>2.3886221446238753E-2</v>
      </c>
      <c r="BA59" s="8">
        <f t="shared" si="12"/>
        <v>3.5294099630840403E-2</v>
      </c>
      <c r="BB59" s="8">
        <f t="shared" si="13"/>
        <v>3.5731786992839965E-2</v>
      </c>
      <c r="BC59" s="7">
        <v>68.73</v>
      </c>
      <c r="BD59" s="8">
        <v>7.1896444167186546E-2</v>
      </c>
      <c r="BE59" s="8">
        <v>0.13031544568432799</v>
      </c>
      <c r="BF59" s="7">
        <v>68.190918721608298</v>
      </c>
      <c r="BG59" s="8">
        <v>5.1403878311064098E-2</v>
      </c>
      <c r="BH59" s="8">
        <f t="shared" si="9"/>
        <v>1.9159310528849005E-2</v>
      </c>
      <c r="BI59" s="8">
        <v>2.2087748285613901E-2</v>
      </c>
      <c r="BJ59" s="8">
        <v>5.27058429312071E-2</v>
      </c>
      <c r="BK59" s="7">
        <v>1.1709454455167567</v>
      </c>
      <c r="BL59" s="8">
        <v>7.5589172082443756E-2</v>
      </c>
      <c r="BM59" s="7">
        <v>1762.14</v>
      </c>
      <c r="BN59" s="7">
        <v>111.11324399999999</v>
      </c>
      <c r="BO59" s="7">
        <v>115.122234257258</v>
      </c>
      <c r="BP59" s="7">
        <v>116.125236711943</v>
      </c>
      <c r="BQ59" s="8">
        <f t="shared" si="10"/>
        <v>-8.6372478806913122E-3</v>
      </c>
      <c r="BR59" s="8">
        <f t="shared" si="14"/>
        <v>-5.0891956442149722E-2</v>
      </c>
      <c r="BS59" s="8">
        <v>-4.54391248233324E-2</v>
      </c>
      <c r="BT59" s="7">
        <v>87.523333333333326</v>
      </c>
      <c r="BU59" s="8">
        <v>-3.3211826650465737E-2</v>
      </c>
      <c r="BV59" s="29">
        <f t="shared" si="22"/>
        <v>7.208798367288137E-2</v>
      </c>
      <c r="BW59" s="29">
        <v>8.7412247862524699E-3</v>
      </c>
      <c r="BX59" s="29">
        <v>-1.1914869327374599E-2</v>
      </c>
      <c r="BY59" s="29">
        <v>6.80139140625E-2</v>
      </c>
      <c r="BZ59" s="29">
        <v>1.9222209375E-2</v>
      </c>
      <c r="CA59" s="29"/>
      <c r="CB59" s="29">
        <f t="shared" si="79"/>
        <v>-4.87917046875E-2</v>
      </c>
      <c r="CC59" s="29">
        <v>2.13805755130318E-2</v>
      </c>
      <c r="CD59" s="29">
        <v>1.9975020330511399E-2</v>
      </c>
      <c r="CE59" s="29">
        <f t="shared" si="32"/>
        <v>1.4064135469484089E-2</v>
      </c>
      <c r="CF59" s="29">
        <f t="shared" si="33"/>
        <v>2.2805360255736561E-2</v>
      </c>
      <c r="CG59" s="29">
        <f t="shared" si="47"/>
        <v>1.0808611905021928E-3</v>
      </c>
      <c r="CH59" s="29">
        <f t="shared" si="48"/>
        <v>-5.0793114666831951E-4</v>
      </c>
      <c r="CI59" s="29">
        <f t="shared" si="53"/>
        <v>-3.0865645963056437E-3</v>
      </c>
      <c r="CJ59" s="29">
        <f t="shared" si="34"/>
        <v>0.89304296747129497</v>
      </c>
      <c r="CK59" s="10">
        <v>20.800666666666665</v>
      </c>
      <c r="CL59" s="10">
        <v>20.603333333333332</v>
      </c>
      <c r="CM59" s="10">
        <v>21.096666666666664</v>
      </c>
      <c r="CN59" s="10">
        <v>20.396666666666665</v>
      </c>
      <c r="CO59" s="10">
        <v>35.863333333333337</v>
      </c>
      <c r="CP59" s="10">
        <v>12.020000000000001</v>
      </c>
      <c r="CQ59" s="10">
        <v>12.333333333333334</v>
      </c>
      <c r="CR59" s="10">
        <v>-9.6249491081835785</v>
      </c>
      <c r="CS59" s="7">
        <v>90.175412675993144</v>
      </c>
      <c r="CT59" s="7">
        <v>107.04331886583314</v>
      </c>
      <c r="CU59" s="8">
        <f t="shared" si="15"/>
        <v>4.6760793051606298E-2</v>
      </c>
      <c r="CV59" s="7">
        <v>70.833333333333329</v>
      </c>
      <c r="CW59" s="7">
        <v>75.4753538704975</v>
      </c>
      <c r="CX59" s="26">
        <v>1.3846315499703856</v>
      </c>
      <c r="CY59" s="29">
        <v>0.20441795442807659</v>
      </c>
      <c r="CZ59">
        <v>102386.348636407</v>
      </c>
      <c r="DA59">
        <v>30960.800151316002</v>
      </c>
      <c r="DB59" s="29">
        <f t="shared" si="68"/>
        <v>4.7439697600474728E-2</v>
      </c>
      <c r="DC59" s="29">
        <f t="shared" si="69"/>
        <v>5.6643307722727299E-2</v>
      </c>
      <c r="DD59" s="29">
        <v>6.6206406786620875E-2</v>
      </c>
      <c r="DE59" s="29">
        <v>5.0434651525420301E-2</v>
      </c>
      <c r="DF59" s="29">
        <v>0.14839941858471775</v>
      </c>
      <c r="DG59" s="29">
        <v>0.16952293221548242</v>
      </c>
      <c r="DH59" s="29">
        <v>6.6976134880578422E-2</v>
      </c>
      <c r="DI59" s="29">
        <v>0.41204551895104996</v>
      </c>
      <c r="DJ59" s="29">
        <v>0.12767399888980843</v>
      </c>
      <c r="DK59" s="29">
        <v>0.23574767386332449</v>
      </c>
      <c r="DL59" s="29">
        <v>0.63657832724686714</v>
      </c>
      <c r="DM59">
        <v>-191.22161248810517</v>
      </c>
      <c r="DN59" s="8">
        <f t="shared" si="76"/>
        <v>-1.6311789731371245E-3</v>
      </c>
      <c r="DO59" s="7">
        <f t="shared" si="20"/>
        <v>-7040.9501712519059</v>
      </c>
      <c r="DP59" s="8">
        <f t="shared" si="78"/>
        <v>-1.5520209309045825E-2</v>
      </c>
      <c r="DQ59" s="8">
        <f t="shared" si="50"/>
        <v>5.1142349354444949E-2</v>
      </c>
      <c r="DR59" s="25">
        <v>0.98277326542918597</v>
      </c>
      <c r="DS59" s="8">
        <v>-1.16391548254434E-2</v>
      </c>
      <c r="DT59" s="8">
        <v>2.0224947356054699E-3</v>
      </c>
      <c r="DU59" s="8">
        <v>1.58607985331028E-2</v>
      </c>
      <c r="DV59" s="8">
        <v>0.12304849605899899</v>
      </c>
      <c r="DW59" s="29">
        <f t="shared" si="6"/>
        <v>0.11088842870579751</v>
      </c>
      <c r="DX59" s="8">
        <v>0.62396646866466943</v>
      </c>
      <c r="DY59" s="8">
        <v>6.1111314476399399E-2</v>
      </c>
      <c r="DZ59" s="8">
        <v>6.2054809865154104E-2</v>
      </c>
      <c r="EA59" s="8">
        <v>0.49563359518339295</v>
      </c>
      <c r="EB59" s="8">
        <f t="shared" si="16"/>
        <v>-1.9858141159884601E-2</v>
      </c>
      <c r="EC59" s="8">
        <v>7.4952366657434766E-2</v>
      </c>
      <c r="ED59" s="8">
        <v>0.12961552074329963</v>
      </c>
      <c r="EE59" s="8">
        <v>7.1630378261884342E-2</v>
      </c>
      <c r="EF59" s="8">
        <v>0.14092388695131652</v>
      </c>
      <c r="EG59" s="8">
        <v>0.24292976256928653</v>
      </c>
      <c r="EH59" s="8">
        <v>0.35531892639437829</v>
      </c>
      <c r="EI59" s="8">
        <v>3.0411690115264092E-2</v>
      </c>
      <c r="EJ59" s="8">
        <v>4.6748111883168179E-2</v>
      </c>
      <c r="EK59" s="8">
        <v>0.13451751227812078</v>
      </c>
      <c r="EL59" s="10">
        <v>83955.11013999999</v>
      </c>
      <c r="EM59" s="8">
        <v>0.20643144239797651</v>
      </c>
      <c r="EN59" s="10">
        <v>2221.52414</v>
      </c>
      <c r="EO59" s="10">
        <v>3131.0574999999999</v>
      </c>
      <c r="EP59" s="8">
        <v>2.6460856716112698E-2</v>
      </c>
      <c r="EQ59" s="8">
        <v>1.4094186255387708</v>
      </c>
      <c r="ER59" s="8">
        <v>6.1147084691323822E-2</v>
      </c>
      <c r="ES59" s="8">
        <v>0.60991336695228615</v>
      </c>
      <c r="ET59" s="10">
        <v>38705.971939999989</v>
      </c>
      <c r="EU59" s="8">
        <v>0.24454797849684606</v>
      </c>
      <c r="EV59" s="10">
        <v>2611.4369999999926</v>
      </c>
      <c r="EW59" s="10">
        <v>1998.73243</v>
      </c>
      <c r="EX59" s="8">
        <v>6.7468580922037252E-2</v>
      </c>
      <c r="EY59" s="8">
        <v>0.76537646897091738</v>
      </c>
      <c r="EZ59" s="8">
        <v>0.10043827371248625</v>
      </c>
      <c r="FA59" s="8">
        <v>0.51413532289268249</v>
      </c>
      <c r="FB59" s="10">
        <v>9811.7021400000012</v>
      </c>
      <c r="FC59" s="8">
        <v>0.19478647361323231</v>
      </c>
      <c r="FD59" s="10">
        <v>379.72194999999925</v>
      </c>
      <c r="FE59" s="10">
        <v>272.67745000000002</v>
      </c>
      <c r="FF59" s="8">
        <v>3.8700925138357205E-2</v>
      </c>
      <c r="FG59" s="8">
        <v>0.71809767647090339</v>
      </c>
      <c r="FH59" s="8">
        <v>8.5515631293457614E-2</v>
      </c>
      <c r="FI59" s="8">
        <v>0.32498204227404226</v>
      </c>
      <c r="FJ59" s="7">
        <v>134680.32726999998</v>
      </c>
      <c r="FK59" s="7">
        <v>5377.1180199999917</v>
      </c>
      <c r="FL59" s="8">
        <v>0.21044881253580186</v>
      </c>
      <c r="FM59" s="8">
        <v>0.66783393126714508</v>
      </c>
      <c r="FN59" s="8">
        <v>0.62210200272987137</v>
      </c>
      <c r="FO59" s="8">
        <v>0.29765581113487916</v>
      </c>
      <c r="FP59" s="8">
        <v>0.10884349708521038</v>
      </c>
      <c r="FQ59" s="8">
        <v>1.0184127165137873</v>
      </c>
      <c r="FR59" s="8">
        <v>3.992504420649521E-2</v>
      </c>
      <c r="FS59" s="8">
        <v>7.460312093091967E-2</v>
      </c>
      <c r="FT59" s="8">
        <v>4.0667334509433543E-2</v>
      </c>
      <c r="FU59" s="8">
        <v>3.3201931360614945E-2</v>
      </c>
      <c r="FV59" s="8">
        <v>2.4060659312122319E-2</v>
      </c>
      <c r="FW59" s="8">
        <v>4.1616094608818779E-2</v>
      </c>
      <c r="FX59" s="8">
        <v>0.37243267691942739</v>
      </c>
      <c r="FY59" s="8">
        <v>0.58595122847175385</v>
      </c>
      <c r="FZ59" s="8">
        <v>7.4416479263352819E-3</v>
      </c>
      <c r="GA59" s="8">
        <v>0.26698806733543656</v>
      </c>
      <c r="GB59" s="8">
        <v>0.18451858973108637</v>
      </c>
      <c r="GC59" s="8">
        <v>0.34277481600085186</v>
      </c>
      <c r="GD59" s="8">
        <v>-0.38903769024745205</v>
      </c>
      <c r="GE59" s="8">
        <v>-0.90369277430180006</v>
      </c>
      <c r="GF59" s="8">
        <v>-0.54940525970069243</v>
      </c>
      <c r="GG59" s="8">
        <v>-1.7784867477725851E-2</v>
      </c>
      <c r="GH59" s="8">
        <v>-1.4244792154796487E-2</v>
      </c>
      <c r="GI59" s="8">
        <v>-7.1954617563366186E-4</v>
      </c>
      <c r="GJ59" s="8">
        <v>1.3908067908671135E-2</v>
      </c>
      <c r="GK59" s="8">
        <v>7.3257813048669032E-2</v>
      </c>
      <c r="GL59" s="8">
        <v>0.14614187153633723</v>
      </c>
      <c r="GM59" s="8">
        <v>6.069320402233877E-2</v>
      </c>
      <c r="GN59" s="8">
        <v>3.3530428317671682E-2</v>
      </c>
      <c r="GO59" s="8">
        <v>5.3095175616403666E-2</v>
      </c>
      <c r="GP59" s="8">
        <v>1.1744847606259148E-2</v>
      </c>
      <c r="GQ59" s="8">
        <v>7.201324507969814E-2</v>
      </c>
      <c r="GR59" s="8">
        <v>2.2504924937594244E-2</v>
      </c>
      <c r="GS59" s="8">
        <v>2.9967687246874777E-2</v>
      </c>
      <c r="GT59" s="8">
        <v>0.67509944555293067</v>
      </c>
      <c r="GU59" s="8">
        <v>0.18526077955432319</v>
      </c>
      <c r="GV59" s="8">
        <v>0.95579160917104611</v>
      </c>
      <c r="GW59" s="8">
        <v>0.2968900626030625</v>
      </c>
      <c r="GX59" s="26">
        <v>9.1083074783765099</v>
      </c>
      <c r="GY59" s="8">
        <v>0.13993654031215116</v>
      </c>
      <c r="GZ59" s="8">
        <v>6.8392390775608505E-2</v>
      </c>
      <c r="HA59" s="51">
        <v>1.3453596868800188</v>
      </c>
      <c r="HB59" s="51">
        <v>0.33512841683345018</v>
      </c>
      <c r="HC59" s="51">
        <v>1164.9230208008166</v>
      </c>
      <c r="HD59" s="51">
        <v>1528.8578370604962</v>
      </c>
      <c r="HE59" s="51">
        <v>949.55190026657874</v>
      </c>
      <c r="HF59" s="51">
        <v>1723.9803700299851</v>
      </c>
      <c r="HG59" s="51">
        <v>1133.7609670188215</v>
      </c>
      <c r="HH59" s="10">
        <v>1091.897381523444</v>
      </c>
      <c r="HI59" s="8">
        <v>0.83337394896891814</v>
      </c>
      <c r="HJ59" s="8">
        <v>6.9750980706444254E-2</v>
      </c>
      <c r="HK59" s="8">
        <v>0.24549459130993737</v>
      </c>
      <c r="HL59" s="8">
        <v>6.5868888955811611E-2</v>
      </c>
      <c r="HM59" s="8">
        <v>8.1867800713561409E-2</v>
      </c>
      <c r="HN59" s="8">
        <v>4.820366463073171E-2</v>
      </c>
      <c r="HO59" s="7">
        <v>983.67860000000007</v>
      </c>
      <c r="HP59" s="8">
        <v>0.108685803658277</v>
      </c>
      <c r="HQ59" s="8">
        <v>0.12805876903996499</v>
      </c>
      <c r="HR59" s="8">
        <v>0.12763302555157199</v>
      </c>
      <c r="HS59" s="29">
        <f t="shared" si="77"/>
        <v>1.8947221893294994E-2</v>
      </c>
      <c r="HT59">
        <v>-1132.2322380000001</v>
      </c>
      <c r="HU59">
        <f t="shared" si="70"/>
        <v>-4993.153746</v>
      </c>
      <c r="HV59" s="8">
        <f t="shared" si="80"/>
        <v>-1.7537004375584545E-2</v>
      </c>
      <c r="HW59" s="8">
        <f t="shared" si="54"/>
        <v>-2.1274743927741285E-2</v>
      </c>
      <c r="HX59">
        <v>2346.3639700790004</v>
      </c>
      <c r="HY59">
        <f t="shared" si="71"/>
        <v>9694.6513914999996</v>
      </c>
      <c r="HZ59" s="8">
        <f t="shared" si="81"/>
        <v>3.6342539833236355E-2</v>
      </c>
      <c r="IA59" s="8">
        <f t="shared" si="55"/>
        <v>4.1306804539738125E-2</v>
      </c>
      <c r="IB59" s="8">
        <v>2.1509615816947398E-2</v>
      </c>
      <c r="IC59" s="8">
        <v>7.8877892882667829E-3</v>
      </c>
      <c r="ID59" s="8">
        <v>1.1909399434523946E-2</v>
      </c>
      <c r="IE59" s="8">
        <v>4.010008248526284</v>
      </c>
      <c r="IF59" s="29">
        <v>0.36635180734632622</v>
      </c>
      <c r="IG59" s="29">
        <v>2.4560767790148898E-2</v>
      </c>
      <c r="IH59" s="29">
        <v>4.8806444951984697E-2</v>
      </c>
      <c r="II59" s="7">
        <v>117229.081319227</v>
      </c>
      <c r="IJ59" s="7">
        <v>1815.7466666666667</v>
      </c>
      <c r="IK59" s="7">
        <f t="shared" si="7"/>
        <v>64562.465387550576</v>
      </c>
      <c r="IL59" s="10">
        <f>+VLOOKUP($A59,[3]Hoja1!$G$2:$I$123, 3, FALSE)</f>
        <v>72.859413295165638</v>
      </c>
      <c r="IM59" s="10">
        <v>45.789978342486897</v>
      </c>
      <c r="IN59" s="8">
        <f t="shared" si="8"/>
        <v>0.59116505254080831</v>
      </c>
      <c r="IO59" s="7">
        <v>1762.14</v>
      </c>
      <c r="IP59" s="8">
        <v>7.1185447257389447E-3</v>
      </c>
      <c r="IQ59" s="7">
        <v>98.99425061100672</v>
      </c>
      <c r="IR59" s="8">
        <v>3.7187909375227118E-3</v>
      </c>
      <c r="IS59" s="8">
        <v>8.8075011357976341E-3</v>
      </c>
      <c r="IT59" s="8">
        <v>7.407407407407407E-2</v>
      </c>
      <c r="IU59" s="8">
        <v>-0.25925925925925924</v>
      </c>
      <c r="IV59" s="8">
        <v>-0.30864197530864196</v>
      </c>
      <c r="IW59" s="29">
        <f t="shared" si="72"/>
        <v>5.5065627014993408E-3</v>
      </c>
      <c r="IX59" s="7">
        <f t="shared" si="73"/>
        <v>82.487759163829168</v>
      </c>
      <c r="IY59" s="29">
        <f t="shared" si="57"/>
        <v>4.6777540660295942E-3</v>
      </c>
      <c r="IZ59" s="29">
        <f t="shared" si="58"/>
        <v>9.7233586814060233E-3</v>
      </c>
      <c r="JA59" s="29">
        <f t="shared" si="59"/>
        <v>0.12478512267541803</v>
      </c>
      <c r="JB59" s="29">
        <f t="shared" si="60"/>
        <v>-0.27469135802469136</v>
      </c>
      <c r="JC59" s="29">
        <f t="shared" si="61"/>
        <v>-0.3271604938271605</v>
      </c>
      <c r="JD59" s="26">
        <v>-0.14981851230764301</v>
      </c>
      <c r="JE59" s="26">
        <v>-1.8451402672186501</v>
      </c>
      <c r="JF59" s="26">
        <v>4.7671092669047503E-3</v>
      </c>
      <c r="JG59" s="26">
        <v>0.28066798962956502</v>
      </c>
      <c r="JH59" s="26">
        <v>-0.39621869723960601</v>
      </c>
      <c r="JI59" s="26">
        <v>-0.230991485886163</v>
      </c>
      <c r="JJ59" s="56">
        <f t="shared" si="75"/>
        <v>-2.3367338637555921</v>
      </c>
      <c r="JK59" s="8">
        <v>0.42168645668365895</v>
      </c>
      <c r="JL59" s="27">
        <v>0.56853380234641704</v>
      </c>
      <c r="JM59" s="7">
        <v>68.176859110647499</v>
      </c>
      <c r="JN59" s="8">
        <v>-6.7187796019651802E-2</v>
      </c>
      <c r="JO59" s="8">
        <v>-9.9772116037033107E-2</v>
      </c>
      <c r="JP59" s="8">
        <v>6.4333049998625297E-2</v>
      </c>
      <c r="JQ59" s="29">
        <f t="shared" si="62"/>
        <v>2.299420044291637E-2</v>
      </c>
      <c r="JR59" s="29">
        <f t="shared" si="63"/>
        <v>5.7733085428857425E-2</v>
      </c>
      <c r="JS59" s="29">
        <f t="shared" si="64"/>
        <v>9.5625000000000016E-2</v>
      </c>
      <c r="JT59" s="31">
        <f t="shared" si="65"/>
        <v>8.2530302074242767E-6</v>
      </c>
      <c r="JU59" s="31">
        <f t="shared" si="66"/>
        <v>8.4347251620214709E-6</v>
      </c>
      <c r="JV59" s="31">
        <f t="shared" si="67"/>
        <v>4.296875000000007E-6</v>
      </c>
      <c r="JW59" s="31">
        <v>0.03</v>
      </c>
      <c r="JX59" s="31">
        <f t="shared" si="74"/>
        <v>2.2705842931207101E-2</v>
      </c>
    </row>
    <row r="60" spans="1:284" x14ac:dyDescent="0.3">
      <c r="A60" s="1">
        <v>39692</v>
      </c>
      <c r="B60" s="7">
        <v>152960.14319721499</v>
      </c>
      <c r="C60" s="7">
        <f t="shared" si="2"/>
        <v>150655.19093240364</v>
      </c>
      <c r="D60" s="26">
        <f t="shared" si="3"/>
        <v>11.937932664459051</v>
      </c>
      <c r="E60" s="26">
        <f>+'Output Gap'!E76</f>
        <v>11.922749000867601</v>
      </c>
      <c r="F60" s="26">
        <f t="shared" si="35"/>
        <v>11.924448326561672</v>
      </c>
      <c r="G60" s="27">
        <f t="shared" si="36"/>
        <v>11.917023397168942</v>
      </c>
      <c r="H60" s="27">
        <f t="shared" si="37"/>
        <v>149795.0637374646</v>
      </c>
      <c r="I60" s="7">
        <v>150137.27875230784</v>
      </c>
      <c r="J60" s="7">
        <v>149530.47537472355</v>
      </c>
      <c r="K60" s="7">
        <v>150870.742225408</v>
      </c>
      <c r="L60" s="7">
        <v>146065.44756982199</v>
      </c>
      <c r="M60" s="8">
        <f t="shared" si="27"/>
        <v>5.7420262956495716E-3</v>
      </c>
      <c r="N60" s="8">
        <f t="shared" si="38"/>
        <v>2.2936246366479285E-2</v>
      </c>
      <c r="O60" s="8">
        <f>+'Output Gap'!H76</f>
        <v>4.2329659628013161E-3</v>
      </c>
      <c r="P60" s="8">
        <f t="shared" si="39"/>
        <v>1.3848947390245669E-2</v>
      </c>
      <c r="Q60" s="33">
        <f>+'Output Gap'!I76</f>
        <v>2.4580312654400416E-2</v>
      </c>
      <c r="R60" s="8">
        <v>1.7999999971159086E-2</v>
      </c>
      <c r="S60" s="8">
        <f>+'Output Gap'!Y60</f>
        <v>-1.0175990331528161E-3</v>
      </c>
      <c r="T60" s="8">
        <f t="shared" si="82"/>
        <v>6.3066755303750506E-3</v>
      </c>
      <c r="U60" s="25">
        <v>1.4360125297951101</v>
      </c>
      <c r="V60" s="25">
        <v>1.4235715348506099</v>
      </c>
      <c r="W60" s="14">
        <f t="shared" si="41"/>
        <v>1.2440994944500128E-2</v>
      </c>
      <c r="X60" s="25">
        <f t="shared" si="42"/>
        <v>4.1519227277931767</v>
      </c>
      <c r="Y60">
        <f t="shared" si="28"/>
        <v>9.784734500054304</v>
      </c>
      <c r="Z60">
        <f t="shared" si="43"/>
        <v>9.7911011387575542</v>
      </c>
      <c r="AA60" s="14">
        <f t="shared" si="29"/>
        <v>-6.3666387032501603E-3</v>
      </c>
      <c r="AB60">
        <f t="shared" si="30"/>
        <v>12.792390595759983</v>
      </c>
      <c r="AC60">
        <f t="shared" si="44"/>
        <v>12.792984814274829</v>
      </c>
      <c r="AD60" s="14">
        <f t="shared" si="45"/>
        <v>-5.9421851484664501E-4</v>
      </c>
      <c r="AE60" s="8">
        <v>0.11434419659858457</v>
      </c>
      <c r="AF60" s="14">
        <f>+NAIRU_Unemployment!N56</f>
        <v>0.113747318933141</v>
      </c>
      <c r="AG60" s="8">
        <f>+NAIRU_Unemployment!L56</f>
        <v>0.10812858334728861</v>
      </c>
      <c r="AH60" s="8">
        <f t="shared" si="31"/>
        <v>6.2156132512959511E-3</v>
      </c>
      <c r="AI60" s="7">
        <v>17482.081332199657</v>
      </c>
      <c r="AJ60" s="7">
        <v>19739.137106151906</v>
      </c>
      <c r="AK60" s="7">
        <v>17760.541395356398</v>
      </c>
      <c r="AL60" s="7">
        <v>20040.979821363399</v>
      </c>
      <c r="AM60" s="8">
        <f t="shared" si="4"/>
        <v>0.88565580340141548</v>
      </c>
      <c r="AN60" s="7">
        <v>30263.844352496264</v>
      </c>
      <c r="AO60" s="7">
        <v>477560.38257854822</v>
      </c>
      <c r="AP60" s="7">
        <v>475237.92421000003</v>
      </c>
      <c r="AQ60" s="8">
        <v>0.78216152585702547</v>
      </c>
      <c r="AR60" s="8">
        <v>0.77341612837319695</v>
      </c>
      <c r="AS60" s="8">
        <v>0.78461819181216896</v>
      </c>
      <c r="AT60" s="8">
        <v>0.76457393977515198</v>
      </c>
      <c r="AU60" s="8">
        <v>0.77243539779769899</v>
      </c>
      <c r="AV60" s="8">
        <f t="shared" si="17"/>
        <v>0.7738758431283399</v>
      </c>
      <c r="AW60" s="8">
        <v>0.1</v>
      </c>
      <c r="AX60" s="8">
        <v>9.9402999535937495E-2</v>
      </c>
      <c r="AY60" s="8">
        <v>9.8299999999999998E-2</v>
      </c>
      <c r="AZ60" s="8">
        <f t="shared" si="46"/>
        <v>2.2589052997393555E-2</v>
      </c>
      <c r="BA60" s="8">
        <f t="shared" si="12"/>
        <v>2.5661579081104557E-2</v>
      </c>
      <c r="BB60" s="8">
        <f t="shared" si="13"/>
        <v>2.4632562199912833E-2</v>
      </c>
      <c r="BC60" s="7">
        <v>69.06</v>
      </c>
      <c r="BD60" s="8">
        <v>7.5700934579439272E-2</v>
      </c>
      <c r="BE60" s="8">
        <v>0.140516445080758</v>
      </c>
      <c r="BF60" s="7">
        <v>68.882952337021905</v>
      </c>
      <c r="BG60" s="8">
        <v>5.3750469591963598E-2</v>
      </c>
      <c r="BH60" s="8">
        <f t="shared" si="9"/>
        <v>1.7540844607662365E-2</v>
      </c>
      <c r="BI60" s="8">
        <v>2.3071379464216699E-2</v>
      </c>
      <c r="BJ60" s="8">
        <v>5.4606123372959094E-2</v>
      </c>
      <c r="BK60" s="7">
        <v>1.1972248862816277</v>
      </c>
      <c r="BL60" s="8">
        <v>8.0519226977168623E-2</v>
      </c>
      <c r="BM60" s="7">
        <v>1897.8066666666666</v>
      </c>
      <c r="BN60" s="7">
        <v>113.56578733333333</v>
      </c>
      <c r="BO60" s="7">
        <v>113.026720395138</v>
      </c>
      <c r="BP60" s="7">
        <v>114.729918368393</v>
      </c>
      <c r="BQ60" s="8">
        <f t="shared" si="10"/>
        <v>-1.4845281836478819E-2</v>
      </c>
      <c r="BR60" s="8">
        <f t="shared" si="14"/>
        <v>-6.0362155645624638E-2</v>
      </c>
      <c r="BS60" s="8">
        <v>-4.6072051123319101E-2</v>
      </c>
      <c r="BT60" s="7">
        <v>91.126666666666665</v>
      </c>
      <c r="BU60" s="8">
        <v>3.5020633778821031E-2</v>
      </c>
      <c r="BV60" s="29">
        <f t="shared" si="22"/>
        <v>7.7639359920967724E-2</v>
      </c>
      <c r="BW60" s="29">
        <v>7.9260830991454805E-3</v>
      </c>
      <c r="BX60" s="29">
        <v>-1.6345878764196898E-2</v>
      </c>
      <c r="BY60" s="29">
        <v>7.2735637499999992E-2</v>
      </c>
      <c r="BZ60" s="29">
        <v>2.370198125E-2</v>
      </c>
      <c r="CA60" s="29"/>
      <c r="CB60" s="29">
        <f t="shared" si="79"/>
        <v>-4.9033656249999988E-2</v>
      </c>
      <c r="CC60" s="29">
        <v>2.2476915912596099E-2</v>
      </c>
      <c r="CD60" s="29">
        <v>1.9603694699557399E-2</v>
      </c>
      <c r="CE60" s="29">
        <f t="shared" si="32"/>
        <v>1.3692809838530089E-2</v>
      </c>
      <c r="CF60" s="29">
        <f t="shared" si="33"/>
        <v>2.161889293767557E-2</v>
      </c>
      <c r="CG60" s="29">
        <f t="shared" si="47"/>
        <v>9.7016005971798519E-4</v>
      </c>
      <c r="CH60" s="29">
        <f t="shared" si="48"/>
        <v>1.3377832425099899E-2</v>
      </c>
      <c r="CI60" s="29">
        <f t="shared" si="53"/>
        <v>-6.9475096501726077E-3</v>
      </c>
      <c r="CJ60" s="29">
        <f t="shared" si="34"/>
        <v>0.88916174901085776</v>
      </c>
      <c r="CK60" s="10">
        <v>18.292000000000002</v>
      </c>
      <c r="CL60" s="10">
        <v>19.39</v>
      </c>
      <c r="CM60" s="10">
        <v>16.645</v>
      </c>
      <c r="CN60" s="10">
        <v>15.079999999999998</v>
      </c>
      <c r="CO60" s="10">
        <v>29.316666666666663</v>
      </c>
      <c r="CP60" s="10">
        <v>10.523333333333335</v>
      </c>
      <c r="CQ60" s="10">
        <v>7.089999999999999</v>
      </c>
      <c r="CR60" s="10">
        <v>-10.555555555555555</v>
      </c>
      <c r="CS60" s="7">
        <v>97.335550022468027</v>
      </c>
      <c r="CT60" s="7">
        <v>100.56676331704118</v>
      </c>
      <c r="CU60" s="8">
        <f t="shared" si="15"/>
        <v>3.3781064027812446E-2</v>
      </c>
      <c r="CV60" s="7">
        <v>67.708333333333329</v>
      </c>
      <c r="CW60" s="7">
        <v>74.0278632710925</v>
      </c>
      <c r="CX60" s="26">
        <v>1.3999374527486821</v>
      </c>
      <c r="CY60" s="29">
        <v>0.21725539153916038</v>
      </c>
      <c r="CZ60">
        <v>103601.322733226</v>
      </c>
      <c r="DA60">
        <v>33308.4049693532</v>
      </c>
      <c r="DB60" s="29">
        <f t="shared" si="68"/>
        <v>3.8505674360566067E-2</v>
      </c>
      <c r="DC60" s="29">
        <f t="shared" si="69"/>
        <v>0.11190412237580549</v>
      </c>
      <c r="DD60" s="29">
        <v>6.4912891792357014E-2</v>
      </c>
      <c r="DE60" s="29">
        <v>5.137423924664869E-2</v>
      </c>
      <c r="DF60" s="29">
        <v>0.14563511914416755</v>
      </c>
      <c r="DG60" s="29">
        <v>0.16684723541263333</v>
      </c>
      <c r="DH60" s="29">
        <v>6.6790861043651714E-2</v>
      </c>
      <c r="DI60" s="29">
        <v>0.41044705659384884</v>
      </c>
      <c r="DJ60" s="29">
        <v>0.1283511929637737</v>
      </c>
      <c r="DK60" s="29">
        <v>0.23446384591309702</v>
      </c>
      <c r="DL60" s="29">
        <v>0.63718496112312939</v>
      </c>
      <c r="DM60">
        <v>-2818.9610075318833</v>
      </c>
      <c r="DN60" s="8">
        <f t="shared" si="76"/>
        <v>-2.3234027428011974E-2</v>
      </c>
      <c r="DO60" s="7">
        <f t="shared" si="20"/>
        <v>-8257.1240941242067</v>
      </c>
      <c r="DP60" s="8">
        <f t="shared" si="78"/>
        <v>-1.7703055165007982E-2</v>
      </c>
      <c r="DQ60" s="8">
        <f t="shared" si="50"/>
        <v>5.4870218368787027E-2</v>
      </c>
      <c r="DR60" s="25">
        <v>0.97944507491960797</v>
      </c>
      <c r="DS60" s="8">
        <v>-1.2856267977761E-2</v>
      </c>
      <c r="DT60" s="8">
        <v>2.0272692036114202E-3</v>
      </c>
      <c r="DU60" s="8">
        <v>1.1688738031083E-2</v>
      </c>
      <c r="DV60" s="8">
        <v>0.121717119416529</v>
      </c>
      <c r="DW60" s="29">
        <f t="shared" si="6"/>
        <v>0.11434419659858457</v>
      </c>
      <c r="DX60" s="8">
        <v>0.630365320996087</v>
      </c>
      <c r="DY60" s="8">
        <v>6.4473682619632294E-2</v>
      </c>
      <c r="DZ60" s="8">
        <v>4.5566840260597319E-2</v>
      </c>
      <c r="EA60" s="8">
        <v>0.5147945589268681</v>
      </c>
      <c r="EB60" s="8">
        <f t="shared" si="16"/>
        <v>-1.2106981913729831E-2</v>
      </c>
      <c r="EC60" s="8">
        <v>8.1245468191396331E-2</v>
      </c>
      <c r="ED60" s="8">
        <v>0.16184296338109894</v>
      </c>
      <c r="EE60" s="8">
        <v>9.0066998984221991E-2</v>
      </c>
      <c r="EF60" s="8">
        <v>0.15314473970549103</v>
      </c>
      <c r="EG60" s="8">
        <v>0.26464021645171804</v>
      </c>
      <c r="EH60" s="8">
        <v>0.35085511555919763</v>
      </c>
      <c r="EI60" s="8">
        <v>4.0185565220060893E-2</v>
      </c>
      <c r="EJ60" s="8">
        <v>5.3006979251252861E-2</v>
      </c>
      <c r="EK60" s="8">
        <v>0.12677164497723178</v>
      </c>
      <c r="EL60" s="10">
        <v>89033.945339999991</v>
      </c>
      <c r="EM60" s="8">
        <v>0.19943162908691359</v>
      </c>
      <c r="EN60" s="10">
        <v>2418.1217299999894</v>
      </c>
      <c r="EO60" s="10">
        <v>3395.2216100000001</v>
      </c>
      <c r="EP60" s="8">
        <v>2.7159548201146688E-2</v>
      </c>
      <c r="EQ60" s="8">
        <v>1.4040739007791865</v>
      </c>
      <c r="ER60" s="8">
        <v>7.3259334581034466E-2</v>
      </c>
      <c r="ES60" s="8">
        <v>0.52053452312327808</v>
      </c>
      <c r="ET60" s="10">
        <v>40050.618869999998</v>
      </c>
      <c r="EU60" s="8">
        <v>0.19276585416043068</v>
      </c>
      <c r="EV60" s="10">
        <v>2929.34051</v>
      </c>
      <c r="EW60" s="10">
        <v>2679.9342200000001</v>
      </c>
      <c r="EX60" s="8">
        <v>7.314095493775824E-2</v>
      </c>
      <c r="EY60" s="8">
        <v>0.91485923567144478</v>
      </c>
      <c r="EZ60" s="8">
        <v>0.11209374913699836</v>
      </c>
      <c r="FA60" s="8">
        <v>0.59694388458111414</v>
      </c>
      <c r="FB60" s="10">
        <v>10141.33642</v>
      </c>
      <c r="FC60" s="8">
        <v>0.19962831502480571</v>
      </c>
      <c r="FD60" s="10">
        <v>394.03029000000095</v>
      </c>
      <c r="FE60" s="10">
        <v>272.06209000000001</v>
      </c>
      <c r="FF60" s="8">
        <v>3.885388213952979E-2</v>
      </c>
      <c r="FG60" s="8">
        <v>0.69045983749117201</v>
      </c>
      <c r="FH60" s="8">
        <v>8.5235721485962812E-2</v>
      </c>
      <c r="FI60" s="8">
        <v>0.31473946104352835</v>
      </c>
      <c r="FJ60" s="7">
        <v>141628.60501</v>
      </c>
      <c r="FK60" s="7">
        <v>5922.3088699999907</v>
      </c>
      <c r="FL60" s="8">
        <v>0.19441800526363343</v>
      </c>
      <c r="FM60" s="8">
        <v>0.59105604954535651</v>
      </c>
      <c r="FN60" s="8">
        <v>0.62968142954869843</v>
      </c>
      <c r="FO60" s="8">
        <v>0.29153863327943491</v>
      </c>
      <c r="FP60" s="8">
        <v>0.1081720006306415</v>
      </c>
      <c r="FQ60" s="8">
        <v>1.0954790248296418</v>
      </c>
      <c r="FR60" s="8">
        <v>4.1815767863997766E-2</v>
      </c>
      <c r="FS60" s="8">
        <v>8.5298275820877567E-2</v>
      </c>
      <c r="FT60" s="8">
        <v>4.1501166425000041E-2</v>
      </c>
      <c r="FU60" s="8">
        <v>3.798564336598103E-2</v>
      </c>
      <c r="FV60" s="8">
        <v>2.7630289720861172E-2</v>
      </c>
      <c r="FW60" s="8">
        <v>4.1284488638966742E-2</v>
      </c>
      <c r="FX60" s="8">
        <v>0.39815067934295528</v>
      </c>
      <c r="FY60" s="8">
        <v>0.56056483201807805</v>
      </c>
      <c r="FZ60" s="8">
        <v>2.3490931966223316E-2</v>
      </c>
      <c r="GA60" s="8">
        <v>0.36194369175463637</v>
      </c>
      <c r="GB60" s="8">
        <v>0.14650275613893493</v>
      </c>
      <c r="GC60" s="8">
        <v>0.30931207239277553</v>
      </c>
      <c r="GD60" s="8">
        <v>-0.33060846864025889</v>
      </c>
      <c r="GE60" s="8">
        <v>-0.90335078123429713</v>
      </c>
      <c r="GF60" s="8">
        <v>-0.53910586282458661</v>
      </c>
      <c r="GG60" s="8">
        <v>-1.7033168018169009E-2</v>
      </c>
      <c r="GH60" s="8">
        <v>-1.7857236669430177E-2</v>
      </c>
      <c r="GI60" s="8">
        <v>-1.6620226058898235E-3</v>
      </c>
      <c r="GJ60" s="8">
        <v>9.9347589524668243E-3</v>
      </c>
      <c r="GK60" s="8">
        <v>7.2124475022031495E-2</v>
      </c>
      <c r="GL60" s="8">
        <v>0.14703657788727204</v>
      </c>
      <c r="GM60" s="8">
        <v>5.8905318443611673E-2</v>
      </c>
      <c r="GN60" s="8">
        <v>3.2214367988172309E-2</v>
      </c>
      <c r="GO60" s="8">
        <v>5.3782410984512335E-2</v>
      </c>
      <c r="GP60" s="8">
        <v>1.2406023049566881E-2</v>
      </c>
      <c r="GQ60" s="8">
        <v>7.6110052220244348E-2</v>
      </c>
      <c r="GR60" s="8">
        <v>2.2883538268846881E-2</v>
      </c>
      <c r="GS60" s="8">
        <v>2.973372605101712E-2</v>
      </c>
      <c r="GT60" s="8">
        <v>0.68351990497650983</v>
      </c>
      <c r="GU60" s="8">
        <v>0.17053906154747808</v>
      </c>
      <c r="GV60" s="8">
        <v>0.96938438143261429</v>
      </c>
      <c r="GW60" s="8">
        <v>0.30210725746638134</v>
      </c>
      <c r="GX60" s="26">
        <v>9.0123087481318631</v>
      </c>
      <c r="GY60" s="8">
        <v>0.14061212727993463</v>
      </c>
      <c r="GZ60" s="8">
        <v>6.9797285673888904E-2</v>
      </c>
      <c r="HA60" s="51">
        <v>1.3240879558907441</v>
      </c>
      <c r="HB60" s="51">
        <v>0.33435934884117946</v>
      </c>
      <c r="HC60" s="51">
        <v>1161.4872361005214</v>
      </c>
      <c r="HD60" s="51">
        <v>1512.5875746908957</v>
      </c>
      <c r="HE60" s="51">
        <v>944.84203509392171</v>
      </c>
      <c r="HF60" s="51">
        <v>1738.826109961253</v>
      </c>
      <c r="HG60" s="51">
        <v>1186.1929485164987</v>
      </c>
      <c r="HH60" s="10">
        <v>1077.0915106795301</v>
      </c>
      <c r="HI60" s="8">
        <v>0.83003272355307078</v>
      </c>
      <c r="HJ60" s="8">
        <v>6.8914259219168203E-2</v>
      </c>
      <c r="HK60" s="8">
        <v>0.25408839364356145</v>
      </c>
      <c r="HL60" s="8">
        <v>6.8612539980544326E-2</v>
      </c>
      <c r="HM60" s="8">
        <v>9.2399094184468358E-2</v>
      </c>
      <c r="HN60" s="8">
        <v>4.6450296973413838E-2</v>
      </c>
      <c r="HO60" s="7">
        <v>970.21773333333329</v>
      </c>
      <c r="HP60" s="8">
        <v>0.103118422529949</v>
      </c>
      <c r="HQ60" s="8">
        <v>0.121463590512206</v>
      </c>
      <c r="HR60" s="8">
        <v>0.121107048470406</v>
      </c>
      <c r="HS60" s="29">
        <f t="shared" si="77"/>
        <v>1.7988625940456998E-2</v>
      </c>
      <c r="HT60">
        <v>-1651.8908839999999</v>
      </c>
      <c r="HU60">
        <f t="shared" si="70"/>
        <v>-5220.7570729999998</v>
      </c>
      <c r="HV60" s="8">
        <f t="shared" si="80"/>
        <v>-2.6771847612482278E-2</v>
      </c>
      <c r="HW60" s="8">
        <f t="shared" si="54"/>
        <v>-2.1431961715755309E-2</v>
      </c>
      <c r="HX60">
        <v>2597.9679006219994</v>
      </c>
      <c r="HY60">
        <f t="shared" si="71"/>
        <v>9966.8920690859995</v>
      </c>
      <c r="HZ60" s="8">
        <f t="shared" si="81"/>
        <v>4.2104718544819252E-2</v>
      </c>
      <c r="IA60" s="8">
        <f t="shared" si="55"/>
        <v>4.0915531265462574E-2</v>
      </c>
      <c r="IB60" s="8">
        <v>2.0844989537938705E-2</v>
      </c>
      <c r="IC60" s="8">
        <v>7.9440187512422288E-3</v>
      </c>
      <c r="ID60" s="8">
        <v>1.2126522976281641E-2</v>
      </c>
      <c r="IE60" s="8">
        <v>3.4446124814346981</v>
      </c>
      <c r="IF60" s="29">
        <v>0.36965244291062743</v>
      </c>
      <c r="IG60" s="29">
        <v>1.5365347200776799E-2</v>
      </c>
      <c r="IH60" s="29">
        <v>3.6903272083614998E-2</v>
      </c>
      <c r="II60" s="7">
        <v>121328.98681755101</v>
      </c>
      <c r="IJ60" s="7">
        <v>1966.3533333333332</v>
      </c>
      <c r="IK60" s="7">
        <f t="shared" si="7"/>
        <v>61702.535734956589</v>
      </c>
      <c r="IL60" s="10">
        <f>+VLOOKUP($A60,[3]Hoja1!$G$2:$I$123, 3, FALSE)</f>
        <v>68.877853771753166</v>
      </c>
      <c r="IM60" s="10">
        <v>46.485864331710999</v>
      </c>
      <c r="IN60" s="8">
        <f t="shared" si="8"/>
        <v>0.48169459172058793</v>
      </c>
      <c r="IO60" s="7">
        <v>1897.8066666666666</v>
      </c>
      <c r="IP60" s="8">
        <v>6.4305170665298842E-3</v>
      </c>
      <c r="IQ60" s="7">
        <v>143.92230849500589</v>
      </c>
      <c r="IR60" s="8">
        <v>4.1168927704255051E-3</v>
      </c>
      <c r="IS60" s="8">
        <v>5.4265736929291451E-3</v>
      </c>
      <c r="IT60" s="8">
        <v>3.7499999999999978E-2</v>
      </c>
      <c r="IU60" s="8">
        <v>-0.46913580246913578</v>
      </c>
      <c r="IV60" s="8">
        <v>-0.50617283950617287</v>
      </c>
      <c r="IW60" s="29">
        <f t="shared" si="72"/>
        <v>6.1378240813280208E-3</v>
      </c>
      <c r="IX60" s="7">
        <f t="shared" si="73"/>
        <v>98.147401465933768</v>
      </c>
      <c r="IY60" s="29">
        <f t="shared" si="57"/>
        <v>4.6543620525605128E-3</v>
      </c>
      <c r="IZ60" s="29">
        <f t="shared" si="58"/>
        <v>8.8756183414160847E-3</v>
      </c>
      <c r="JA60" s="29">
        <f t="shared" si="59"/>
        <v>8.0362654320987645E-2</v>
      </c>
      <c r="JB60" s="29">
        <f t="shared" si="60"/>
        <v>-0.34567901234567899</v>
      </c>
      <c r="JC60" s="29">
        <f t="shared" si="61"/>
        <v>-0.37962962962962965</v>
      </c>
      <c r="JD60" s="26">
        <v>-0.147543855675521</v>
      </c>
      <c r="JE60" s="26">
        <v>-1.8604142516337401</v>
      </c>
      <c r="JF60" s="26">
        <v>-3.1359448046691399E-2</v>
      </c>
      <c r="JG60" s="26">
        <v>0.25917922116741399</v>
      </c>
      <c r="JH60" s="26">
        <v>-0.392869158172791</v>
      </c>
      <c r="JI60" s="26">
        <v>-0.238089257467684</v>
      </c>
      <c r="JJ60" s="56">
        <f t="shared" si="75"/>
        <v>-2.4110967498290137</v>
      </c>
      <c r="JK60" s="8">
        <v>0.41873909320714803</v>
      </c>
      <c r="JL60" s="27">
        <v>0.56724212792442497</v>
      </c>
      <c r="JM60" s="7">
        <v>60.147656359371098</v>
      </c>
      <c r="JN60" s="8">
        <v>-6.7384677674553195E-2</v>
      </c>
      <c r="JO60" s="8">
        <v>-0.15094352497018601</v>
      </c>
      <c r="JP60" s="8">
        <v>9.5533371592141703E-2</v>
      </c>
      <c r="JQ60" s="29">
        <f t="shared" si="62"/>
        <v>1.8361623517119393E-2</v>
      </c>
      <c r="JR60" s="29">
        <f t="shared" si="63"/>
        <v>5.6573019738572795E-2</v>
      </c>
      <c r="JS60" s="29">
        <f t="shared" si="64"/>
        <v>9.7500000000000003E-2</v>
      </c>
      <c r="JT60" s="31">
        <f t="shared" si="65"/>
        <v>5.5561671057293696E-5</v>
      </c>
      <c r="JU60" s="31">
        <f t="shared" si="66"/>
        <v>8.9609259248828011E-6</v>
      </c>
      <c r="JV60" s="31">
        <f t="shared" si="67"/>
        <v>3.1250000000000057E-6</v>
      </c>
      <c r="JW60" s="31">
        <v>0.03</v>
      </c>
      <c r="JX60" s="31">
        <f t="shared" si="74"/>
        <v>2.4606123372959095E-2</v>
      </c>
    </row>
    <row r="61" spans="1:284" x14ac:dyDescent="0.3">
      <c r="A61" s="1">
        <v>39783</v>
      </c>
      <c r="B61" s="7">
        <v>150566.870888373</v>
      </c>
      <c r="C61" s="7">
        <f t="shared" si="2"/>
        <v>150853.73135642189</v>
      </c>
      <c r="D61" s="26">
        <f t="shared" si="3"/>
        <v>11.922162589327703</v>
      </c>
      <c r="E61" s="26">
        <f>+'Output Gap'!E77</f>
        <v>11.9240659798227</v>
      </c>
      <c r="F61" s="26">
        <f t="shared" si="35"/>
        <v>11.925768379589599</v>
      </c>
      <c r="G61" s="27">
        <f t="shared" si="36"/>
        <v>11.93107138539929</v>
      </c>
      <c r="H61" s="27">
        <f t="shared" si="37"/>
        <v>151914.2332130562</v>
      </c>
      <c r="I61" s="7">
        <v>151131.46232052572</v>
      </c>
      <c r="J61" s="7">
        <v>151147.30711442966</v>
      </c>
      <c r="K61" s="7">
        <v>152987.193959767</v>
      </c>
      <c r="L61" s="7">
        <v>148136.75953055499</v>
      </c>
      <c r="M61" s="8">
        <f t="shared" si="27"/>
        <v>-6.9809249219391356E-3</v>
      </c>
      <c r="N61" s="8">
        <f t="shared" si="38"/>
        <v>-3.8402022314378836E-3</v>
      </c>
      <c r="O61" s="8">
        <f>+'Output Gap'!H77</f>
        <v>-5.5071818044005738E-3</v>
      </c>
      <c r="P61" s="8">
        <f t="shared" si="39"/>
        <v>-1.5820429205535391E-2</v>
      </c>
      <c r="Q61" s="33">
        <f>+'Output Gap'!I77</f>
        <v>1.3606225205599287E-2</v>
      </c>
      <c r="R61" s="8">
        <v>1.4000000031442639E-2</v>
      </c>
      <c r="S61" s="8">
        <f>+'Output Gap'!Y61</f>
        <v>-9.7856256707581878E-3</v>
      </c>
      <c r="T61" s="8">
        <f t="shared" si="82"/>
        <v>-5.5831316361775732E-3</v>
      </c>
      <c r="U61" s="25">
        <v>1.4263660762431101</v>
      </c>
      <c r="V61" s="25">
        <v>1.4238804081617999</v>
      </c>
      <c r="W61" s="14">
        <f t="shared" si="41"/>
        <v>2.4856680813101217E-3</v>
      </c>
      <c r="X61" s="25">
        <f t="shared" si="42"/>
        <v>4.1532053439866727</v>
      </c>
      <c r="Y61">
        <f t="shared" si="28"/>
        <v>9.7944280140330253</v>
      </c>
      <c r="Z61">
        <f t="shared" si="43"/>
        <v>9.8031180117759291</v>
      </c>
      <c r="AA61" s="14">
        <f t="shared" si="29"/>
        <v>-8.6899977429037989E-3</v>
      </c>
      <c r="AB61">
        <f t="shared" si="30"/>
        <v>12.807524946603282</v>
      </c>
      <c r="AC61">
        <f t="shared" si="44"/>
        <v>12.81236263912799</v>
      </c>
      <c r="AD61" s="14">
        <f t="shared" si="45"/>
        <v>-4.8376925247080038E-3</v>
      </c>
      <c r="AE61" s="8">
        <v>0.11529990865698879</v>
      </c>
      <c r="AF61" s="14">
        <f>+NAIRU_Unemployment!N57</f>
        <v>0.11530361054313799</v>
      </c>
      <c r="AG61" s="8">
        <f>+NAIRU_Unemployment!L57</f>
        <v>0.1076216718332558</v>
      </c>
      <c r="AH61" s="8">
        <f t="shared" si="31"/>
        <v>7.6782368237329895E-3</v>
      </c>
      <c r="AI61" s="7">
        <v>17285.441992309832</v>
      </c>
      <c r="AJ61" s="7">
        <v>19538.193972682675</v>
      </c>
      <c r="AK61" s="7">
        <v>17933.540582016802</v>
      </c>
      <c r="AL61" s="7">
        <v>20271.740739416298</v>
      </c>
      <c r="AM61" s="8">
        <f t="shared" si="4"/>
        <v>0.88470009134301109</v>
      </c>
      <c r="AN61" s="7">
        <v>29309.539726215469</v>
      </c>
      <c r="AO61" s="7">
        <v>486975.77888117341</v>
      </c>
      <c r="AP61" s="7">
        <v>484856.36492000002</v>
      </c>
      <c r="AQ61" s="8">
        <v>0.76401655943423452</v>
      </c>
      <c r="AR61" s="8">
        <v>0.76793828734539504</v>
      </c>
      <c r="AS61" s="8">
        <v>0.78277263302493105</v>
      </c>
      <c r="AT61" s="8">
        <v>0.76518424305758803</v>
      </c>
      <c r="AU61" s="8">
        <v>0.76703013581425605</v>
      </c>
      <c r="AV61" s="8">
        <f t="shared" si="17"/>
        <v>0.77166233729892497</v>
      </c>
      <c r="AW61" s="8">
        <v>9.5000000000000001E-2</v>
      </c>
      <c r="AX61" s="8">
        <v>9.7752281748333322E-2</v>
      </c>
      <c r="AY61" s="8">
        <v>0.1009</v>
      </c>
      <c r="AZ61" s="8">
        <f t="shared" si="46"/>
        <v>1.6875358166189125E-2</v>
      </c>
      <c r="BA61" s="8">
        <f t="shared" si="12"/>
        <v>2.0499514744323877E-2</v>
      </c>
      <c r="BB61" s="8">
        <f t="shared" si="13"/>
        <v>2.3425716768027849E-2</v>
      </c>
      <c r="BC61" s="7">
        <v>69.8</v>
      </c>
      <c r="BD61" s="8">
        <v>7.682813946312872E-2</v>
      </c>
      <c r="BE61" s="8">
        <v>0.14469817101430399</v>
      </c>
      <c r="BF61" s="7">
        <v>69.443616951646007</v>
      </c>
      <c r="BG61" s="8">
        <v>5.3543859777604501E-2</v>
      </c>
      <c r="BH61" s="8">
        <f t="shared" si="9"/>
        <v>1.4082320294504846E-2</v>
      </c>
      <c r="BI61" s="8">
        <v>2.0498571217080298E-2</v>
      </c>
      <c r="BJ61" s="8">
        <v>5.6187512235205503E-2</v>
      </c>
      <c r="BK61" s="7">
        <v>1.227044499410858</v>
      </c>
      <c r="BL61" s="8">
        <v>8.5466620386762893E-2</v>
      </c>
      <c r="BM61" s="7">
        <v>2290.35</v>
      </c>
      <c r="BN61" s="7">
        <v>113.02833793333333</v>
      </c>
      <c r="BO61" s="7">
        <v>112.019388273838</v>
      </c>
      <c r="BP61" s="7">
        <v>113.359236162209</v>
      </c>
      <c r="BQ61" s="8">
        <f t="shared" si="10"/>
        <v>-1.1819485855160239E-2</v>
      </c>
      <c r="BR61" s="8">
        <f t="shared" si="14"/>
        <v>-5.6699820320033401E-2</v>
      </c>
      <c r="BS61" s="8">
        <v>-4.62230694224346E-2</v>
      </c>
      <c r="BT61" s="7">
        <v>98.446666666666658</v>
      </c>
      <c r="BU61" s="8">
        <v>0.10776039908480528</v>
      </c>
      <c r="BV61" s="29">
        <f t="shared" si="22"/>
        <v>8.4566970369491512E-2</v>
      </c>
      <c r="BW61" s="29">
        <v>7.2752879970192693E-3</v>
      </c>
      <c r="BX61" s="29">
        <v>-2.9306422887569902E-2</v>
      </c>
      <c r="BY61" s="29">
        <v>0.10084915322580641</v>
      </c>
      <c r="BZ61" s="29">
        <v>5.4007569354838719E-2</v>
      </c>
      <c r="CA61" s="29"/>
      <c r="CB61" s="29">
        <f t="shared" si="79"/>
        <v>-4.6841583870967693E-2</v>
      </c>
      <c r="CC61" s="29">
        <v>2.26255459804677E-2</v>
      </c>
      <c r="CD61" s="29">
        <v>1.9284362741726499E-2</v>
      </c>
      <c r="CE61" s="29">
        <f t="shared" si="32"/>
        <v>1.3373477880699189E-2</v>
      </c>
      <c r="CF61" s="29">
        <f t="shared" si="33"/>
        <v>2.064876587771846E-2</v>
      </c>
      <c r="CG61" s="29">
        <f t="shared" si="47"/>
        <v>-3.7734077115293349E-3</v>
      </c>
      <c r="CH61" s="29">
        <f t="shared" si="48"/>
        <v>1.0510000385506486E-2</v>
      </c>
      <c r="CI61" s="29">
        <f t="shared" si="53"/>
        <v>-5.0793114666831951E-4</v>
      </c>
      <c r="CJ61" s="29">
        <f t="shared" si="34"/>
        <v>0.72285068541396846</v>
      </c>
      <c r="CK61" s="10">
        <v>4.3926666666666678</v>
      </c>
      <c r="CL61" s="10">
        <v>4.3988888888888891</v>
      </c>
      <c r="CM61" s="10">
        <v>4.3833333333333355</v>
      </c>
      <c r="CN61" s="10">
        <v>9.2266666666666666</v>
      </c>
      <c r="CO61" s="10">
        <v>11.966666666666669</v>
      </c>
      <c r="CP61" s="10">
        <v>-9.3633333333333315</v>
      </c>
      <c r="CQ61" s="10">
        <v>-1.8166666666666664</v>
      </c>
      <c r="CR61" s="10">
        <v>-19.666666666666668</v>
      </c>
      <c r="CS61" s="7">
        <v>134.11606021122452</v>
      </c>
      <c r="CT61" s="7">
        <v>140.68928271319695</v>
      </c>
      <c r="CU61" s="8">
        <f t="shared" si="15"/>
        <v>4.18719506890608E-3</v>
      </c>
      <c r="CV61" s="7">
        <v>66.666666666666657</v>
      </c>
      <c r="CW61" s="7">
        <v>70.915360048107502</v>
      </c>
      <c r="CX61" s="26">
        <v>1.4006604377331215</v>
      </c>
      <c r="CY61" s="29">
        <v>0.21686729205401861</v>
      </c>
      <c r="CZ61">
        <v>103689.34579134001</v>
      </c>
      <c r="DA61">
        <v>32643.059277393801</v>
      </c>
      <c r="DB61" s="29">
        <f t="shared" si="68"/>
        <v>2.7433052894092924E-2</v>
      </c>
      <c r="DC61" s="29">
        <f t="shared" si="69"/>
        <v>9.4897892848588405E-2</v>
      </c>
      <c r="DD61" s="29">
        <v>6.5240542855001124E-2</v>
      </c>
      <c r="DE61" s="29">
        <v>5.3482092110585869E-2</v>
      </c>
      <c r="DF61" s="29">
        <v>0.14663544328608774</v>
      </c>
      <c r="DG61" s="29">
        <v>0.16884671645027094</v>
      </c>
      <c r="DH61" s="29">
        <v>6.2053943171212343E-2</v>
      </c>
      <c r="DI61" s="29">
        <v>0.4205359190497418</v>
      </c>
      <c r="DJ61" s="29">
        <v>0.12949752059426684</v>
      </c>
      <c r="DK61" s="29">
        <v>0.22762936594519265</v>
      </c>
      <c r="DL61" s="29">
        <v>0.64287311346054055</v>
      </c>
      <c r="DM61">
        <v>-7967.5399402759758</v>
      </c>
      <c r="DN61" s="8">
        <f t="shared" si="76"/>
        <v>-6.5262180090777583E-2</v>
      </c>
      <c r="DO61" s="7">
        <f t="shared" si="20"/>
        <v>-11067.407922146203</v>
      </c>
      <c r="DP61" s="8">
        <f t="shared" si="78"/>
        <v>-2.3223827566542728E-2</v>
      </c>
      <c r="DQ61" s="8">
        <f t="shared" si="50"/>
        <v>5.601380510000098E-2</v>
      </c>
      <c r="DR61" s="25">
        <v>0.97600534360965296</v>
      </c>
      <c r="DS61" s="8">
        <v>-1.3543801030416001E-2</v>
      </c>
      <c r="DT61" s="8">
        <v>2.0151075027884302E-3</v>
      </c>
      <c r="DU61" s="8">
        <v>3.1877522511151398E-3</v>
      </c>
      <c r="DV61" s="8">
        <v>0.118823378792084</v>
      </c>
      <c r="DW61" s="29">
        <f t="shared" si="6"/>
        <v>0.11529990865698879</v>
      </c>
      <c r="DX61" s="8">
        <v>0.62203415572341703</v>
      </c>
      <c r="DY61" s="8">
        <v>7.0455919540251696E-2</v>
      </c>
      <c r="DZ61" s="8">
        <v>3.1281646701246002E-2</v>
      </c>
      <c r="EA61" s="8">
        <v>0.51039978388827634</v>
      </c>
      <c r="EB61" s="8">
        <f t="shared" si="16"/>
        <v>-1.8287980797533909E-2</v>
      </c>
      <c r="EC61" s="8">
        <v>6.9377334632276577E-2</v>
      </c>
      <c r="ED61" s="8">
        <v>0.16021990202944059</v>
      </c>
      <c r="EE61" s="8">
        <v>6.8585459937113402E-2</v>
      </c>
      <c r="EF61" s="8">
        <v>0.15633817851832488</v>
      </c>
      <c r="EG61" s="8">
        <v>0.26031278926947637</v>
      </c>
      <c r="EH61" s="8">
        <v>0.34960592975961269</v>
      </c>
      <c r="EI61" s="8">
        <v>3.8764674124720365E-2</v>
      </c>
      <c r="EJ61" s="8">
        <v>5.4426280945455117E-2</v>
      </c>
      <c r="EK61" s="8">
        <v>0.1538332951127</v>
      </c>
      <c r="EL61" s="10">
        <v>93253.85226</v>
      </c>
      <c r="EM61" s="8">
        <v>0.21101192222270404</v>
      </c>
      <c r="EN61" s="10">
        <v>2526.0401600000114</v>
      </c>
      <c r="EO61" s="10">
        <v>3684.8822500000001</v>
      </c>
      <c r="EP61" s="8">
        <v>2.7087783493996449E-2</v>
      </c>
      <c r="EQ61" s="8">
        <v>1.4587583793600429</v>
      </c>
      <c r="ER61" s="8">
        <v>7.7992910441726931E-2</v>
      </c>
      <c r="ES61" s="8">
        <v>0.50664260268848005</v>
      </c>
      <c r="ET61" s="10">
        <v>40803.521820000009</v>
      </c>
      <c r="EU61" s="8">
        <v>0.1341511970059257</v>
      </c>
      <c r="EV61" s="10">
        <v>2940.3403399999997</v>
      </c>
      <c r="EW61" s="10">
        <v>2827.2560899999999</v>
      </c>
      <c r="EX61" s="8">
        <v>7.2060944958892745E-2</v>
      </c>
      <c r="EY61" s="8">
        <v>0.96154042154181385</v>
      </c>
      <c r="EZ61" s="8">
        <v>0.11659087549643816</v>
      </c>
      <c r="FA61" s="8">
        <v>0.59429617567761117</v>
      </c>
      <c r="FB61" s="10">
        <v>10031.148710000001</v>
      </c>
      <c r="FC61" s="8">
        <v>0.16513789330140649</v>
      </c>
      <c r="FD61" s="10">
        <v>421.83802000000139</v>
      </c>
      <c r="FE61" s="10">
        <v>302.49594999999999</v>
      </c>
      <c r="FF61" s="8">
        <v>4.2052812912590283E-2</v>
      </c>
      <c r="FG61" s="8">
        <v>0.71709029451636197</v>
      </c>
      <c r="FH61" s="8">
        <v>9.3343390566369921E-2</v>
      </c>
      <c r="FI61" s="8">
        <v>0.3230615887625522</v>
      </c>
      <c r="FJ61" s="7">
        <v>147173.54895000003</v>
      </c>
      <c r="FK61" s="7">
        <v>6077.9052500000125</v>
      </c>
      <c r="FL61" s="8">
        <v>0.18703001851284715</v>
      </c>
      <c r="FM61" s="8">
        <v>0.53544922690227281</v>
      </c>
      <c r="FN61" s="8">
        <v>0.63714049194789191</v>
      </c>
      <c r="FO61" s="8">
        <v>0.28386577053976608</v>
      </c>
      <c r="FP61" s="8">
        <v>0.10565736563797888</v>
      </c>
      <c r="FQ61" s="8">
        <v>1.0916798013297122</v>
      </c>
      <c r="FR61" s="8">
        <v>4.129753813346506E-2</v>
      </c>
      <c r="FS61" s="8">
        <v>8.9667473245484172E-2</v>
      </c>
      <c r="FT61" s="8">
        <v>4.2849991543835349E-2</v>
      </c>
      <c r="FU61" s="8">
        <v>3.8188667246070458E-2</v>
      </c>
      <c r="FV61" s="8">
        <v>2.196826451712194E-2</v>
      </c>
      <c r="FW61" s="8">
        <v>4.2985605733886975E-2</v>
      </c>
      <c r="FX61" s="8">
        <v>0.39891487560513239</v>
      </c>
      <c r="FY61" s="8">
        <v>0.55809951866098051</v>
      </c>
      <c r="FZ61" s="8">
        <v>0.22199592325861128</v>
      </c>
      <c r="GA61" s="8">
        <v>0.41147685418992275</v>
      </c>
      <c r="GB61" s="8">
        <v>0.18555606116123569</v>
      </c>
      <c r="GC61" s="8">
        <v>0.31093795866810792</v>
      </c>
      <c r="GD61" s="8">
        <v>-0.43445947095028981</v>
      </c>
      <c r="GE61" s="8">
        <v>-0.87806611584840011</v>
      </c>
      <c r="GF61" s="8">
        <v>-0.56928068052211067</v>
      </c>
      <c r="GG61" s="8">
        <v>-1.6097612540224005E-2</v>
      </c>
      <c r="GH61" s="8">
        <v>-8.0946713494278368E-3</v>
      </c>
      <c r="GI61" s="8">
        <v>-4.4887206603250185E-4</v>
      </c>
      <c r="GJ61" s="8">
        <v>1.73991650493719E-2</v>
      </c>
      <c r="GK61" s="8">
        <v>6.8355148788398809E-2</v>
      </c>
      <c r="GL61" s="8">
        <v>0.15000385720993681</v>
      </c>
      <c r="GM61" s="8">
        <v>5.6449569232392596E-2</v>
      </c>
      <c r="GN61" s="8">
        <v>3.4296134964469767E-2</v>
      </c>
      <c r="GO61" s="8">
        <v>5.2796930908478902E-2</v>
      </c>
      <c r="GP61" s="8">
        <v>1.20836517964301E-2</v>
      </c>
      <c r="GQ61" s="8">
        <v>8.5124711636669848E-2</v>
      </c>
      <c r="GR61" s="8">
        <v>2.2882339832449822E-2</v>
      </c>
      <c r="GS61" s="8">
        <v>3.2023595301334473E-2</v>
      </c>
      <c r="GT61" s="8">
        <v>0.6747084617697372</v>
      </c>
      <c r="GU61" s="8">
        <v>0.18405282550558508</v>
      </c>
      <c r="GV61" s="8">
        <v>0.96292448566660405</v>
      </c>
      <c r="GW61" s="8">
        <v>0.30123043501235536</v>
      </c>
      <c r="GX61" s="26">
        <v>8.808623588094493</v>
      </c>
      <c r="GY61" s="8">
        <v>0.13436995485780573</v>
      </c>
      <c r="GZ61" s="8">
        <v>7.8741755149137518E-2</v>
      </c>
      <c r="HA61" s="51">
        <v>1.2692375785690106</v>
      </c>
      <c r="HB61" s="51">
        <v>0.34142679814668553</v>
      </c>
      <c r="HC61" s="51">
        <v>1195.7541273017816</v>
      </c>
      <c r="HD61" s="51">
        <v>1601.1344827735588</v>
      </c>
      <c r="HE61" s="51">
        <v>940.33829013309935</v>
      </c>
      <c r="HF61" s="51">
        <v>1738.5299679198943</v>
      </c>
      <c r="HG61" s="51">
        <v>1181.0131485041782</v>
      </c>
      <c r="HH61" s="10">
        <v>1083.564438223118</v>
      </c>
      <c r="HI61" s="8">
        <v>0.82592149482243249</v>
      </c>
      <c r="HJ61" s="8">
        <v>6.7074585372059833E-2</v>
      </c>
      <c r="HK61" s="8">
        <v>0.26554719369146318</v>
      </c>
      <c r="HL61" s="8">
        <v>6.9843499034332443E-2</v>
      </c>
      <c r="HM61" s="8">
        <v>4.7537421076251647E-2</v>
      </c>
      <c r="HN61" s="8">
        <v>4.5868159340113242E-2</v>
      </c>
      <c r="HO61" s="7">
        <v>814.39823333333334</v>
      </c>
      <c r="HP61" s="8">
        <v>9.4376817723987594E-2</v>
      </c>
      <c r="HQ61" s="8">
        <v>0.102982961190745</v>
      </c>
      <c r="HR61" s="8">
        <v>0.108838157425167</v>
      </c>
      <c r="HS61" s="29">
        <f t="shared" si="77"/>
        <v>1.446133970117941E-2</v>
      </c>
      <c r="HT61">
        <v>-2346.138293</v>
      </c>
      <c r="HU61">
        <f t="shared" si="70"/>
        <v>-6460.6497070000005</v>
      </c>
      <c r="HV61" s="8">
        <f t="shared" si="80"/>
        <v>-4.4334869364954198E-2</v>
      </c>
      <c r="HW61" s="8">
        <f t="shared" ref="HW61:HW92" si="83">+HU61/SUM(IK58:IK61)</f>
        <v>-2.6782604017313326E-2</v>
      </c>
      <c r="HX61">
        <v>2902.2798907290003</v>
      </c>
      <c r="HY61">
        <f t="shared" si="71"/>
        <v>10564.151395454999</v>
      </c>
      <c r="HZ61" s="8">
        <f t="shared" si="81"/>
        <v>5.4844252020400303E-2</v>
      </c>
      <c r="IA61" s="8">
        <f t="shared" ref="IA61:IA92" si="84">+HY61/SUM(IK58:IK61)</f>
        <v>4.3793657981002064E-2</v>
      </c>
      <c r="IB61" s="8">
        <v>2.1455974515199146E-2</v>
      </c>
      <c r="IC61" s="8">
        <v>8.6353547395705676E-3</v>
      </c>
      <c r="ID61" s="8">
        <v>1.3702328726232353E-2</v>
      </c>
      <c r="IE61" s="8">
        <v>2.2358938622622242</v>
      </c>
      <c r="IF61" s="29">
        <v>0.36470279114397675</v>
      </c>
      <c r="IG61" s="29">
        <v>2.3049838059846501E-3</v>
      </c>
      <c r="IH61" s="29">
        <v>1.6646947442187299E-2</v>
      </c>
      <c r="II61" s="7">
        <v>122085.10241603</v>
      </c>
      <c r="IJ61" s="7">
        <v>2307.0366666666669</v>
      </c>
      <c r="IK61" s="7">
        <f t="shared" si="7"/>
        <v>52918.579136596578</v>
      </c>
      <c r="IL61" s="10">
        <f>+VLOOKUP($A61,[3]Hoja1!$G$2:$I$123, 3, FALSE)</f>
        <v>34.791387315169366</v>
      </c>
      <c r="IM61" s="10">
        <v>47.134502876236901</v>
      </c>
      <c r="IN61" s="8">
        <f t="shared" si="8"/>
        <v>-0.26187006986108219</v>
      </c>
      <c r="IO61" s="7">
        <v>2290.35</v>
      </c>
      <c r="IP61" s="8">
        <v>7.7003357512204929E-3</v>
      </c>
      <c r="IQ61" s="7">
        <v>75.725418391957618</v>
      </c>
      <c r="IR61" s="8">
        <v>4.7500922298601535E-3</v>
      </c>
      <c r="IS61" s="8">
        <v>8.9500418993432654E-3</v>
      </c>
      <c r="IT61" s="8">
        <v>-6.25E-2</v>
      </c>
      <c r="IU61" s="8">
        <v>-0.38271604938271603</v>
      </c>
      <c r="IV61" s="8">
        <v>-0.39506172839506171</v>
      </c>
      <c r="IW61" s="29">
        <f t="shared" si="72"/>
        <v>6.7166383562060096E-3</v>
      </c>
      <c r="IX61" s="7">
        <f t="shared" si="73"/>
        <v>101.90319667623419</v>
      </c>
      <c r="IY61" s="29">
        <f t="shared" ref="IY61:IY92" si="85">+AVERAGE(IR58:IR61)</f>
        <v>4.3834661575774319E-3</v>
      </c>
      <c r="IZ61" s="29">
        <f t="shared" ref="IZ61:IZ92" si="86">+AVERAGE(IS58:IS61)</f>
        <v>8.8406135450392435E-3</v>
      </c>
      <c r="JA61" s="29">
        <f t="shared" ref="JA61:JA92" si="87">+AVERAGE(IT58:IT61)</f>
        <v>3.0787037037037029E-2</v>
      </c>
      <c r="JB61" s="29">
        <f t="shared" ref="JB61:JB92" si="88">+AVERAGE(IU58:IU61)</f>
        <v>-0.33333333333333331</v>
      </c>
      <c r="JC61" s="29">
        <f t="shared" ref="JC61:JC92" si="89">+AVERAGE(IV58:IV61)</f>
        <v>-0.36419753086419754</v>
      </c>
      <c r="JD61" s="26">
        <v>-0.14711535125069899</v>
      </c>
      <c r="JE61" s="26">
        <v>-1.8720334639556899</v>
      </c>
      <c r="JF61" s="26">
        <v>-0.100503162817101</v>
      </c>
      <c r="JG61" s="26">
        <v>0.221606199020106</v>
      </c>
      <c r="JH61" s="26">
        <v>-0.39394063920182698</v>
      </c>
      <c r="JI61" s="26">
        <v>-0.25149889344447501</v>
      </c>
      <c r="JJ61" s="56">
        <f t="shared" si="75"/>
        <v>-2.5434853116496861</v>
      </c>
      <c r="JK61" s="8">
        <v>0.415361633955664</v>
      </c>
      <c r="JL61" s="27">
        <v>0.56416204850363205</v>
      </c>
      <c r="JM61" s="7">
        <v>61.664350922960502</v>
      </c>
      <c r="JN61" s="8">
        <v>-5.6059856450728501E-2</v>
      </c>
      <c r="JO61" s="8">
        <v>-0.286402057815411</v>
      </c>
      <c r="JP61" s="8">
        <v>0.115695217812795</v>
      </c>
      <c r="JQ61" s="29">
        <f t="shared" ref="JQ61:JQ92" si="90">+AVERAGE(T58:T61)</f>
        <v>1.0824463627406966E-2</v>
      </c>
      <c r="JR61" s="29">
        <f t="shared" ref="JR61:JR92" si="91">+AVERAGE(BJ58:BJ61)</f>
        <v>5.5754802091100467E-2</v>
      </c>
      <c r="JS61" s="29">
        <f t="shared" ref="JS61:JS92" si="92">+AVERAGE(AW58:AW61)</f>
        <v>9.7500000000000003E-2</v>
      </c>
      <c r="JT61" s="31">
        <f t="shared" ref="JT61:JT92" si="93">+_xlfn.STDEV.P(T58:T61)^2</f>
        <v>1.3246867126267406E-4</v>
      </c>
      <c r="JU61" s="31">
        <f t="shared" ref="JU61:JU92" si="94">+_xlfn.STDEV.P(BJ58:BJ61)^2</f>
        <v>6.2443834166833073E-6</v>
      </c>
      <c r="JV61" s="31">
        <f t="shared" ref="JV61:JV92" si="95">+_xlfn.STDEV.P(AW58:AW61)^2</f>
        <v>3.1250000000000057E-6</v>
      </c>
      <c r="JW61" s="31">
        <v>0.03</v>
      </c>
      <c r="JX61" s="31">
        <f t="shared" si="74"/>
        <v>2.6187512235205504E-2</v>
      </c>
    </row>
    <row r="62" spans="1:284" x14ac:dyDescent="0.3">
      <c r="A62" s="1">
        <v>39873</v>
      </c>
      <c r="B62" s="7">
        <v>151113.54449399901</v>
      </c>
      <c r="C62" s="7">
        <f t="shared" si="2"/>
        <v>151779.20400480847</v>
      </c>
      <c r="D62" s="26">
        <f t="shared" si="3"/>
        <v>11.92578678351547</v>
      </c>
      <c r="E62" s="26">
        <f>+'Output Gap'!E78</f>
        <v>11.930182138543101</v>
      </c>
      <c r="F62" s="26">
        <f t="shared" si="35"/>
        <v>11.931886390339308</v>
      </c>
      <c r="G62" s="27">
        <f t="shared" si="36"/>
        <v>11.944413982626751</v>
      </c>
      <c r="H62" s="27">
        <f t="shared" si="37"/>
        <v>153954.74623990952</v>
      </c>
      <c r="I62" s="7">
        <v>152151.81988989102</v>
      </c>
      <c r="J62" s="7">
        <v>152778.93829081958</v>
      </c>
      <c r="K62" s="7">
        <v>153952.345670824</v>
      </c>
      <c r="L62" s="7">
        <v>150789.49637175101</v>
      </c>
      <c r="M62" s="8">
        <f t="shared" si="27"/>
        <v>-1.4131050118525557E-2</v>
      </c>
      <c r="N62" s="8">
        <f t="shared" si="38"/>
        <v>-1.0900676594901015E-2</v>
      </c>
      <c r="O62" s="8">
        <f>+'Output Gap'!H78</f>
        <v>-1.0370201800599332E-2</v>
      </c>
      <c r="P62" s="8">
        <f t="shared" si="39"/>
        <v>-1.8439479856285024E-2</v>
      </c>
      <c r="Q62" s="33">
        <f>+'Output Gap'!I78</f>
        <v>7.6385340429006021E-3</v>
      </c>
      <c r="R62" s="8">
        <v>0</v>
      </c>
      <c r="S62" s="8">
        <f>+'Output Gap'!Y62</f>
        <v>-1.4109187260952788E-2</v>
      </c>
      <c r="T62" s="8">
        <f t="shared" si="82"/>
        <v>-1.2102358830972691E-2</v>
      </c>
      <c r="U62" s="25">
        <v>1.42211669903557</v>
      </c>
      <c r="V62" s="25">
        <v>1.4239930749626599</v>
      </c>
      <c r="W62" s="14">
        <f t="shared" si="41"/>
        <v>-1.8763759270898905E-3</v>
      </c>
      <c r="X62" s="25">
        <f t="shared" si="42"/>
        <v>4.1536732987070799</v>
      </c>
      <c r="Y62">
        <f t="shared" si="28"/>
        <v>9.8040284651826113</v>
      </c>
      <c r="Z62">
        <f t="shared" si="43"/>
        <v>9.8150031428182949</v>
      </c>
      <c r="AA62" s="14">
        <f t="shared" si="29"/>
        <v>-1.0974677635683605E-2</v>
      </c>
      <c r="AB62">
        <f t="shared" si="30"/>
        <v>12.820403325725099</v>
      </c>
      <c r="AC62">
        <f t="shared" si="44"/>
        <v>12.829995512975984</v>
      </c>
      <c r="AD62" s="14">
        <f t="shared" si="45"/>
        <v>-9.5921872508846207E-3</v>
      </c>
      <c r="AE62" s="8">
        <v>0.1179930004946966</v>
      </c>
      <c r="AF62" s="14">
        <f>+NAIRU_Unemployment!N58</f>
        <v>0.11685990215313501</v>
      </c>
      <c r="AG62" s="8">
        <f>+NAIRU_Unemployment!L58</f>
        <v>0.10711639391816301</v>
      </c>
      <c r="AH62" s="8">
        <f t="shared" si="31"/>
        <v>1.0876606576533596E-2</v>
      </c>
      <c r="AI62" s="7">
        <v>17944.151923085465</v>
      </c>
      <c r="AJ62" s="7">
        <v>20344.681995891089</v>
      </c>
      <c r="AK62" s="7">
        <v>18106.539768677201</v>
      </c>
      <c r="AL62" s="7">
        <v>20502.501657469202</v>
      </c>
      <c r="AM62" s="8">
        <f t="shared" si="4"/>
        <v>0.88200699950530326</v>
      </c>
      <c r="AN62" s="7">
        <v>29088.536273218499</v>
      </c>
      <c r="AO62" s="7">
        <v>494834.68272620923</v>
      </c>
      <c r="AP62" s="7">
        <v>494474.80562</v>
      </c>
      <c r="AQ62" s="8">
        <v>0.73651694752506913</v>
      </c>
      <c r="AR62" s="8">
        <v>0.76246044631759202</v>
      </c>
      <c r="AS62" s="8">
        <v>0.78087649201953302</v>
      </c>
      <c r="AT62" s="8">
        <v>0.76579390719830298</v>
      </c>
      <c r="AU62" s="8">
        <v>0.76275749816889105</v>
      </c>
      <c r="AV62" s="8">
        <f t="shared" si="17"/>
        <v>0.76980929912890905</v>
      </c>
      <c r="AW62" s="8">
        <v>7.0000000000000007E-2</v>
      </c>
      <c r="AX62" s="8">
        <v>8.5575269181967201E-2</v>
      </c>
      <c r="AY62" s="8">
        <v>8.9466666666666653E-2</v>
      </c>
      <c r="AZ62" s="8">
        <f t="shared" si="46"/>
        <v>8.1911454673226913E-3</v>
      </c>
      <c r="BA62" s="8">
        <f t="shared" si="12"/>
        <v>8.1230508363194787E-3</v>
      </c>
      <c r="BB62" s="8">
        <f t="shared" si="13"/>
        <v>1.1736809933142078E-2</v>
      </c>
      <c r="BC62" s="7">
        <v>71.150000000000006</v>
      </c>
      <c r="BD62" s="8">
        <v>6.1306682577565663E-2</v>
      </c>
      <c r="BE62" s="8">
        <v>8.9656151135697013E-2</v>
      </c>
      <c r="BF62" s="7">
        <v>70.868976810527201</v>
      </c>
      <c r="BG62" s="8">
        <v>5.0798510628353805E-2</v>
      </c>
      <c r="BH62" s="8">
        <f t="shared" si="9"/>
        <v>3.5295318800730335E-2</v>
      </c>
      <c r="BI62" s="8">
        <v>1.6940755584823702E-2</v>
      </c>
      <c r="BJ62" s="8">
        <v>5.1453445901258804E-2</v>
      </c>
      <c r="BK62" s="7">
        <v>1.2202712377454994</v>
      </c>
      <c r="BL62" s="8">
        <v>4.6746198238248216E-2</v>
      </c>
      <c r="BM62" s="7">
        <v>2414.643333333333</v>
      </c>
      <c r="BN62" s="7">
        <v>107.22140143333333</v>
      </c>
      <c r="BO62" s="7">
        <v>111.01205615253799</v>
      </c>
      <c r="BP62" s="7">
        <v>112.022808891719</v>
      </c>
      <c r="BQ62" s="8">
        <f t="shared" si="10"/>
        <v>-9.02274053990193E-3</v>
      </c>
      <c r="BR62" s="8">
        <f t="shared" si="14"/>
        <v>-5.294157298194202E-2</v>
      </c>
      <c r="BS62" s="8">
        <v>-4.5927381806657799E-2</v>
      </c>
      <c r="BT62" s="7">
        <v>98.916666666666671</v>
      </c>
      <c r="BU62" s="8">
        <v>0.11472146050110821</v>
      </c>
      <c r="BV62" s="29">
        <f t="shared" si="22"/>
        <v>9.1761128231147529E-2</v>
      </c>
      <c r="BW62" s="29">
        <v>6.7933461664306007E-3</v>
      </c>
      <c r="BX62" s="29">
        <v>-3.38537645315478E-2</v>
      </c>
      <c r="BY62" s="29">
        <v>9.4047204918032812E-2</v>
      </c>
      <c r="BZ62" s="29">
        <v>4.8785250819672152E-2</v>
      </c>
      <c r="CA62" s="29"/>
      <c r="CB62" s="29">
        <f t="shared" si="79"/>
        <v>-4.526195409836066E-2</v>
      </c>
      <c r="CC62" s="29">
        <v>2.2774176048339399E-2</v>
      </c>
      <c r="CD62" s="29">
        <v>1.9004742070525001E-2</v>
      </c>
      <c r="CE62" s="29">
        <f t="shared" si="32"/>
        <v>1.309385720949769E-2</v>
      </c>
      <c r="CF62" s="29">
        <f t="shared" si="33"/>
        <v>1.9887203375928295E-2</v>
      </c>
      <c r="CG62" s="29">
        <f t="shared" si="47"/>
        <v>-1.1696057908605603E-2</v>
      </c>
      <c r="CH62" s="29">
        <f t="shared" si="48"/>
        <v>1.199755347118036E-2</v>
      </c>
      <c r="CI62" s="29">
        <f t="shared" si="53"/>
        <v>1.3377832425099899E-2</v>
      </c>
      <c r="CJ62" s="29">
        <f t="shared" si="34"/>
        <v>0.44507993472110119</v>
      </c>
      <c r="CK62" s="10">
        <v>0.73199999999999898</v>
      </c>
      <c r="CL62" s="10">
        <v>5.2833333333333332</v>
      </c>
      <c r="CM62" s="10">
        <v>-6.0950000000000015</v>
      </c>
      <c r="CN62" s="10">
        <v>9.4799999999999986</v>
      </c>
      <c r="CO62" s="10">
        <v>-1.4333333333333347</v>
      </c>
      <c r="CP62" s="10">
        <v>-14.223333333333334</v>
      </c>
      <c r="CQ62" s="10">
        <v>-2.9333333333333336</v>
      </c>
      <c r="CR62" s="10">
        <v>-18.333333333333332</v>
      </c>
      <c r="CS62" s="7">
        <v>122.21964617259336</v>
      </c>
      <c r="CT62" s="7">
        <v>131.51316593272651</v>
      </c>
      <c r="CU62" s="8">
        <f t="shared" si="15"/>
        <v>3.8170408120756782E-3</v>
      </c>
      <c r="CV62" s="7">
        <v>65.625</v>
      </c>
      <c r="CW62" s="7">
        <v>65.442034557782904</v>
      </c>
      <c r="CX62" s="26">
        <v>1.4034870900480783</v>
      </c>
      <c r="CY62" s="29">
        <v>0.20275794528168675</v>
      </c>
      <c r="CZ62">
        <v>103827.278990258</v>
      </c>
      <c r="DA62">
        <v>30634.370261351101</v>
      </c>
      <c r="DB62" s="29">
        <f t="shared" ref="DB62:DB93" si="96">+CZ62/CZ58-1</f>
        <v>1.9423918534345441E-2</v>
      </c>
      <c r="DC62" s="29">
        <f t="shared" ref="DC62:DC93" si="97">+DA62/DA58-1</f>
        <v>-1.7428307598742476E-2</v>
      </c>
      <c r="DD62" s="29">
        <v>6.457355049373649E-2</v>
      </c>
      <c r="DE62" s="29">
        <v>5.4674819472987135E-2</v>
      </c>
      <c r="DF62" s="29">
        <v>0.14417840957898423</v>
      </c>
      <c r="DG62" s="29">
        <v>0.16745008704664716</v>
      </c>
      <c r="DH62" s="29">
        <v>6.418062924176994E-2</v>
      </c>
      <c r="DI62" s="29">
        <v>0.41891493164534171</v>
      </c>
      <c r="DJ62" s="29">
        <v>0.13047261206290894</v>
      </c>
      <c r="DK62" s="29">
        <v>0.22797081460691568</v>
      </c>
      <c r="DL62" s="29">
        <v>0.64155657333017535</v>
      </c>
      <c r="DM62">
        <v>-3251.0479071935351</v>
      </c>
      <c r="DN62" s="8">
        <f t="shared" si="76"/>
        <v>-2.6676592628922049E-2</v>
      </c>
      <c r="DO62" s="7">
        <f t="shared" si="20"/>
        <v>-14228.770467489499</v>
      </c>
      <c r="DP62" s="8">
        <f t="shared" si="78"/>
        <v>-2.9488939929999521E-2</v>
      </c>
      <c r="DQ62" s="8">
        <f t="shared" si="50"/>
        <v>5.723899655324427E-2</v>
      </c>
      <c r="DR62" s="25">
        <v>0.97234165864950595</v>
      </c>
      <c r="DS62" s="8">
        <v>-1.38263383878869E-2</v>
      </c>
      <c r="DT62" s="8">
        <v>1.9858681576256699E-3</v>
      </c>
      <c r="DU62" s="8">
        <v>-1.1055753191028399E-2</v>
      </c>
      <c r="DV62" s="8">
        <v>0.11426991244752099</v>
      </c>
      <c r="DW62" s="29">
        <f t="shared" si="6"/>
        <v>0.1179930004946966</v>
      </c>
      <c r="DX62" s="8">
        <v>0.63497695911185981</v>
      </c>
      <c r="DY62" s="8">
        <v>7.9787009180248294E-2</v>
      </c>
      <c r="DZ62" s="8">
        <v>4.4536684108693603E-2</v>
      </c>
      <c r="EA62" s="8">
        <v>0.52014260660937217</v>
      </c>
      <c r="EB62" s="8">
        <f t="shared" si="16"/>
        <v>1.923759148653259E-2</v>
      </c>
      <c r="EC62" s="8">
        <v>0.12050795833964134</v>
      </c>
      <c r="ED62" s="8">
        <v>0.1462406314272755</v>
      </c>
      <c r="EE62" s="8">
        <v>0.10215984945451995</v>
      </c>
      <c r="EF62" s="8">
        <v>0.18052118932041239</v>
      </c>
      <c r="EG62" s="8">
        <v>0.2886153820048542</v>
      </c>
      <c r="EH62" s="8">
        <v>0.33783069326140974</v>
      </c>
      <c r="EI62" s="8">
        <v>4.3150061484474665E-2</v>
      </c>
      <c r="EJ62" s="8">
        <v>5.5230147923781905E-2</v>
      </c>
      <c r="EK62" s="8">
        <v>0.12776089982370711</v>
      </c>
      <c r="EL62" s="10">
        <v>93758.776379999981</v>
      </c>
      <c r="EM62" s="8">
        <v>0.18412568394357764</v>
      </c>
      <c r="EN62" s="10">
        <v>2963.1297500000001</v>
      </c>
      <c r="EO62" s="10">
        <v>3890.4434000000001</v>
      </c>
      <c r="EP62" s="8">
        <v>3.1603758756306423E-2</v>
      </c>
      <c r="EQ62" s="8">
        <v>1.3129507406822127</v>
      </c>
      <c r="ER62" s="8">
        <v>8.3197408324538133E-2</v>
      </c>
      <c r="ES62" s="8">
        <v>0.4987436425765816</v>
      </c>
      <c r="ET62" s="10">
        <v>40179.735000000001</v>
      </c>
      <c r="EU62" s="8">
        <v>9.0756385995909294E-2</v>
      </c>
      <c r="EV62" s="10">
        <v>3245.7209500000004</v>
      </c>
      <c r="EW62" s="10">
        <v>3044.72714</v>
      </c>
      <c r="EX62" s="8">
        <v>8.078004869867858E-2</v>
      </c>
      <c r="EY62" s="8">
        <v>0.93807421737842234</v>
      </c>
      <c r="EZ62" s="8">
        <v>0.12732007623402156</v>
      </c>
      <c r="FA62" s="8">
        <v>0.59517464023086886</v>
      </c>
      <c r="FB62" s="10">
        <v>10044.58999</v>
      </c>
      <c r="FC62" s="8">
        <v>0.14958151766990313</v>
      </c>
      <c r="FD62" s="10">
        <v>455.99092000000178</v>
      </c>
      <c r="FE62" s="10">
        <v>340.48715999999996</v>
      </c>
      <c r="FF62" s="8">
        <v>4.5396668301440721E-2</v>
      </c>
      <c r="FG62" s="8">
        <v>0.74669723686602929</v>
      </c>
      <c r="FH62" s="8">
        <v>9.985563482417463E-2</v>
      </c>
      <c r="FI62" s="8">
        <v>0.33946573814583564</v>
      </c>
      <c r="FJ62" s="7">
        <v>147272.09939999998</v>
      </c>
      <c r="FK62" s="7">
        <v>6881.0996000000032</v>
      </c>
      <c r="FL62" s="8">
        <v>0.15914418649271314</v>
      </c>
      <c r="FM62" s="8">
        <v>0.45966985022740853</v>
      </c>
      <c r="FN62" s="8">
        <v>0.63853711291224835</v>
      </c>
      <c r="FO62" s="8">
        <v>0.28146360285079058</v>
      </c>
      <c r="FP62" s="8">
        <v>0.10772459794072953</v>
      </c>
      <c r="FQ62" s="8">
        <v>1.0708988063484257</v>
      </c>
      <c r="FR62" s="8">
        <v>4.6723715001240784E-2</v>
      </c>
      <c r="FS62" s="8">
        <v>9.6334072137150659E-2</v>
      </c>
      <c r="FT62" s="8">
        <v>4.3090136886786368E-2</v>
      </c>
      <c r="FU62" s="8">
        <v>4.1373689597079766E-2</v>
      </c>
      <c r="FV62" s="8">
        <v>2.9218780692890856E-2</v>
      </c>
      <c r="FW62" s="8">
        <v>5.1164794690890386E-2</v>
      </c>
      <c r="FX62" s="8">
        <v>0.40581913520403212</v>
      </c>
      <c r="FY62" s="8">
        <v>0.54301607010507758</v>
      </c>
      <c r="FZ62" s="8">
        <v>0.47828833971374074</v>
      </c>
      <c r="GA62" s="8">
        <v>0.37281261403827237</v>
      </c>
      <c r="GB62" s="8">
        <v>0.14424237208320512</v>
      </c>
      <c r="GC62" s="8">
        <v>0.28420192071836825</v>
      </c>
      <c r="GD62" s="8">
        <v>-0.30047823068514945</v>
      </c>
      <c r="GE62" s="8">
        <v>-0.93748260047243959</v>
      </c>
      <c r="GF62" s="8">
        <v>-0.57653035346102088</v>
      </c>
      <c r="GG62" s="8">
        <v>-1.0304922790230145E-2</v>
      </c>
      <c r="GH62" s="8">
        <v>-1.4481822014453657E-2</v>
      </c>
      <c r="GI62" s="8">
        <v>1.4251290547085034E-3</v>
      </c>
      <c r="GJ62" s="8">
        <v>1.3651348734387725E-2</v>
      </c>
      <c r="GK62" s="8">
        <v>7.0588767563146179E-2</v>
      </c>
      <c r="GL62" s="8">
        <v>0.15048843165932435</v>
      </c>
      <c r="GM62" s="8">
        <v>5.517334246591013E-2</v>
      </c>
      <c r="GN62" s="8">
        <v>3.8267132997015466E-2</v>
      </c>
      <c r="GO62" s="8">
        <v>5.150018600535184E-2</v>
      </c>
      <c r="GP62" s="8">
        <v>1.1407558215832492E-2</v>
      </c>
      <c r="GQ62" s="8">
        <v>8.5465792969576446E-2</v>
      </c>
      <c r="GR62" s="8">
        <v>2.285929981625031E-2</v>
      </c>
      <c r="GS62" s="8">
        <v>3.2742012524232873E-2</v>
      </c>
      <c r="GT62" s="8">
        <v>0.65399719057202355</v>
      </c>
      <c r="GU62" s="8">
        <v>0.20157562727453374</v>
      </c>
      <c r="GV62" s="8">
        <v>0.92305561090639798</v>
      </c>
      <c r="GW62" s="8">
        <v>0.30646064021805797</v>
      </c>
      <c r="GX62" s="26">
        <v>8.9050140248201579</v>
      </c>
      <c r="GY62" s="8">
        <v>0.14830880336147179</v>
      </c>
      <c r="GZ62" s="8">
        <v>7.3723713145382702E-2</v>
      </c>
      <c r="HA62" s="51">
        <v>1.2926821683411753</v>
      </c>
      <c r="HB62" s="51">
        <v>0.35094318329254343</v>
      </c>
      <c r="HC62" s="51">
        <v>1186.5774466405269</v>
      </c>
      <c r="HD62" s="51">
        <v>1590.194762059765</v>
      </c>
      <c r="HE62" s="51">
        <v>938.20042933449076</v>
      </c>
      <c r="HF62" s="51">
        <v>1715.773393193726</v>
      </c>
      <c r="HG62" s="51">
        <v>1138.3994730603983</v>
      </c>
      <c r="HH62" s="10">
        <v>1119.9020904059523</v>
      </c>
      <c r="HI62" s="8">
        <v>0.82157906137188053</v>
      </c>
      <c r="HJ62" s="8">
        <v>6.2942425120789749E-2</v>
      </c>
      <c r="HK62" s="8">
        <v>0.2398640965853108</v>
      </c>
      <c r="HL62" s="8">
        <v>6.9971125154959998E-2</v>
      </c>
      <c r="HM62" s="8">
        <v>9.0060506299667248E-2</v>
      </c>
      <c r="HN62" s="8">
        <v>4.6464453579646223E-2</v>
      </c>
      <c r="HO62" s="7">
        <v>865.39069999999992</v>
      </c>
      <c r="HP62" s="8">
        <v>7.06603276016987E-2</v>
      </c>
      <c r="HQ62" s="8">
        <v>8.98790084188891E-2</v>
      </c>
      <c r="HR62" s="8">
        <v>0.100890118217058</v>
      </c>
      <c r="HS62" s="29">
        <f t="shared" si="77"/>
        <v>3.0229790615359298E-2</v>
      </c>
      <c r="HT62">
        <v>-961.08066789999998</v>
      </c>
      <c r="HU62">
        <f t="shared" si="70"/>
        <v>-6091.3420828999997</v>
      </c>
      <c r="HV62" s="8">
        <f t="shared" si="80"/>
        <v>-1.98136657789027E-2</v>
      </c>
      <c r="HW62" s="8">
        <f t="shared" si="83"/>
        <v>-2.6752842321956113E-2</v>
      </c>
      <c r="HX62">
        <v>2289.9010152639999</v>
      </c>
      <c r="HY62">
        <f t="shared" si="71"/>
        <v>10136.512776694</v>
      </c>
      <c r="HZ62" s="8">
        <f t="shared" si="81"/>
        <v>4.7208663017173212E-2</v>
      </c>
      <c r="IA62" s="8">
        <f t="shared" si="84"/>
        <v>4.4519011462295519E-2</v>
      </c>
      <c r="IB62" s="8">
        <v>2.1738007929711072E-2</v>
      </c>
      <c r="IC62" s="8">
        <v>9.5467429396851027E-3</v>
      </c>
      <c r="ID62" s="8">
        <v>1.3234260592899338E-2</v>
      </c>
      <c r="IE62" s="8">
        <v>2.6295447536134589</v>
      </c>
      <c r="IF62" s="29">
        <v>0.3562823717938135</v>
      </c>
      <c r="IG62" s="29">
        <v>-1.74193586212621E-2</v>
      </c>
      <c r="IH62" s="29">
        <v>-1.55037478118383E-2</v>
      </c>
      <c r="II62" s="7">
        <v>121868.934028285</v>
      </c>
      <c r="IJ62" s="7">
        <v>2512.4533333333334</v>
      </c>
      <c r="IK62" s="7">
        <f t="shared" si="7"/>
        <v>48505.94930915533</v>
      </c>
      <c r="IL62" s="10">
        <f>+VLOOKUP($A62,[3]Hoja1!$G$2:$I$123, 3, FALSE)</f>
        <v>27.804344049925373</v>
      </c>
      <c r="IM62" s="10">
        <v>47.736633088493299</v>
      </c>
      <c r="IN62" s="8">
        <f t="shared" si="8"/>
        <v>-0.41754702309268044</v>
      </c>
      <c r="IO62" s="7">
        <v>2414.643333333333</v>
      </c>
      <c r="IP62" s="8">
        <v>6.2862791611349965E-3</v>
      </c>
      <c r="IQ62" s="7">
        <v>115.59508256887462</v>
      </c>
      <c r="IR62" s="8">
        <v>6.7678487366882667E-3</v>
      </c>
      <c r="IS62" s="8">
        <v>1.3663162847135424E-2</v>
      </c>
      <c r="IT62" s="8">
        <v>-2.4691358024691357E-2</v>
      </c>
      <c r="IU62" s="8">
        <v>-0.1728395061728395</v>
      </c>
      <c r="IV62" s="8">
        <v>-0.1111111111111111</v>
      </c>
      <c r="IW62" s="29">
        <f t="shared" si="72"/>
        <v>6.8839191761560789E-3</v>
      </c>
      <c r="IX62" s="7">
        <f t="shared" si="73"/>
        <v>108.55926501671121</v>
      </c>
      <c r="IY62" s="29">
        <f t="shared" si="85"/>
        <v>4.8384061686241589E-3</v>
      </c>
      <c r="IZ62" s="29">
        <f t="shared" si="86"/>
        <v>9.2118198938013676E-3</v>
      </c>
      <c r="JA62" s="29">
        <f t="shared" si="87"/>
        <v>6.0956790123456728E-3</v>
      </c>
      <c r="JB62" s="29">
        <f t="shared" si="88"/>
        <v>-0.32098765432098764</v>
      </c>
      <c r="JC62" s="29">
        <f t="shared" si="89"/>
        <v>-0.33024691358024694</v>
      </c>
      <c r="JD62" s="26">
        <v>-0.14852801298155399</v>
      </c>
      <c r="JE62" s="26">
        <v>-1.8801212048204701</v>
      </c>
      <c r="JF62" s="26">
        <v>-0.21080960363229201</v>
      </c>
      <c r="JG62" s="26">
        <v>0.16729802968690399</v>
      </c>
      <c r="JH62" s="26">
        <v>-0.39944866830211401</v>
      </c>
      <c r="JI62" s="26">
        <v>-0.27182127028834902</v>
      </c>
      <c r="JJ62" s="56">
        <f t="shared" si="75"/>
        <v>-2.7434307303378751</v>
      </c>
      <c r="JK62" s="8">
        <v>0.41154366043914997</v>
      </c>
      <c r="JL62" s="27">
        <v>0.55923407052713303</v>
      </c>
      <c r="JM62" s="7">
        <v>72.775900146438801</v>
      </c>
      <c r="JN62" s="8">
        <v>-3.1693823288499498E-2</v>
      </c>
      <c r="JO62" s="8">
        <v>-0.53860642316270602</v>
      </c>
      <c r="JP62" s="8">
        <v>0.12922719323690299</v>
      </c>
      <c r="JQ62" s="29">
        <f t="shared" si="90"/>
        <v>1.660857891042861E-3</v>
      </c>
      <c r="JR62" s="29">
        <f t="shared" si="91"/>
        <v>5.3738231110157623E-2</v>
      </c>
      <c r="JS62" s="29">
        <f t="shared" si="92"/>
        <v>9.0624999999999997E-2</v>
      </c>
      <c r="JT62" s="31">
        <f t="shared" si="93"/>
        <v>1.3279504439746694E-4</v>
      </c>
      <c r="JU62" s="31">
        <f t="shared" si="94"/>
        <v>3.2595709530465157E-6</v>
      </c>
      <c r="JV62" s="31">
        <f t="shared" si="95"/>
        <v>1.4492187500000055E-4</v>
      </c>
      <c r="JW62" s="31">
        <v>0.05</v>
      </c>
      <c r="JX62" s="31">
        <f t="shared" ref="JX62:JX93" si="98">+BJ62-JW62</f>
        <v>1.4534459012588014E-3</v>
      </c>
    </row>
    <row r="63" spans="1:284" x14ac:dyDescent="0.3">
      <c r="A63" s="1">
        <v>39965</v>
      </c>
      <c r="B63" s="7">
        <v>152198.448823099</v>
      </c>
      <c r="C63" s="7">
        <f t="shared" si="2"/>
        <v>152841.66918670112</v>
      </c>
      <c r="D63" s="26">
        <f t="shared" si="3"/>
        <v>11.93294053265673</v>
      </c>
      <c r="E63" s="26">
        <f>+'Output Gap'!E79</f>
        <v>11.937157822639</v>
      </c>
      <c r="F63" s="26">
        <f t="shared" si="35"/>
        <v>11.938865200356762</v>
      </c>
      <c r="G63" s="27">
        <f t="shared" si="36"/>
        <v>11.958531134296154</v>
      </c>
      <c r="H63" s="27">
        <f t="shared" si="37"/>
        <v>156143.56231569534</v>
      </c>
      <c r="I63" s="7">
        <v>153262.724940441</v>
      </c>
      <c r="J63" s="7">
        <v>154434.31144962891</v>
      </c>
      <c r="K63" s="7">
        <v>155378.52001704799</v>
      </c>
      <c r="L63" s="7">
        <v>152986.99866791099</v>
      </c>
      <c r="M63" s="8">
        <f t="shared" si="27"/>
        <v>-2.1146521060652845E-2</v>
      </c>
      <c r="N63" s="8">
        <f t="shared" si="38"/>
        <v>-1.4477758249073935E-2</v>
      </c>
      <c r="O63" s="8">
        <f>+'Output Gap'!H79</f>
        <v>-1.4341236273599733E-2</v>
      </c>
      <c r="P63" s="8">
        <f t="shared" si="39"/>
        <v>-2.0466607569695539E-2</v>
      </c>
      <c r="Q63" s="33">
        <f>+'Output Gap'!I79</f>
        <v>2.7411708398989987E-3</v>
      </c>
      <c r="R63" s="8">
        <v>-9.5999999982119277E-3</v>
      </c>
      <c r="S63" s="8">
        <f>+'Output Gap'!Y63</f>
        <v>-1.7526871255085272E-2</v>
      </c>
      <c r="T63" s="8">
        <f t="shared" si="82"/>
        <v>-1.8250815268861971E-2</v>
      </c>
      <c r="U63" s="25">
        <v>1.4166020020516099</v>
      </c>
      <c r="V63" s="25">
        <v>1.42397199992173</v>
      </c>
      <c r="W63" s="14">
        <f t="shared" si="41"/>
        <v>-7.3699978701200486E-3</v>
      </c>
      <c r="X63" s="25">
        <f t="shared" si="42"/>
        <v>4.1535857607947362</v>
      </c>
      <c r="Y63">
        <f t="shared" si="28"/>
        <v>9.8152275087038898</v>
      </c>
      <c r="Z63">
        <f t="shared" si="43"/>
        <v>9.8279791286902149</v>
      </c>
      <c r="AA63" s="14">
        <f t="shared" si="29"/>
        <v>-1.2751619986325125E-2</v>
      </c>
      <c r="AB63">
        <f t="shared" si="30"/>
        <v>12.837134973768901</v>
      </c>
      <c r="AC63">
        <f t="shared" si="44"/>
        <v>12.847938976893866</v>
      </c>
      <c r="AD63" s="14">
        <f t="shared" si="45"/>
        <v>-1.0804003124965433E-2</v>
      </c>
      <c r="AE63" s="8">
        <v>0.11699928141264468</v>
      </c>
      <c r="AF63" s="14">
        <f>+NAIRU_Unemployment!N59</f>
        <v>0.117763575026664</v>
      </c>
      <c r="AG63" s="8">
        <f>+NAIRU_Unemployment!L59</f>
        <v>0.1066083159036928</v>
      </c>
      <c r="AH63" s="8">
        <f t="shared" si="31"/>
        <v>1.0390965508951883E-2</v>
      </c>
      <c r="AI63" s="7">
        <v>18468.123446134061</v>
      </c>
      <c r="AJ63" s="7">
        <v>20915.185069928128</v>
      </c>
      <c r="AK63" s="7">
        <v>18310.455394320001</v>
      </c>
      <c r="AL63" s="7">
        <v>20758.4631872479</v>
      </c>
      <c r="AM63" s="8">
        <f t="shared" si="4"/>
        <v>0.88300071858735529</v>
      </c>
      <c r="AN63" s="7">
        <v>30060.084176527336</v>
      </c>
      <c r="AO63" s="7">
        <v>503322.52679845586</v>
      </c>
      <c r="AP63" s="7">
        <v>503609.97833999997</v>
      </c>
      <c r="AQ63" s="8">
        <v>0.72953290750096811</v>
      </c>
      <c r="AR63" s="8">
        <v>0.76024349734182095</v>
      </c>
      <c r="AS63" s="8">
        <v>0.77898727671727297</v>
      </c>
      <c r="AT63" s="8">
        <v>0.76640213312914196</v>
      </c>
      <c r="AU63" s="8">
        <v>0.76011569304138504</v>
      </c>
      <c r="AV63" s="8">
        <f t="shared" si="17"/>
        <v>0.76850170096259995</v>
      </c>
      <c r="AW63" s="8">
        <v>4.4999999999999998E-2</v>
      </c>
      <c r="AX63" s="8">
        <v>5.9955650712068952E-2</v>
      </c>
      <c r="AY63" s="8">
        <v>6.2799999999999995E-2</v>
      </c>
      <c r="AZ63" s="8">
        <f t="shared" si="46"/>
        <v>6.6271899088998776E-3</v>
      </c>
      <c r="BA63" s="8">
        <f t="shared" si="12"/>
        <v>-1.2729891252691861E-3</v>
      </c>
      <c r="BB63" s="8">
        <f t="shared" si="13"/>
        <v>1.4070555165144327E-3</v>
      </c>
      <c r="BC63" s="7">
        <v>71.349999999999994</v>
      </c>
      <c r="BD63" s="8">
        <v>3.8120180416120863E-2</v>
      </c>
      <c r="BE63" s="8">
        <v>1.7570505283005099E-2</v>
      </c>
      <c r="BF63" s="7">
        <v>71.212050519104594</v>
      </c>
      <c r="BG63" s="8">
        <v>4.4304019569382395E-2</v>
      </c>
      <c r="BH63" s="8">
        <f t="shared" si="9"/>
        <v>8.3893147954983149E-3</v>
      </c>
      <c r="BI63" s="8">
        <v>1.4047833873891699E-2</v>
      </c>
      <c r="BJ63" s="8">
        <v>4.9422933000035904E-2</v>
      </c>
      <c r="BK63" s="7">
        <v>1.2298233139724026</v>
      </c>
      <c r="BL63" s="8">
        <v>5.0282332691991671E-2</v>
      </c>
      <c r="BM63" s="7">
        <v>2233.1166666666663</v>
      </c>
      <c r="BN63" s="7">
        <v>103.7406651</v>
      </c>
      <c r="BO63" s="7">
        <v>110.458845506378</v>
      </c>
      <c r="BP63" s="7">
        <v>110.72941795032099</v>
      </c>
      <c r="BQ63" s="8">
        <f t="shared" si="10"/>
        <v>-2.4435461592002827E-3</v>
      </c>
      <c r="BR63" s="8">
        <f t="shared" si="14"/>
        <v>-4.050815014985687E-2</v>
      </c>
      <c r="BS63" s="8">
        <v>-4.5225738285716903E-2</v>
      </c>
      <c r="BT63" s="7">
        <v>95.19</v>
      </c>
      <c r="BU63" s="8">
        <v>8.7595688768709268E-2</v>
      </c>
      <c r="BV63" s="29">
        <f t="shared" si="22"/>
        <v>9.2672725260655744E-2</v>
      </c>
      <c r="BW63" s="29">
        <v>6.3750177367910598E-3</v>
      </c>
      <c r="BX63" s="29">
        <v>-2.9065910435950901E-2</v>
      </c>
      <c r="BY63" s="29">
        <v>8.2505192063492064E-2</v>
      </c>
      <c r="BZ63" s="29">
        <v>3.4564890476190463E-2</v>
      </c>
      <c r="CA63" s="29"/>
      <c r="CB63" s="29">
        <f t="shared" si="79"/>
        <v>-4.7940301587301601E-2</v>
      </c>
      <c r="CC63" s="29">
        <v>2.2810917266217E-2</v>
      </c>
      <c r="CD63" s="29">
        <v>1.8754638538983699E-2</v>
      </c>
      <c r="CE63" s="29">
        <f t="shared" si="32"/>
        <v>1.2843753677956388E-2</v>
      </c>
      <c r="CF63" s="29">
        <f t="shared" si="33"/>
        <v>1.9218771414747447E-2</v>
      </c>
      <c r="CG63" s="29">
        <f t="shared" si="47"/>
        <v>-1.259158150584757E-2</v>
      </c>
      <c r="CH63" s="29">
        <f t="shared" si="48"/>
        <v>1.0808611905021928E-3</v>
      </c>
      <c r="CI63" s="29">
        <f t="shared" si="53"/>
        <v>1.0510000385506486E-2</v>
      </c>
      <c r="CJ63" s="29">
        <f t="shared" si="34"/>
        <v>0.4136825795834384</v>
      </c>
      <c r="CK63" s="10">
        <v>-2.9573333333333345</v>
      </c>
      <c r="CL63" s="10">
        <v>3.8266666666666658</v>
      </c>
      <c r="CM63" s="10">
        <v>-13.133333333333333</v>
      </c>
      <c r="CN63" s="10">
        <v>10.896666666666667</v>
      </c>
      <c r="CO63" s="10">
        <v>-5.8199999999999976</v>
      </c>
      <c r="CP63" s="10">
        <v>-13.57</v>
      </c>
      <c r="CQ63" s="10">
        <v>9.663333333333334</v>
      </c>
      <c r="CR63" s="10">
        <v>-18.333333333333332</v>
      </c>
      <c r="CS63" s="7">
        <v>120.47490651726388</v>
      </c>
      <c r="CT63" s="7">
        <v>124.61717832672063</v>
      </c>
      <c r="CU63" s="8">
        <f t="shared" si="15"/>
        <v>3.5880079008860921E-3</v>
      </c>
      <c r="CV63" s="7">
        <v>63.541666666666671</v>
      </c>
      <c r="CW63" s="7">
        <v>62.204033882460301</v>
      </c>
      <c r="CX63" s="26">
        <v>1.4233813938126463</v>
      </c>
      <c r="CY63" s="29">
        <v>0.19196767662562106</v>
      </c>
      <c r="CZ63">
        <v>104536.328467432</v>
      </c>
      <c r="DA63">
        <v>29307.730142205201</v>
      </c>
      <c r="DB63" s="29">
        <f t="shared" si="96"/>
        <v>2.0998696209589163E-2</v>
      </c>
      <c r="DC63" s="29">
        <f t="shared" si="97"/>
        <v>-5.3392354236056039E-2</v>
      </c>
      <c r="DD63" s="29">
        <v>6.4563233731458392E-2</v>
      </c>
      <c r="DE63" s="29">
        <v>5.5216440105878145E-2</v>
      </c>
      <c r="DF63" s="29">
        <v>0.14033269744257723</v>
      </c>
      <c r="DG63" s="29">
        <v>0.16682737448355051</v>
      </c>
      <c r="DH63" s="29">
        <v>6.8498775975802159E-2</v>
      </c>
      <c r="DI63" s="29">
        <v>0.41826318080980773</v>
      </c>
      <c r="DJ63" s="29">
        <v>0.13109275543995527</v>
      </c>
      <c r="DK63" s="29">
        <v>0.22855541675776098</v>
      </c>
      <c r="DL63" s="29">
        <v>0.64035182780228372</v>
      </c>
      <c r="DM63">
        <v>-971.78744502357222</v>
      </c>
      <c r="DN63" s="8">
        <f t="shared" si="76"/>
        <v>-7.8301291417680972E-3</v>
      </c>
      <c r="DO63" s="7">
        <f t="shared" si="20"/>
        <v>-15009.336300024966</v>
      </c>
      <c r="DP63" s="8">
        <f t="shared" si="78"/>
        <v>-3.066936857658337E-2</v>
      </c>
      <c r="DQ63" s="8">
        <f t="shared" si="50"/>
        <v>5.6639188104066651E-2</v>
      </c>
      <c r="DR63" s="25">
        <v>0.96994482061665399</v>
      </c>
      <c r="DS63" s="8">
        <v>-1.30492459415528E-2</v>
      </c>
      <c r="DT63" s="8">
        <v>1.9639444607710498E-3</v>
      </c>
      <c r="DU63" s="8">
        <v>-1.8470359599583E-2</v>
      </c>
      <c r="DV63" s="8">
        <v>0.111656727792369</v>
      </c>
      <c r="DW63" s="29">
        <f t="shared" si="6"/>
        <v>0.11699928141264468</v>
      </c>
      <c r="DX63" s="8">
        <v>0.64529241018516803</v>
      </c>
      <c r="DY63" s="8">
        <v>8.2328735950798301E-2</v>
      </c>
      <c r="DZ63" s="8">
        <v>5.1951775547315338E-2</v>
      </c>
      <c r="EA63" s="8">
        <v>0.52575415840100437</v>
      </c>
      <c r="EB63" s="8">
        <f t="shared" si="16"/>
        <v>5.3935162892789323E-2</v>
      </c>
      <c r="EC63" s="8">
        <v>0.10401746397643952</v>
      </c>
      <c r="ED63" s="8">
        <v>0.11142112400377258</v>
      </c>
      <c r="EE63" s="8">
        <v>0.10488240588773468</v>
      </c>
      <c r="EF63" s="8">
        <v>0.1609316116061037</v>
      </c>
      <c r="EG63" s="8">
        <v>0.27431062690178354</v>
      </c>
      <c r="EH63" s="8">
        <v>0.34156025278635355</v>
      </c>
      <c r="EI63" s="8">
        <v>4.2260566091701944E-2</v>
      </c>
      <c r="EJ63" s="8">
        <v>5.9480763665800775E-2</v>
      </c>
      <c r="EK63" s="8">
        <v>0.13569296663691929</v>
      </c>
      <c r="EL63" s="10">
        <v>96318.605369999976</v>
      </c>
      <c r="EM63" s="8">
        <v>0.16690378707664677</v>
      </c>
      <c r="EN63" s="10">
        <v>3140.7960799999832</v>
      </c>
      <c r="EO63" s="10">
        <v>4078.7032100000001</v>
      </c>
      <c r="EP63" s="8">
        <v>3.2608404865652633E-2</v>
      </c>
      <c r="EQ63" s="8">
        <v>1.2986208292771499</v>
      </c>
      <c r="ER63" s="8">
        <v>8.3012937411781285E-2</v>
      </c>
      <c r="ES63" s="8">
        <v>0.51011270151286847</v>
      </c>
      <c r="ET63" s="10">
        <v>39907.232739999999</v>
      </c>
      <c r="EU63" s="8">
        <v>3.8368550104388444E-2</v>
      </c>
      <c r="EV63" s="10">
        <v>3230.1582100000001</v>
      </c>
      <c r="EW63" s="10">
        <v>3076.2930099999999</v>
      </c>
      <c r="EX63" s="8">
        <v>8.094167368218276E-2</v>
      </c>
      <c r="EY63" s="8">
        <v>0.95236604834906824</v>
      </c>
      <c r="EZ63" s="8">
        <v>0.12969942312296803</v>
      </c>
      <c r="FA63" s="8">
        <v>0.59434421509423008</v>
      </c>
      <c r="FB63" s="10">
        <v>10136.534879999997</v>
      </c>
      <c r="FC63" s="8">
        <v>0.12690644170327481</v>
      </c>
      <c r="FD63" s="10">
        <v>454.91347999999857</v>
      </c>
      <c r="FE63" s="10">
        <v>348.11187999999999</v>
      </c>
      <c r="FF63" s="8">
        <v>4.4878598592658192E-2</v>
      </c>
      <c r="FG63" s="8">
        <v>0.76522656571970804</v>
      </c>
      <c r="FH63" s="8">
        <v>0.10671912622432136</v>
      </c>
      <c r="FI63" s="8">
        <v>0.32180076111741168</v>
      </c>
      <c r="FJ63" s="7">
        <v>149876.62289999999</v>
      </c>
      <c r="FK63" s="7">
        <v>7057.4362399999818</v>
      </c>
      <c r="FL63" s="8">
        <v>0.12745639815238227</v>
      </c>
      <c r="FM63" s="8">
        <v>0.35148247043210895</v>
      </c>
      <c r="FN63" s="8">
        <v>0.64471782988692039</v>
      </c>
      <c r="FO63" s="8">
        <v>0.27449783514840442</v>
      </c>
      <c r="FP63" s="8">
        <v>0.10893398234159063</v>
      </c>
      <c r="FQ63" s="8">
        <v>1.0689413510211787</v>
      </c>
      <c r="FR63" s="8">
        <v>4.7088305724027509E-2</v>
      </c>
      <c r="FS63" s="8">
        <v>9.7139903143138417E-2</v>
      </c>
      <c r="FT63" s="8">
        <v>5.1282856006701176E-2</v>
      </c>
      <c r="FU63" s="8">
        <v>4.2755309464272501E-2</v>
      </c>
      <c r="FV63" s="8">
        <v>2.8407233346194688E-2</v>
      </c>
      <c r="FW63" s="8">
        <v>5.3774982931502138E-2</v>
      </c>
      <c r="FX63" s="8">
        <v>0.39370744990597262</v>
      </c>
      <c r="FY63" s="8">
        <v>0.55251756716252531</v>
      </c>
      <c r="FZ63" s="8">
        <v>0.53532689491889074</v>
      </c>
      <c r="GA63" s="8">
        <v>0.25605238596081059</v>
      </c>
      <c r="GB63" s="8">
        <v>0.12038302557527625</v>
      </c>
      <c r="GC63" s="8">
        <v>0.3688186540961278</v>
      </c>
      <c r="GD63" s="8">
        <v>-0.2433617679653014</v>
      </c>
      <c r="GE63" s="8">
        <v>-0.72293345166512668</v>
      </c>
      <c r="GF63" s="8">
        <v>-0.48670780429525318</v>
      </c>
      <c r="GG63" s="8">
        <v>-1.3463113363207527E-2</v>
      </c>
      <c r="GH63" s="8">
        <v>-5.062954753782341E-3</v>
      </c>
      <c r="GI63" s="8">
        <v>2.7300360005106015E-3</v>
      </c>
      <c r="GJ63" s="8">
        <v>2.1247323038164744E-2</v>
      </c>
      <c r="GK63" s="8">
        <v>6.8943704430045674E-2</v>
      </c>
      <c r="GL63" s="8">
        <v>0.15429274294268022</v>
      </c>
      <c r="GM63" s="8">
        <v>5.5241590726004638E-2</v>
      </c>
      <c r="GN63" s="8">
        <v>3.5722632446194107E-2</v>
      </c>
      <c r="GO63" s="8">
        <v>5.018239327104828E-2</v>
      </c>
      <c r="GP63" s="8">
        <v>1.0773803641258932E-2</v>
      </c>
      <c r="GQ63" s="8">
        <v>8.5881914549638977E-2</v>
      </c>
      <c r="GR63" s="8">
        <v>2.2889623456114259E-2</v>
      </c>
      <c r="GS63" s="8">
        <v>3.0319776569821044E-2</v>
      </c>
      <c r="GT63" s="8">
        <v>0.65094413119333427</v>
      </c>
      <c r="GU63" s="8">
        <v>0.20535654369866829</v>
      </c>
      <c r="GV63" s="8">
        <v>0.92204405040148141</v>
      </c>
      <c r="GW63" s="8">
        <v>0.30331022913837008</v>
      </c>
      <c r="GX63" s="26">
        <v>8.5225769845453634</v>
      </c>
      <c r="GY63" s="8">
        <v>0.14592251849570068</v>
      </c>
      <c r="GZ63" s="8">
        <v>7.2081548571820739E-2</v>
      </c>
      <c r="HA63" s="51">
        <v>1.3191719385990999</v>
      </c>
      <c r="HB63" s="51">
        <v>0.34975208763567456</v>
      </c>
      <c r="HC63" s="51">
        <v>1177.7944855685214</v>
      </c>
      <c r="HD63" s="51">
        <v>1574.2749141383872</v>
      </c>
      <c r="HE63" s="51">
        <v>930.84252600024149</v>
      </c>
      <c r="HF63" s="51">
        <v>1702.9371896265504</v>
      </c>
      <c r="HG63" s="51">
        <v>1150.6452297168582</v>
      </c>
      <c r="HH63" s="10">
        <v>1110.8394886545295</v>
      </c>
      <c r="HI63" s="8">
        <v>0.821982481688184</v>
      </c>
      <c r="HJ63" s="8">
        <v>5.6046175052407686E-2</v>
      </c>
      <c r="HK63" s="8">
        <v>0.22045123649803114</v>
      </c>
      <c r="HL63" s="8">
        <v>6.6305749151057289E-2</v>
      </c>
      <c r="HM63" s="8">
        <v>5.9451660439238274E-2</v>
      </c>
      <c r="HN63" s="8">
        <v>4.7586881426698792E-2</v>
      </c>
      <c r="HO63" s="7">
        <v>1022.0633333333334</v>
      </c>
      <c r="HP63" s="8">
        <v>5.5632445005026197E-2</v>
      </c>
      <c r="HQ63" s="8">
        <v>8.8596378392477609E-2</v>
      </c>
      <c r="HR63" s="8">
        <v>9.962926942644261E-2</v>
      </c>
      <c r="HS63" s="29">
        <f t="shared" si="77"/>
        <v>4.3996824421416413E-2</v>
      </c>
      <c r="HT63">
        <v>-807.76507879999997</v>
      </c>
      <c r="HU63">
        <f t="shared" si="70"/>
        <v>-5766.8749237000002</v>
      </c>
      <c r="HV63" s="8">
        <f t="shared" si="80"/>
        <v>-1.4295025104926562E-2</v>
      </c>
      <c r="HW63" s="8">
        <f t="shared" si="83"/>
        <v>-2.6256774501107586E-2</v>
      </c>
      <c r="HX63">
        <v>2789.6921084820001</v>
      </c>
      <c r="HY63">
        <f t="shared" si="71"/>
        <v>10579.840915097</v>
      </c>
      <c r="HZ63" s="8">
        <f t="shared" si="81"/>
        <v>4.9369203710822394E-2</v>
      </c>
      <c r="IA63" s="8">
        <f t="shared" si="84"/>
        <v>4.8170369713353048E-2</v>
      </c>
      <c r="IB63" s="8">
        <v>2.6109888280609294E-2</v>
      </c>
      <c r="IC63" s="8">
        <v>8.0898816895954694E-3</v>
      </c>
      <c r="ID63" s="8">
        <v>1.3970599743148286E-2</v>
      </c>
      <c r="IE63" s="8">
        <v>2.992682200748491</v>
      </c>
      <c r="IF63" s="29">
        <v>0.33191867099350975</v>
      </c>
      <c r="IG63" s="29">
        <v>-2.4513788058872998E-2</v>
      </c>
      <c r="IH63" s="29">
        <v>-2.8782379050642199E-2</v>
      </c>
      <c r="II63" s="7">
        <v>124108.737854627</v>
      </c>
      <c r="IJ63" s="7">
        <v>2196.353333333333</v>
      </c>
      <c r="IK63" s="7">
        <f t="shared" si="7"/>
        <v>56506.726841746931</v>
      </c>
      <c r="IL63" s="10">
        <f>+VLOOKUP($A63,[3]Hoja1!$G$2:$I$123, 3, FALSE)</f>
        <v>35.883457442971419</v>
      </c>
      <c r="IM63" s="10">
        <v>48.292222636185897</v>
      </c>
      <c r="IN63" s="8">
        <f t="shared" si="8"/>
        <v>-0.25695162731889776</v>
      </c>
      <c r="IO63" s="7">
        <v>2233.1166666666663</v>
      </c>
      <c r="IP63" s="8">
        <v>7.8998427869019384E-3</v>
      </c>
      <c r="IQ63" s="7">
        <v>105.504840587272</v>
      </c>
      <c r="IR63" s="8">
        <v>7.8540130891753841E-3</v>
      </c>
      <c r="IS63" s="8">
        <v>1.277135043663389E-2</v>
      </c>
      <c r="IT63" s="8">
        <v>0</v>
      </c>
      <c r="IU63" s="8">
        <v>0</v>
      </c>
      <c r="IV63" s="8">
        <v>6.1728395061728392E-2</v>
      </c>
      <c r="IW63" s="29">
        <f t="shared" si="72"/>
        <v>7.0792436914468276E-3</v>
      </c>
      <c r="IX63" s="7">
        <f t="shared" si="73"/>
        <v>110.18691251077753</v>
      </c>
      <c r="IY63" s="29">
        <f t="shared" si="85"/>
        <v>5.8722117065373274E-3</v>
      </c>
      <c r="IZ63" s="29">
        <f t="shared" si="86"/>
        <v>1.0202782219010432E-2</v>
      </c>
      <c r="JA63" s="29">
        <f t="shared" si="87"/>
        <v>-1.2422839506172845E-2</v>
      </c>
      <c r="JB63" s="29">
        <f t="shared" si="88"/>
        <v>-0.25617283950617287</v>
      </c>
      <c r="JC63" s="29">
        <f t="shared" si="89"/>
        <v>-0.23765432098765432</v>
      </c>
      <c r="JD63" s="26">
        <v>-0.142676126450133</v>
      </c>
      <c r="JE63" s="26">
        <v>-1.86418121969364</v>
      </c>
      <c r="JF63" s="26">
        <v>-0.26627968622057002</v>
      </c>
      <c r="JG63" s="26">
        <v>0.138178725775538</v>
      </c>
      <c r="JH63" s="26">
        <v>-0.39728859118440901</v>
      </c>
      <c r="JI63" s="26">
        <v>-0.29448024288613001</v>
      </c>
      <c r="JJ63" s="56">
        <f t="shared" si="75"/>
        <v>-2.8267271406593442</v>
      </c>
      <c r="JK63" s="8">
        <v>0.40660697077973801</v>
      </c>
      <c r="JL63" s="27">
        <v>0.55639276732311704</v>
      </c>
      <c r="JM63" s="7">
        <v>79.514809519934801</v>
      </c>
      <c r="JN63" s="8">
        <v>-1.8069278842845898E-2</v>
      </c>
      <c r="JO63" s="8">
        <v>-0.62256956992397094</v>
      </c>
      <c r="JP63" s="8">
        <v>0.123051948610296</v>
      </c>
      <c r="JQ63" s="29">
        <f t="shared" si="90"/>
        <v>-7.4074075514092962E-3</v>
      </c>
      <c r="JR63" s="29">
        <f t="shared" si="91"/>
        <v>5.2917503627364831E-2</v>
      </c>
      <c r="JS63" s="29">
        <f t="shared" si="92"/>
        <v>7.7499999999999999E-2</v>
      </c>
      <c r="JT63" s="31">
        <f t="shared" si="93"/>
        <v>8.2756528958341096E-5</v>
      </c>
      <c r="JU63" s="31">
        <f t="shared" si="94"/>
        <v>6.9749704588309397E-6</v>
      </c>
      <c r="JV63" s="31">
        <f t="shared" si="95"/>
        <v>4.8124999999999996E-4</v>
      </c>
      <c r="JW63" s="31">
        <v>0.05</v>
      </c>
      <c r="JX63" s="31">
        <f t="shared" si="98"/>
        <v>-5.7706699996409871E-4</v>
      </c>
    </row>
    <row r="64" spans="1:284" x14ac:dyDescent="0.3">
      <c r="A64" s="1">
        <v>40057</v>
      </c>
      <c r="B64" s="7">
        <v>153689.524876232</v>
      </c>
      <c r="C64" s="7">
        <f t="shared" si="2"/>
        <v>153647.21718174341</v>
      </c>
      <c r="D64" s="26">
        <f t="shared" si="3"/>
        <v>11.942689774154273</v>
      </c>
      <c r="E64" s="26">
        <f>+'Output Gap'!E80</f>
        <v>11.942414455983901</v>
      </c>
      <c r="F64" s="26">
        <f t="shared" si="35"/>
        <v>11.944124269156074</v>
      </c>
      <c r="G64" s="27">
        <f t="shared" si="36"/>
        <v>11.972363620000804</v>
      </c>
      <c r="H64" s="27">
        <f t="shared" si="37"/>
        <v>158318.42309701338</v>
      </c>
      <c r="I64" s="7">
        <v>154509.66556847218</v>
      </c>
      <c r="J64" s="7">
        <v>156120.79685110881</v>
      </c>
      <c r="K64" s="7">
        <v>157127.27047597099</v>
      </c>
      <c r="L64" s="7">
        <v>155835.49378521499</v>
      </c>
      <c r="M64" s="8">
        <f t="shared" si="27"/>
        <v>-2.9505131644771199E-2</v>
      </c>
      <c r="N64" s="8">
        <f t="shared" si="38"/>
        <v>-1.5573017970152314E-2</v>
      </c>
      <c r="O64" s="8">
        <f>+'Output Gap'!H80</f>
        <v>-2.0037867831899092E-2</v>
      </c>
      <c r="P64" s="8">
        <f t="shared" si="39"/>
        <v>-2.1878733012578588E-2</v>
      </c>
      <c r="Q64" s="33">
        <f>+'Output Gap'!I80</f>
        <v>-3.6717369062984062E-3</v>
      </c>
      <c r="R64" s="8">
        <v>-2.6500000029319182E-2</v>
      </c>
      <c r="S64" s="8">
        <f>+'Output Gap'!Y64</f>
        <v>-2.2565822785401604E-2</v>
      </c>
      <c r="T64" s="8">
        <f t="shared" si="82"/>
        <v>-2.5846645954629533E-2</v>
      </c>
      <c r="U64" s="25">
        <v>1.4097775213994299</v>
      </c>
      <c r="V64" s="25">
        <v>1.4238784749725799</v>
      </c>
      <c r="W64" s="14">
        <f t="shared" si="41"/>
        <v>-1.4100953573149999E-2</v>
      </c>
      <c r="X64" s="25">
        <f t="shared" si="42"/>
        <v>4.1531973150626342</v>
      </c>
      <c r="Y64">
        <f t="shared" si="28"/>
        <v>9.8263025213941031</v>
      </c>
      <c r="Z64">
        <f t="shared" si="43"/>
        <v>9.84081038410147</v>
      </c>
      <c r="AA64" s="14">
        <f t="shared" si="29"/>
        <v>-1.4507862707366925E-2</v>
      </c>
      <c r="AB64">
        <f t="shared" si="30"/>
        <v>12.852520525251615</v>
      </c>
      <c r="AC64">
        <f t="shared" si="44"/>
        <v>12.865449273389643</v>
      </c>
      <c r="AD64" s="14">
        <f t="shared" si="45"/>
        <v>-1.2928748138028467E-2</v>
      </c>
      <c r="AE64" s="8">
        <v>0.12232961145376069</v>
      </c>
      <c r="AF64" s="14">
        <f>+NAIRU_Unemployment!N60</f>
        <v>0.11866724790019299</v>
      </c>
      <c r="AG64" s="8">
        <f>+NAIRU_Unemployment!L60</f>
        <v>0.10609340406714859</v>
      </c>
      <c r="AH64" s="8">
        <f t="shared" si="31"/>
        <v>1.6236207386612092E-2</v>
      </c>
      <c r="AI64" s="7">
        <v>18401.283063627794</v>
      </c>
      <c r="AJ64" s="7">
        <v>20966.052066661854</v>
      </c>
      <c r="AK64" s="7">
        <v>18514.3710199628</v>
      </c>
      <c r="AL64" s="7">
        <v>21014.424717026701</v>
      </c>
      <c r="AM64" s="8">
        <f t="shared" si="4"/>
        <v>0.87767038854623936</v>
      </c>
      <c r="AN64" s="7">
        <v>30563.849671551812</v>
      </c>
      <c r="AO64" s="7">
        <v>511944.11013942154</v>
      </c>
      <c r="AP64" s="7">
        <v>512745.15106</v>
      </c>
      <c r="AQ64" s="8">
        <v>0.73660200309415913</v>
      </c>
      <c r="AR64" s="8">
        <v>0.75802654836604999</v>
      </c>
      <c r="AS64" s="8">
        <v>0.77715098501088897</v>
      </c>
      <c r="AT64" s="8">
        <v>0.76700809594095798</v>
      </c>
      <c r="AU64" s="8">
        <v>0.75951244793443795</v>
      </c>
      <c r="AV64" s="8">
        <f t="shared" si="17"/>
        <v>0.76789050962876171</v>
      </c>
      <c r="AW64" s="8">
        <v>0.04</v>
      </c>
      <c r="AX64" s="8">
        <v>4.3468675699999994E-2</v>
      </c>
      <c r="AY64" s="8">
        <v>5.04E-2</v>
      </c>
      <c r="AZ64" s="8">
        <f t="shared" si="46"/>
        <v>7.6094276094276214E-3</v>
      </c>
      <c r="BA64" s="8">
        <f t="shared" si="12"/>
        <v>5.1520964381361889E-3</v>
      </c>
      <c r="BB64" s="8">
        <f t="shared" si="13"/>
        <v>1.1828899789768865E-2</v>
      </c>
      <c r="BC64" s="7">
        <v>71.28</v>
      </c>
      <c r="BD64" s="8">
        <v>3.2145960034752452E-2</v>
      </c>
      <c r="BE64" s="8">
        <v>8.8011275021245405E-3</v>
      </c>
      <c r="BF64" s="7">
        <v>71.435922602904796</v>
      </c>
      <c r="BG64" s="8">
        <v>3.7062439678718299E-2</v>
      </c>
      <c r="BH64" s="8">
        <f t="shared" si="9"/>
        <v>5.4526671970158702E-3</v>
      </c>
      <c r="BI64" s="8">
        <v>1.2133544145677E-2</v>
      </c>
      <c r="BJ64" s="8">
        <v>4.4425981181847103E-2</v>
      </c>
      <c r="BK64" s="7">
        <v>1.2441640677986707</v>
      </c>
      <c r="BL64" s="8">
        <v>3.9206653699646932E-2</v>
      </c>
      <c r="BM64" s="7">
        <v>2017.4733333333334</v>
      </c>
      <c r="BN64" s="7">
        <v>111.18551773333333</v>
      </c>
      <c r="BO64" s="7">
        <v>109.90563486021701</v>
      </c>
      <c r="BP64" s="7">
        <v>109.487213010948</v>
      </c>
      <c r="BQ64" s="8">
        <f t="shared" si="10"/>
        <v>3.8216503805532653E-3</v>
      </c>
      <c r="BR64" s="8">
        <f t="shared" si="14"/>
        <v>-2.7613696336669546E-2</v>
      </c>
      <c r="BS64" s="8">
        <v>-4.4180826653454498E-2</v>
      </c>
      <c r="BT64" s="7">
        <v>91.65333333333335</v>
      </c>
      <c r="BU64" s="8">
        <v>5.7795010607946118E-3</v>
      </c>
      <c r="BV64" s="29">
        <f t="shared" si="22"/>
        <v>9.5094835303333333E-2</v>
      </c>
      <c r="BW64" s="29">
        <v>5.9657954614444697E-3</v>
      </c>
      <c r="BX64" s="29">
        <v>-2.9874400033348798E-2</v>
      </c>
      <c r="BY64" s="29">
        <v>7.2562248437499977E-2</v>
      </c>
      <c r="BZ64" s="29">
        <v>2.6971432812499994E-2</v>
      </c>
      <c r="CA64" s="29"/>
      <c r="CB64" s="29">
        <f t="shared" si="79"/>
        <v>-4.5590815624999982E-2</v>
      </c>
      <c r="CC64" s="29">
        <v>2.2847658484094702E-2</v>
      </c>
      <c r="CD64" s="29">
        <v>1.8526213896369801E-2</v>
      </c>
      <c r="CE64" s="29">
        <f t="shared" si="32"/>
        <v>1.2615329035342491E-2</v>
      </c>
      <c r="CF64" s="29">
        <f t="shared" si="33"/>
        <v>1.8581124496786963E-2</v>
      </c>
      <c r="CG64" s="29">
        <f t="shared" si="47"/>
        <v>-1.0971696887359342E-2</v>
      </c>
      <c r="CH64" s="29">
        <f t="shared" si="48"/>
        <v>9.7016005971798519E-4</v>
      </c>
      <c r="CI64" s="29">
        <f t="shared" si="53"/>
        <v>1.199755347118036E-2</v>
      </c>
      <c r="CJ64" s="29">
        <f t="shared" si="34"/>
        <v>0.47047627302194883</v>
      </c>
      <c r="CK64" s="10">
        <v>6.5733333333333333</v>
      </c>
      <c r="CL64" s="10">
        <v>12.03</v>
      </c>
      <c r="CM64" s="10">
        <v>-1.6116666666666664</v>
      </c>
      <c r="CN64" s="10">
        <v>27.103333333333335</v>
      </c>
      <c r="CO64" s="10">
        <v>5.4700000000000015</v>
      </c>
      <c r="CP64" s="10">
        <v>-5.5099999999999953</v>
      </c>
      <c r="CQ64" s="10">
        <v>16.476666666666667</v>
      </c>
      <c r="CR64" s="10">
        <v>-10.366666666666667</v>
      </c>
      <c r="CS64" s="7">
        <v>98.97686817122127</v>
      </c>
      <c r="CT64" s="7">
        <v>113.09709165260958</v>
      </c>
      <c r="CU64" s="8">
        <f t="shared" si="15"/>
        <v>4.7684427052123723E-3</v>
      </c>
      <c r="CV64" s="7">
        <v>66.666666666666671</v>
      </c>
      <c r="CW64" s="7">
        <v>60.477493037920098</v>
      </c>
      <c r="CX64" s="26">
        <v>1.4151893098647803</v>
      </c>
      <c r="CY64" s="29">
        <v>0.18989895980570051</v>
      </c>
      <c r="CZ64">
        <v>104488.874946261</v>
      </c>
      <c r="DA64">
        <v>29196.594278518602</v>
      </c>
      <c r="DB64" s="29">
        <f t="shared" si="96"/>
        <v>8.566996922620973E-3</v>
      </c>
      <c r="DC64" s="29">
        <f t="shared" si="97"/>
        <v>-0.12344664040856479</v>
      </c>
      <c r="DD64" s="29">
        <v>6.5564033251582082E-2</v>
      </c>
      <c r="DE64" s="29">
        <v>5.7250901684809404E-2</v>
      </c>
      <c r="DF64" s="29">
        <v>0.13943821912151327</v>
      </c>
      <c r="DG64" s="29">
        <v>0.16621992484023637</v>
      </c>
      <c r="DH64" s="29">
        <v>6.6001556429347311E-2</v>
      </c>
      <c r="DI64" s="29">
        <v>0.41871485349665682</v>
      </c>
      <c r="DJ64" s="29">
        <v>0.13449008824502817</v>
      </c>
      <c r="DK64" s="29">
        <v>0.2249694921646459</v>
      </c>
      <c r="DL64" s="29">
        <v>0.64054041959032582</v>
      </c>
      <c r="DM64">
        <v>-3288.7162962022876</v>
      </c>
      <c r="DN64" s="8">
        <f t="shared" si="76"/>
        <v>-2.6009594709644292E-2</v>
      </c>
      <c r="DO64" s="7">
        <f t="shared" si="20"/>
        <v>-15479.09158869537</v>
      </c>
      <c r="DP64" s="8">
        <f t="shared" si="78"/>
        <v>-3.1302181511915897E-2</v>
      </c>
      <c r="DQ64" s="8">
        <f t="shared" si="50"/>
        <v>5.6900135070452551E-2</v>
      </c>
      <c r="DR64" s="25">
        <v>0.96873649915051196</v>
      </c>
      <c r="DS64" s="8">
        <v>-1.10717106799122E-2</v>
      </c>
      <c r="DT64" s="8">
        <v>1.9490813766619901E-3</v>
      </c>
      <c r="DU64" s="8">
        <v>-2.0289011747270401E-2</v>
      </c>
      <c r="DV64" s="8">
        <v>0.110895902571963</v>
      </c>
      <c r="DW64" s="29">
        <f t="shared" si="6"/>
        <v>0.12232961145376069</v>
      </c>
      <c r="DX64" s="8">
        <v>0.64575824876700494</v>
      </c>
      <c r="DY64" s="8">
        <v>7.8390829811655002E-2</v>
      </c>
      <c r="DZ64" s="8">
        <v>3.9043446665349091E-2</v>
      </c>
      <c r="EA64" s="8">
        <v>0.51538834257889587</v>
      </c>
      <c r="EB64" s="8">
        <f t="shared" si="16"/>
        <v>4.7584305046710407E-2</v>
      </c>
      <c r="EC64" s="8">
        <v>7.9545758482491236E-2</v>
      </c>
      <c r="ED64" s="8">
        <v>0.11988719603188924</v>
      </c>
      <c r="EE64" s="8">
        <v>9.6287282238622707E-2</v>
      </c>
      <c r="EF64" s="8">
        <v>0.13651575330698917</v>
      </c>
      <c r="EG64" s="8">
        <v>0.25448058072431545</v>
      </c>
      <c r="EH64" s="8">
        <v>0.36551817362643829</v>
      </c>
      <c r="EI64" s="8">
        <v>5.073658218242881E-2</v>
      </c>
      <c r="EJ64" s="8">
        <v>6.0531247291440902E-2</v>
      </c>
      <c r="EK64" s="8">
        <v>0.12892358573079032</v>
      </c>
      <c r="EL64" s="10">
        <v>93560.06180000001</v>
      </c>
      <c r="EM64" s="8">
        <v>8.8439201876810536E-2</v>
      </c>
      <c r="EN64" s="10">
        <v>3115.8358800000001</v>
      </c>
      <c r="EO64" s="10">
        <v>4193.0913599999994</v>
      </c>
      <c r="EP64" s="8">
        <v>3.0229492089421009E-2</v>
      </c>
      <c r="EQ64" s="8">
        <v>1.4628832266093015</v>
      </c>
      <c r="ER64" s="8">
        <v>8.5602019984984665E-2</v>
      </c>
      <c r="ES64" s="8">
        <v>0.5235519867704479</v>
      </c>
      <c r="ET64" s="10">
        <v>40227.264250000007</v>
      </c>
      <c r="EU64" s="8">
        <v>1.1473583094722128E-2</v>
      </c>
      <c r="EV64" s="10">
        <v>2995.27477</v>
      </c>
      <c r="EW64" s="10">
        <v>3138.2499600000001</v>
      </c>
      <c r="EX64" s="8">
        <v>7.4891447497054217E-2</v>
      </c>
      <c r="EY64" s="8">
        <v>1.0534161313459784</v>
      </c>
      <c r="EZ64" s="8">
        <v>0.11917577027002162</v>
      </c>
      <c r="FA64" s="8">
        <v>0.65460461889901056</v>
      </c>
      <c r="FB64" s="10">
        <v>10538.351889999998</v>
      </c>
      <c r="FC64" s="8">
        <v>0.11150611277037403</v>
      </c>
      <c r="FD64" s="10">
        <v>471.76034000000004</v>
      </c>
      <c r="FE64" s="10">
        <v>345.92239000000001</v>
      </c>
      <c r="FF64" s="8">
        <v>4.6099961852381355E-2</v>
      </c>
      <c r="FG64" s="8">
        <v>0.72706893506758918</v>
      </c>
      <c r="FH64" s="8">
        <v>9.7274863254471503E-2</v>
      </c>
      <c r="FI64" s="8">
        <v>0.3374468258122485</v>
      </c>
      <c r="FJ64" s="7">
        <v>148051.68260000003</v>
      </c>
      <c r="FK64" s="7">
        <v>6814.9661800000003</v>
      </c>
      <c r="FL64" s="8">
        <v>7.0584047659574198E-2</v>
      </c>
      <c r="FM64" s="8">
        <v>0.25375615396010759</v>
      </c>
      <c r="FN64" s="8">
        <v>0.64078004035157465</v>
      </c>
      <c r="FO64" s="8">
        <v>0.27569860781789274</v>
      </c>
      <c r="FP64" s="8">
        <v>0.11241147136528835</v>
      </c>
      <c r="FQ64" s="8">
        <v>1.1291039344252021</v>
      </c>
      <c r="FR64" s="8">
        <v>4.6030994449501782E-2</v>
      </c>
      <c r="FS64" s="8">
        <v>9.5515954193367933E-2</v>
      </c>
      <c r="FT64" s="8">
        <v>4.2896970347292826E-2</v>
      </c>
      <c r="FU64" s="8">
        <v>3.7385440799979172E-2</v>
      </c>
      <c r="FV64" s="8">
        <v>2.6393843129591477E-2</v>
      </c>
      <c r="FW64" s="8">
        <v>5.8716431563451688E-2</v>
      </c>
      <c r="FX64" s="8">
        <v>0.38453543895014652</v>
      </c>
      <c r="FY64" s="8">
        <v>0.55674812948640184</v>
      </c>
      <c r="FZ64" s="8">
        <v>0.49166368157649676</v>
      </c>
      <c r="GA64" s="8">
        <v>1.294783677598943E-2</v>
      </c>
      <c r="GB64" s="8">
        <v>4.1672238941022677E-2</v>
      </c>
      <c r="GC64" s="8">
        <v>0.37888904752854902</v>
      </c>
      <c r="GD64" s="8">
        <v>-0.21358489822347482</v>
      </c>
      <c r="GE64" s="8">
        <v>-0.76342547228058588</v>
      </c>
      <c r="GF64" s="8">
        <v>-0.48015872886151689</v>
      </c>
      <c r="GG64" s="8">
        <v>-1.4643074000215991E-2</v>
      </c>
      <c r="GH64" s="8">
        <v>-8.8353581261650018E-3</v>
      </c>
      <c r="GI64" s="8">
        <v>6.3933451175205531E-3</v>
      </c>
      <c r="GJ64" s="8">
        <v>2.1650279123096555E-2</v>
      </c>
      <c r="GK64" s="8">
        <v>6.6512031796184631E-2</v>
      </c>
      <c r="GL64" s="8">
        <v>0.15039232405969877</v>
      </c>
      <c r="GM64" s="8">
        <v>5.3094955471794866E-2</v>
      </c>
      <c r="GN64" s="8">
        <v>3.2001751632279564E-2</v>
      </c>
      <c r="GO64" s="8">
        <v>4.8899331851684304E-2</v>
      </c>
      <c r="GP64" s="8">
        <v>9.8880083431253582E-3</v>
      </c>
      <c r="GQ64" s="8">
        <v>8.4854332861260137E-2</v>
      </c>
      <c r="GR64" s="8">
        <v>2.3434002123117657E-2</v>
      </c>
      <c r="GS64" s="8">
        <v>3.1475795588366572E-2</v>
      </c>
      <c r="GT64" s="8">
        <v>0.64477676460555855</v>
      </c>
      <c r="GU64" s="8">
        <v>0.21561421630463415</v>
      </c>
      <c r="GV64" s="8">
        <v>0.91264065136471828</v>
      </c>
      <c r="GW64" s="8">
        <v>0.29962884056286204</v>
      </c>
      <c r="GX64" s="26">
        <v>7.9034073376136513</v>
      </c>
      <c r="GY64" s="8">
        <v>0.15025801395145919</v>
      </c>
      <c r="GZ64" s="8">
        <v>7.5298784944389616E-2</v>
      </c>
      <c r="HA64" s="51">
        <v>1.285104579396263</v>
      </c>
      <c r="HB64" s="51">
        <v>0.3517301459997062</v>
      </c>
      <c r="HC64" s="51">
        <v>1135.3613930027479</v>
      </c>
      <c r="HD64" s="51">
        <v>1515.2243213942459</v>
      </c>
      <c r="HE64" s="51">
        <v>929.91266134809393</v>
      </c>
      <c r="HF64" s="51">
        <v>1704.596145032966</v>
      </c>
      <c r="HG64" s="51">
        <v>1132.5596146358346</v>
      </c>
      <c r="HH64" s="10">
        <v>1053.9449380165279</v>
      </c>
      <c r="HI64" s="8">
        <v>0.82841774731775109</v>
      </c>
      <c r="HJ64" s="8">
        <v>5.0365202231802526E-2</v>
      </c>
      <c r="HK64" s="8">
        <v>0.19754520009009516</v>
      </c>
      <c r="HL64" s="8">
        <v>6.5923244565899944E-2</v>
      </c>
      <c r="HM64" s="8">
        <v>6.8218680870703874E-2</v>
      </c>
      <c r="HN64" s="8">
        <v>4.8178914080979587E-2</v>
      </c>
      <c r="HO64" s="7">
        <v>1231.4133333333332</v>
      </c>
      <c r="HP64" s="8">
        <v>4.6678267870554097E-2</v>
      </c>
      <c r="HQ64" s="8">
        <v>8.6420556365505302E-2</v>
      </c>
      <c r="HR64" s="8">
        <v>9.54416564247976E-2</v>
      </c>
      <c r="HS64" s="29">
        <f t="shared" si="77"/>
        <v>4.8763388554243503E-2</v>
      </c>
      <c r="HT64">
        <v>-1392.1985569999999</v>
      </c>
      <c r="HU64">
        <f t="shared" si="70"/>
        <v>-5507.1825966999995</v>
      </c>
      <c r="HV64" s="8">
        <f t="shared" si="80"/>
        <v>-2.2022424522795989E-2</v>
      </c>
      <c r="HW64" s="8">
        <f t="shared" si="83"/>
        <v>-2.4902637080134127E-2</v>
      </c>
      <c r="HX64">
        <v>1959.0947840980002</v>
      </c>
      <c r="HY64">
        <f t="shared" si="71"/>
        <v>9940.9677985730013</v>
      </c>
      <c r="HZ64" s="8">
        <f t="shared" si="81"/>
        <v>3.0989844658919238E-2</v>
      </c>
      <c r="IA64" s="8">
        <f t="shared" si="84"/>
        <v>4.4951535375185023E-2</v>
      </c>
      <c r="IB64" s="8">
        <v>2.6291651944479199E-2</v>
      </c>
      <c r="IC64" s="8">
        <v>7.3472918960429548E-3</v>
      </c>
      <c r="ID64" s="8">
        <v>1.1312591534662859E-2</v>
      </c>
      <c r="IE64" s="8">
        <v>3.6737075266771662</v>
      </c>
      <c r="IF64" s="29">
        <v>0.32666360193486371</v>
      </c>
      <c r="IG64" s="29">
        <v>-2.0498749566893699E-2</v>
      </c>
      <c r="IH64" s="29">
        <v>-2.55103219402711E-2</v>
      </c>
      <c r="II64" s="7">
        <v>126442.427608564</v>
      </c>
      <c r="IJ64" s="7">
        <v>2000.1233333333332</v>
      </c>
      <c r="IK64" s="7">
        <f t="shared" si="7"/>
        <v>63217.31540316547</v>
      </c>
      <c r="IL64" s="10">
        <f>+VLOOKUP($A64,[3]Hoja1!$G$2:$I$123, 3, FALSE)</f>
        <v>41.059089353595695</v>
      </c>
      <c r="IM64" s="10">
        <v>48.799993418955196</v>
      </c>
      <c r="IN64" s="8">
        <f t="shared" si="8"/>
        <v>-0.15862510469832836</v>
      </c>
      <c r="IO64" s="7">
        <v>2017.4733333333334</v>
      </c>
      <c r="IP64" s="8">
        <v>7.7646599696602593E-3</v>
      </c>
      <c r="IQ64" s="7">
        <v>84.244932627765778</v>
      </c>
      <c r="IR64" s="8">
        <v>5.6198754434595797E-3</v>
      </c>
      <c r="IS64" s="8">
        <v>1.2429014864172751E-2</v>
      </c>
      <c r="IT64" s="8">
        <v>-7.407407407407407E-2</v>
      </c>
      <c r="IU64" s="8">
        <v>7.407407407407407E-2</v>
      </c>
      <c r="IV64" s="8">
        <v>8.6419753086419748E-2</v>
      </c>
      <c r="IW64" s="29">
        <f t="shared" si="72"/>
        <v>7.4127794172294216E-3</v>
      </c>
      <c r="IX64" s="7">
        <f t="shared" si="73"/>
        <v>95.267568543967499</v>
      </c>
      <c r="IY64" s="29">
        <f t="shared" si="85"/>
        <v>6.2479573747958456E-3</v>
      </c>
      <c r="IZ64" s="29">
        <f t="shared" si="86"/>
        <v>1.1953392511821332E-2</v>
      </c>
      <c r="JA64" s="29">
        <f t="shared" si="87"/>
        <v>-4.0316358024691357E-2</v>
      </c>
      <c r="JB64" s="29">
        <f t="shared" si="88"/>
        <v>-0.12037037037037038</v>
      </c>
      <c r="JC64" s="29">
        <f t="shared" si="89"/>
        <v>-8.9506172839506182E-2</v>
      </c>
      <c r="JD64" s="26">
        <v>-0.12949159945799099</v>
      </c>
      <c r="JE64" s="26">
        <v>-1.8240443568075</v>
      </c>
      <c r="JF64" s="26">
        <v>-0.273448138486034</v>
      </c>
      <c r="JG64" s="26">
        <v>0.13374384115475199</v>
      </c>
      <c r="JH64" s="26">
        <v>-0.38742910386531099</v>
      </c>
      <c r="JI64" s="26">
        <v>-0.32049114405766999</v>
      </c>
      <c r="JJ64" s="56">
        <f t="shared" si="75"/>
        <v>-2.801160501519754</v>
      </c>
      <c r="JK64" s="8">
        <v>0.40053633671017203</v>
      </c>
      <c r="JL64" s="27">
        <v>0.55558325743862003</v>
      </c>
      <c r="JM64" s="7">
        <v>82.098604126742302</v>
      </c>
      <c r="JN64" s="8">
        <v>-1.3358148452809099E-2</v>
      </c>
      <c r="JO64" s="8">
        <v>-0.55841083097384403</v>
      </c>
      <c r="JP64" s="8">
        <v>9.5819200262383705E-2</v>
      </c>
      <c r="JQ64" s="29">
        <f t="shared" si="90"/>
        <v>-1.5445737922660442E-2</v>
      </c>
      <c r="JR64" s="29">
        <f t="shared" si="91"/>
        <v>5.0372468079586827E-2</v>
      </c>
      <c r="JS64" s="29">
        <f t="shared" si="92"/>
        <v>6.25E-2</v>
      </c>
      <c r="JT64" s="31">
        <f t="shared" si="93"/>
        <v>5.6124133330139579E-5</v>
      </c>
      <c r="JU64" s="31">
        <f t="shared" si="94"/>
        <v>1.7811393718757395E-5</v>
      </c>
      <c r="JV64" s="31">
        <f t="shared" si="95"/>
        <v>4.8124999999999996E-4</v>
      </c>
      <c r="JW64" s="31">
        <v>0.05</v>
      </c>
      <c r="JX64" s="31">
        <f t="shared" si="98"/>
        <v>-5.5740188181528996E-3</v>
      </c>
    </row>
    <row r="65" spans="1:284" x14ac:dyDescent="0.3">
      <c r="A65" s="1">
        <v>40148</v>
      </c>
      <c r="B65" s="7">
        <v>155305.83436755399</v>
      </c>
      <c r="C65" s="7">
        <f t="shared" si="2"/>
        <v>155610.3419290203</v>
      </c>
      <c r="D65" s="26">
        <f t="shared" si="3"/>
        <v>11.953151576799128</v>
      </c>
      <c r="E65" s="26">
        <f>+'Output Gap'!E81</f>
        <v>11.955110353357201</v>
      </c>
      <c r="F65" s="26">
        <f t="shared" si="35"/>
        <v>11.956824173744959</v>
      </c>
      <c r="G65" s="27">
        <f t="shared" si="36"/>
        <v>11.9852558592746</v>
      </c>
      <c r="H65" s="27">
        <f t="shared" si="37"/>
        <v>160372.71585234097</v>
      </c>
      <c r="I65" s="7">
        <v>155923.86651745994</v>
      </c>
      <c r="J65" s="7">
        <v>157844.14105439096</v>
      </c>
      <c r="K65" s="7">
        <v>155626.92802838999</v>
      </c>
      <c r="L65" s="7">
        <v>157859.38826795001</v>
      </c>
      <c r="M65" s="8">
        <f t="shared" si="27"/>
        <v>-2.9695661746512503E-2</v>
      </c>
      <c r="N65" s="8">
        <f t="shared" si="38"/>
        <v>-1.6081095375990562E-2</v>
      </c>
      <c r="O65" s="8">
        <f>+'Output Gap'!H81</f>
        <v>-1.8331824905398975E-2</v>
      </c>
      <c r="P65" s="8">
        <f t="shared" si="39"/>
        <v>-2.0632268779180452E-3</v>
      </c>
      <c r="Q65" s="33">
        <f>+'Output Gap'!I81</f>
        <v>-2.4586866995992551E-3</v>
      </c>
      <c r="R65" s="8">
        <v>-2.6300000002505763E-2</v>
      </c>
      <c r="S65" s="8">
        <f>+'Output Gap'!Y65</f>
        <v>-2.0829382153438648E-2</v>
      </c>
      <c r="T65" s="8">
        <f t="shared" si="82"/>
        <v>-2.5492853783888457E-2</v>
      </c>
      <c r="U65" s="25">
        <v>1.4097804970338199</v>
      </c>
      <c r="V65" s="25">
        <v>1.42376918580014</v>
      </c>
      <c r="W65" s="14">
        <f t="shared" si="41"/>
        <v>-1.398868876632009E-2</v>
      </c>
      <c r="X65" s="25">
        <f t="shared" si="42"/>
        <v>4.1527434403673382</v>
      </c>
      <c r="Y65">
        <f t="shared" si="28"/>
        <v>9.8373400375557356</v>
      </c>
      <c r="Z65">
        <f t="shared" si="43"/>
        <v>9.8522755152500885</v>
      </c>
      <c r="AA65" s="14">
        <f t="shared" si="29"/>
        <v>-1.4935477694352883E-2</v>
      </c>
      <c r="AB65">
        <f t="shared" si="30"/>
        <v>12.870650458359263</v>
      </c>
      <c r="AC65">
        <f t="shared" si="44"/>
        <v>12.883481046832649</v>
      </c>
      <c r="AD65" s="14">
        <f t="shared" si="45"/>
        <v>-1.2830588473386584E-2</v>
      </c>
      <c r="AE65" s="8">
        <v>0.12302411269106567</v>
      </c>
      <c r="AF65" s="14">
        <f>+NAIRU_Unemployment!N61</f>
        <v>0.118650626636896</v>
      </c>
      <c r="AG65" s="8">
        <f>+NAIRU_Unemployment!L61</f>
        <v>0.10556819253416221</v>
      </c>
      <c r="AH65" s="8">
        <f t="shared" si="31"/>
        <v>1.7455920156903462E-2</v>
      </c>
      <c r="AI65" s="7">
        <v>18867.049233819318</v>
      </c>
      <c r="AJ65" s="7">
        <v>21513.760534185563</v>
      </c>
      <c r="AK65" s="7">
        <v>18719.855623008902</v>
      </c>
      <c r="AL65" s="7">
        <v>21244.262322795301</v>
      </c>
      <c r="AM65" s="8">
        <f t="shared" si="4"/>
        <v>0.87697588730893439</v>
      </c>
      <c r="AN65" s="7">
        <v>31476.474766921147</v>
      </c>
      <c r="AO65" s="7">
        <v>521102.46200708247</v>
      </c>
      <c r="AP65" s="7">
        <v>522078.26775</v>
      </c>
      <c r="AQ65" s="8">
        <v>0.7561021090577833</v>
      </c>
      <c r="AR65" s="8">
        <v>0.758142617882264</v>
      </c>
      <c r="AS65" s="8">
        <v>0.77540189993100705</v>
      </c>
      <c r="AT65" s="8">
        <v>0.76761093214187803</v>
      </c>
      <c r="AU65" s="8">
        <v>0.76078528534057299</v>
      </c>
      <c r="AV65" s="8">
        <f t="shared" si="17"/>
        <v>0.76793270580448603</v>
      </c>
      <c r="AW65" s="8">
        <v>3.5000000000000003E-2</v>
      </c>
      <c r="AX65" s="8">
        <v>3.7020939005000003E-2</v>
      </c>
      <c r="AY65" s="8">
        <v>4.3099999999999999E-2</v>
      </c>
      <c r="AZ65" s="8">
        <f t="shared" si="46"/>
        <v>1.4648876404494082E-2</v>
      </c>
      <c r="BA65" s="8">
        <f t="shared" si="12"/>
        <v>4.7231488171337599E-3</v>
      </c>
      <c r="BB65" s="8">
        <f t="shared" si="13"/>
        <v>1.0612878787878754E-2</v>
      </c>
      <c r="BC65" s="7">
        <v>71.2</v>
      </c>
      <c r="BD65" s="8">
        <v>2.0057306590258062E-2</v>
      </c>
      <c r="BE65" s="8">
        <v>-2.3196022419948198E-2</v>
      </c>
      <c r="BF65" s="7">
        <v>71.590585305777793</v>
      </c>
      <c r="BG65" s="8">
        <v>3.0916712699840299E-2</v>
      </c>
      <c r="BH65" s="8">
        <f t="shared" si="9"/>
        <v>3.7570201819043803E-3</v>
      </c>
      <c r="BI65" s="8">
        <v>1.0191506150980899E-2</v>
      </c>
      <c r="BJ65" s="8">
        <v>3.5717302066192905E-2</v>
      </c>
      <c r="BK65" s="7">
        <v>1.2596901640274105</v>
      </c>
      <c r="BL65" s="8">
        <v>2.6605118748526779E-2</v>
      </c>
      <c r="BM65" s="7">
        <v>1965.1599999999999</v>
      </c>
      <c r="BN65" s="7">
        <v>116.1847456</v>
      </c>
      <c r="BO65" s="7">
        <v>108.903668451946</v>
      </c>
      <c r="BP65" s="7">
        <v>108.30417463876</v>
      </c>
      <c r="BQ65" s="8">
        <f t="shared" si="10"/>
        <v>5.5352789048581652E-3</v>
      </c>
      <c r="BR65" s="8">
        <f t="shared" si="14"/>
        <v>-2.7814112091698262E-2</v>
      </c>
      <c r="BS65" s="8">
        <v>-4.28685385775395E-2</v>
      </c>
      <c r="BT65" s="7">
        <v>89.903333333333322</v>
      </c>
      <c r="BU65" s="8">
        <v>-8.6781336764407135E-2</v>
      </c>
      <c r="BV65" s="29">
        <f t="shared" si="22"/>
        <v>9.6636379194999969E-2</v>
      </c>
      <c r="BW65" s="29">
        <v>5.5435830970799408E-3</v>
      </c>
      <c r="BX65" s="29">
        <v>-2.1974047782110803E-2</v>
      </c>
      <c r="BY65" s="29">
        <v>6.5648909677419362E-2</v>
      </c>
      <c r="BZ65" s="29">
        <v>2.1430353225806456E-2</v>
      </c>
      <c r="CA65" s="29"/>
      <c r="CB65" s="29">
        <f t="shared" si="79"/>
        <v>-4.4218556451612906E-2</v>
      </c>
      <c r="CC65" s="29">
        <v>2.2169944382572599E-2</v>
      </c>
      <c r="CD65" s="29">
        <v>1.8314165066154499E-2</v>
      </c>
      <c r="CE65" s="29">
        <f t="shared" si="32"/>
        <v>1.2403280205127189E-2</v>
      </c>
      <c r="CF65" s="29">
        <f t="shared" si="33"/>
        <v>1.7946863302207128E-2</v>
      </c>
      <c r="CG65" s="29">
        <f t="shared" si="47"/>
        <v>-3.2979868977130455E-3</v>
      </c>
      <c r="CH65" s="29">
        <f t="shared" si="48"/>
        <v>-3.7734077115293349E-3</v>
      </c>
      <c r="CI65" s="29">
        <f t="shared" si="53"/>
        <v>1.0808611905021928E-3</v>
      </c>
      <c r="CJ65" s="29">
        <f t="shared" si="34"/>
        <v>0.73951909725392295</v>
      </c>
      <c r="CK65" s="10">
        <v>7.9786666666666664</v>
      </c>
      <c r="CL65" s="10">
        <v>12.68888888888889</v>
      </c>
      <c r="CM65" s="10">
        <v>0.913333333333334</v>
      </c>
      <c r="CN65" s="10">
        <v>19.32</v>
      </c>
      <c r="CO65" s="10">
        <v>5.3000000000000016</v>
      </c>
      <c r="CP65" s="10">
        <v>-5.2666666666666684</v>
      </c>
      <c r="CQ65" s="10">
        <v>18.133333333333333</v>
      </c>
      <c r="CR65" s="10">
        <v>-8.2766666666666655</v>
      </c>
      <c r="CS65" s="7">
        <v>97.054774028878455</v>
      </c>
      <c r="CT65" s="7">
        <v>105.55901943622574</v>
      </c>
      <c r="CU65" s="8">
        <f t="shared" si="15"/>
        <v>3.1474144685482264E-2</v>
      </c>
      <c r="CV65" s="7">
        <v>66.666666666666671</v>
      </c>
      <c r="CW65" s="7">
        <v>59.876438521836697</v>
      </c>
      <c r="CX65" s="26">
        <v>1.4079281590201638</v>
      </c>
      <c r="CY65" s="29">
        <v>0.19913233884461806</v>
      </c>
      <c r="CZ65">
        <v>105703.527596049</v>
      </c>
      <c r="DA65">
        <v>30887.3053179251</v>
      </c>
      <c r="DB65" s="29">
        <f t="shared" si="96"/>
        <v>1.9425156840725322E-2</v>
      </c>
      <c r="DC65" s="29">
        <f t="shared" si="97"/>
        <v>-5.3786440313350448E-2</v>
      </c>
      <c r="DD65" s="29">
        <v>6.5298845247136431E-2</v>
      </c>
      <c r="DE65" s="29">
        <v>5.9094756110619304E-2</v>
      </c>
      <c r="DF65" s="29">
        <v>0.13994862079970161</v>
      </c>
      <c r="DG65" s="29">
        <v>0.16671900400056627</v>
      </c>
      <c r="DH65" s="29">
        <v>6.4559095014982082E-2</v>
      </c>
      <c r="DI65" s="29">
        <v>0.41849764398128725</v>
      </c>
      <c r="DJ65" s="29">
        <v>0.13608046893243092</v>
      </c>
      <c r="DK65" s="29">
        <v>0.22372136158615483</v>
      </c>
      <c r="DL65" s="29">
        <v>0.64019816948141417</v>
      </c>
      <c r="DM65">
        <v>-13203.472008430779</v>
      </c>
      <c r="DN65" s="8">
        <f t="shared" si="76"/>
        <v>-0.10223053238380105</v>
      </c>
      <c r="DO65" s="7">
        <f t="shared" si="20"/>
        <v>-20715.023656850175</v>
      </c>
      <c r="DP65" s="8">
        <f t="shared" si="78"/>
        <v>-4.1300034804137013E-2</v>
      </c>
      <c r="DQ65" s="8">
        <f t="shared" si="50"/>
        <v>5.5679329450466719E-2</v>
      </c>
      <c r="DR65" s="25">
        <v>0.96867720545173597</v>
      </c>
      <c r="DS65" s="8">
        <v>-7.53539339010088E-3</v>
      </c>
      <c r="DT65" s="8">
        <v>1.9411060049412899E-3</v>
      </c>
      <c r="DU65" s="8">
        <v>-1.6814125910199498E-2</v>
      </c>
      <c r="DV65" s="8">
        <v>0.111961838339347</v>
      </c>
      <c r="DW65" s="29">
        <f t="shared" si="6"/>
        <v>0.12302411269106567</v>
      </c>
      <c r="DX65" s="8">
        <v>0.65672004955817631</v>
      </c>
      <c r="DY65" s="8">
        <v>6.7493425057298398E-2</v>
      </c>
      <c r="DZ65" s="8">
        <v>4.0285914536019263E-2</v>
      </c>
      <c r="EA65" s="8">
        <v>0.52143370896190677</v>
      </c>
      <c r="EB65" s="8">
        <f t="shared" si="16"/>
        <v>5.8193641169050681E-2</v>
      </c>
      <c r="EC65" s="8">
        <v>5.0974721875747031E-2</v>
      </c>
      <c r="ED65" s="8">
        <v>4.4594994425138701E-2</v>
      </c>
      <c r="EE65" s="8">
        <v>8.7774568319025859E-2</v>
      </c>
      <c r="EF65" s="8">
        <v>9.2643951113375644E-2</v>
      </c>
      <c r="EG65" s="8">
        <v>0.24242846829184064</v>
      </c>
      <c r="EH65" s="8">
        <v>0.36523186995832491</v>
      </c>
      <c r="EI65" s="8">
        <v>4.8561490002534485E-2</v>
      </c>
      <c r="EJ65" s="8">
        <v>5.8861930893294633E-2</v>
      </c>
      <c r="EK65" s="8">
        <v>0.15610767649290841</v>
      </c>
      <c r="EL65" s="10">
        <v>94164.737679999977</v>
      </c>
      <c r="EM65" s="8">
        <v>6.7412254465204491E-3</v>
      </c>
      <c r="EN65" s="10">
        <v>2913.79369</v>
      </c>
      <c r="EO65" s="10">
        <v>4577.3305999999993</v>
      </c>
      <c r="EP65" s="8">
        <v>2.8646330620062672E-2</v>
      </c>
      <c r="EQ65" s="8">
        <v>1.6888366830776567</v>
      </c>
      <c r="ER65" s="8">
        <v>9.8293063582759826E-2</v>
      </c>
      <c r="ES65" s="8">
        <v>0.49453964005073581</v>
      </c>
      <c r="ET65" s="10">
        <v>41392.369439999995</v>
      </c>
      <c r="EU65" s="8">
        <v>6.1111340218245047E-3</v>
      </c>
      <c r="EV65" s="10">
        <v>2692.6221499999997</v>
      </c>
      <c r="EW65" s="10">
        <v>3111.3698799999997</v>
      </c>
      <c r="EX65" s="8">
        <v>6.5401853632159543E-2</v>
      </c>
      <c r="EY65" s="8">
        <v>1.1615410962831549</v>
      </c>
      <c r="EZ65" s="8">
        <v>0.10583590267766622</v>
      </c>
      <c r="FA65" s="8">
        <v>0.7102288941236673</v>
      </c>
      <c r="FB65" s="10">
        <v>11177.858849999997</v>
      </c>
      <c r="FC65" s="8">
        <v>0.12046095047960104</v>
      </c>
      <c r="FD65" s="10">
        <v>451.42923999999834</v>
      </c>
      <c r="FE65" s="10">
        <v>341.04793000000001</v>
      </c>
      <c r="FF65" s="8">
        <v>4.146522083988087E-2</v>
      </c>
      <c r="FG65" s="8">
        <v>0.75281478686923009</v>
      </c>
      <c r="FH65" s="8">
        <v>8.3287723972165897E-2</v>
      </c>
      <c r="FI65" s="8">
        <v>0.3663327985626133</v>
      </c>
      <c r="FJ65" s="7">
        <v>150574.10543999996</v>
      </c>
      <c r="FK65" s="7">
        <v>6278.4213099999979</v>
      </c>
      <c r="FL65" s="8">
        <v>1.9349126729682808E-2</v>
      </c>
      <c r="FM65" s="8">
        <v>0.12266748448185842</v>
      </c>
      <c r="FN65" s="8">
        <v>0.63148959703828544</v>
      </c>
      <c r="FO65" s="8">
        <v>0.28117203431006765</v>
      </c>
      <c r="FP65" s="8">
        <v>0.11654929330753074</v>
      </c>
      <c r="FQ65" s="8">
        <v>1.2069099298549277</v>
      </c>
      <c r="FR65" s="8">
        <v>4.1696553943677869E-2</v>
      </c>
      <c r="FS65" s="8">
        <v>9.8706491311425323E-2</v>
      </c>
      <c r="FT65" s="8">
        <v>5.3061776887522637E-2</v>
      </c>
      <c r="FU65" s="8">
        <v>3.4593399063328395E-2</v>
      </c>
      <c r="FV65" s="8">
        <v>1.8652583702461978E-2</v>
      </c>
      <c r="FW65" s="8">
        <v>5.8817101921408384E-2</v>
      </c>
      <c r="FX65" s="8">
        <v>0.37180790412341952</v>
      </c>
      <c r="FY65" s="8">
        <v>0.56937499395517222</v>
      </c>
      <c r="FZ65" s="8">
        <v>0.33831888570515445</v>
      </c>
      <c r="GA65" s="8">
        <v>-8.8372490181087615E-2</v>
      </c>
      <c r="GB65" s="8">
        <v>-2.1488148299532162E-3</v>
      </c>
      <c r="GC65" s="8">
        <v>0.39211792562558168</v>
      </c>
      <c r="GD65" s="8">
        <v>-0.18427241500616542</v>
      </c>
      <c r="GE65" s="8">
        <v>-0.6344427505617023</v>
      </c>
      <c r="GF65" s="8">
        <v>-0.4237835936912635</v>
      </c>
      <c r="GG65" s="8">
        <v>-1.3075023323042501E-2</v>
      </c>
      <c r="GH65" s="8">
        <v>-4.6089660707949688E-3</v>
      </c>
      <c r="GI65" s="8">
        <v>5.6516718965078467E-3</v>
      </c>
      <c r="GJ65" s="8">
        <v>1.8257268476208916E-2</v>
      </c>
      <c r="GK65" s="8">
        <v>6.0541612767581153E-2</v>
      </c>
      <c r="GL65" s="8">
        <v>0.1516570491371666</v>
      </c>
      <c r="GM65" s="8">
        <v>5.8038873385399856E-2</v>
      </c>
      <c r="GN65" s="8">
        <v>3.0848405814662003E-2</v>
      </c>
      <c r="GO65" s="8">
        <v>4.8021621830972243E-2</v>
      </c>
      <c r="GP65" s="8">
        <v>8.8587390464194456E-3</v>
      </c>
      <c r="GQ65" s="8">
        <v>8.3253929215506922E-2</v>
      </c>
      <c r="GR65" s="8">
        <v>2.3462138186858116E-2</v>
      </c>
      <c r="GS65" s="8">
        <v>3.0364310440959327E-2</v>
      </c>
      <c r="GT65" s="8">
        <v>0.63327900767035405</v>
      </c>
      <c r="GU65" s="8">
        <v>0.21898380030232406</v>
      </c>
      <c r="GV65" s="8">
        <v>0.89586883122716898</v>
      </c>
      <c r="GW65" s="8">
        <v>0.30193724706924935</v>
      </c>
      <c r="GX65" s="26">
        <v>7.7328622154112834</v>
      </c>
      <c r="GY65" s="8">
        <v>0.14831995536560702</v>
      </c>
      <c r="GZ65" s="8">
        <v>7.7044107482922203E-2</v>
      </c>
      <c r="HA65" s="51">
        <v>1.3303669073548055</v>
      </c>
      <c r="HB65" s="51">
        <v>0.35106832854611525</v>
      </c>
      <c r="HC65" s="51">
        <v>1120.9874364386242</v>
      </c>
      <c r="HD65" s="51">
        <v>1498.3142778505141</v>
      </c>
      <c r="HE65" s="51">
        <v>926.60312434317757</v>
      </c>
      <c r="HF65" s="51">
        <v>1734.1318382284157</v>
      </c>
      <c r="HG65" s="51">
        <v>1181.7129365313244</v>
      </c>
      <c r="HH65" s="10">
        <v>1062.8868396190953</v>
      </c>
      <c r="HI65" s="8">
        <v>0.84867406029902082</v>
      </c>
      <c r="HJ65" s="8">
        <v>5.7418078654006652E-2</v>
      </c>
      <c r="HK65" s="8">
        <v>0.2047806483335812</v>
      </c>
      <c r="HL65" s="8">
        <v>7.0263687948976736E-2</v>
      </c>
      <c r="HM65" s="8">
        <v>7.5361936616983774E-2</v>
      </c>
      <c r="HN65" s="8">
        <v>4.6732416021232917E-2</v>
      </c>
      <c r="HO65" s="7">
        <v>1314.0233333333333</v>
      </c>
      <c r="HP65" s="8">
        <v>4.0669293428292799E-2</v>
      </c>
      <c r="HQ65" s="8">
        <v>7.3250263310887201E-2</v>
      </c>
      <c r="HR65" s="8">
        <v>8.9446357132422397E-2</v>
      </c>
      <c r="HS65" s="29">
        <f t="shared" si="77"/>
        <v>4.8777063704129597E-2</v>
      </c>
      <c r="HT65">
        <v>-1488.161589</v>
      </c>
      <c r="HU65">
        <f t="shared" si="70"/>
        <v>-4649.2058926999998</v>
      </c>
      <c r="HV65" s="8">
        <f t="shared" si="80"/>
        <v>-2.3181127928373541E-2</v>
      </c>
      <c r="HW65" s="8">
        <f t="shared" si="83"/>
        <v>-2.0002855585212771E-2</v>
      </c>
      <c r="HX65">
        <v>996.06490773300004</v>
      </c>
      <c r="HY65">
        <f t="shared" si="71"/>
        <v>8034.7528155769996</v>
      </c>
      <c r="HZ65" s="8">
        <f t="shared" si="81"/>
        <v>1.5515726398124539E-2</v>
      </c>
      <c r="IA65" s="8">
        <f t="shared" si="84"/>
        <v>3.4568914335504367E-2</v>
      </c>
      <c r="IB65" s="8">
        <v>2.4393565333437815E-2</v>
      </c>
      <c r="IC65" s="8">
        <v>6.5000988817334017E-3</v>
      </c>
      <c r="ID65" s="8">
        <v>3.6752501203331537E-3</v>
      </c>
      <c r="IE65" s="8">
        <v>3.1904356255018427</v>
      </c>
      <c r="IF65" s="29">
        <v>0.34056544252557897</v>
      </c>
      <c r="IG65" s="29">
        <v>-4.5137588040945302E-3</v>
      </c>
      <c r="IH65" s="29">
        <v>-5.1155541376589203E-3</v>
      </c>
      <c r="II65" s="7">
        <v>129153.900508523</v>
      </c>
      <c r="IJ65" s="7">
        <v>2011.8333333333333</v>
      </c>
      <c r="IK65" s="7">
        <f t="shared" si="7"/>
        <v>64197.117310176291</v>
      </c>
      <c r="IL65" s="10">
        <f>+VLOOKUP($A65,[3]Hoja1!$G$2:$I$123, 3, FALSE)</f>
        <v>44.604805559373041</v>
      </c>
      <c r="IM65" s="10">
        <v>49.2578917886187</v>
      </c>
      <c r="IN65" s="8">
        <f t="shared" si="8"/>
        <v>-9.4463771393496376E-2</v>
      </c>
      <c r="IO65" s="7">
        <v>1965.1599999999999</v>
      </c>
      <c r="IP65" s="8">
        <v>1.0892728206366801E-2</v>
      </c>
      <c r="IQ65" s="7">
        <v>82.951710108954359</v>
      </c>
      <c r="IR65" s="8">
        <v>5.4978323450090016E-3</v>
      </c>
      <c r="IS65" s="8">
        <v>1.0286987465293747E-2</v>
      </c>
      <c r="IT65" s="8">
        <v>6.1728395061728392E-2</v>
      </c>
      <c r="IU65" s="8">
        <v>-0.1111111111111111</v>
      </c>
      <c r="IV65" s="8">
        <v>3.7037037037037035E-2</v>
      </c>
      <c r="IW65" s="29">
        <f t="shared" si="72"/>
        <v>8.2108775310159986E-3</v>
      </c>
      <c r="IX65" s="7">
        <f t="shared" si="73"/>
        <v>97.074141473216685</v>
      </c>
      <c r="IY65" s="29">
        <f t="shared" si="85"/>
        <v>6.4348924035830587E-3</v>
      </c>
      <c r="IZ65" s="29">
        <f t="shared" si="86"/>
        <v>1.2287628903308952E-2</v>
      </c>
      <c r="JA65" s="29">
        <f t="shared" si="87"/>
        <v>-9.2592592592592587E-3</v>
      </c>
      <c r="JB65" s="29">
        <f t="shared" si="88"/>
        <v>-5.2469135802469133E-2</v>
      </c>
      <c r="JC65" s="29">
        <f t="shared" si="89"/>
        <v>1.8518518518518517E-2</v>
      </c>
      <c r="JD65" s="26">
        <v>-0.108821017644898</v>
      </c>
      <c r="JE65" s="26">
        <v>-1.7592846922196499</v>
      </c>
      <c r="JF65" s="26">
        <v>-0.23315944961749399</v>
      </c>
      <c r="JG65" s="26">
        <v>0.15391654842522501</v>
      </c>
      <c r="JH65" s="26">
        <v>-0.36972732198904701</v>
      </c>
      <c r="JI65" s="26">
        <v>-0.351019504213468</v>
      </c>
      <c r="JJ65" s="56">
        <f t="shared" si="75"/>
        <v>-2.668095437259332</v>
      </c>
      <c r="JK65" s="8">
        <v>0.39331303207094104</v>
      </c>
      <c r="JL65" s="27">
        <v>0.55678990471112999</v>
      </c>
      <c r="JM65" s="7">
        <v>80.610686206883997</v>
      </c>
      <c r="JN65" s="8">
        <v>-1.6928315710765099E-2</v>
      </c>
      <c r="JO65" s="8">
        <v>-0.33075642536739702</v>
      </c>
      <c r="JP65" s="8">
        <v>4.1574214798295199E-2</v>
      </c>
      <c r="JQ65" s="29">
        <f t="shared" si="90"/>
        <v>-2.0423168459588165E-2</v>
      </c>
      <c r="JR65" s="29">
        <f t="shared" si="91"/>
        <v>4.5254915537333684E-2</v>
      </c>
      <c r="JS65" s="29">
        <f t="shared" si="92"/>
        <v>4.7500000000000001E-2</v>
      </c>
      <c r="JT65" s="31">
        <f t="shared" si="93"/>
        <v>3.2267702171891E-5</v>
      </c>
      <c r="JU65" s="31">
        <f t="shared" si="94"/>
        <v>3.6861837783121087E-5</v>
      </c>
      <c r="JV65" s="31">
        <f t="shared" si="95"/>
        <v>1.8125000000000045E-4</v>
      </c>
      <c r="JW65" s="31">
        <v>0.05</v>
      </c>
      <c r="JX65" s="31">
        <f t="shared" si="98"/>
        <v>-1.4282697933807098E-2</v>
      </c>
    </row>
    <row r="66" spans="1:284" x14ac:dyDescent="0.3">
      <c r="A66" s="1">
        <v>40238</v>
      </c>
      <c r="B66" s="7">
        <v>156443.648293848</v>
      </c>
      <c r="C66" s="7">
        <f t="shared" si="2"/>
        <v>157598.54919226377</v>
      </c>
      <c r="D66" s="26">
        <f t="shared" si="3"/>
        <v>11.960451149320155</v>
      </c>
      <c r="E66" s="26">
        <f>+'Output Gap'!E82</f>
        <v>11.9678062507307</v>
      </c>
      <c r="F66" s="26">
        <f t="shared" si="35"/>
        <v>11.969524181291179</v>
      </c>
      <c r="G66" s="27">
        <f t="shared" si="36"/>
        <v>11.998222614050801</v>
      </c>
      <c r="H66" s="27">
        <f t="shared" si="37"/>
        <v>162465.77026672583</v>
      </c>
      <c r="I66" s="7">
        <v>157520.54008056759</v>
      </c>
      <c r="J66" s="7">
        <v>159608.08288341088</v>
      </c>
      <c r="K66" s="7">
        <v>155741.69239287401</v>
      </c>
      <c r="L66" s="7">
        <v>158815.361340231</v>
      </c>
      <c r="M66" s="8">
        <f t="shared" si="27"/>
        <v>-2.9958440270041908E-2</v>
      </c>
      <c r="N66" s="8">
        <f t="shared" si="38"/>
        <v>-1.982628030106981E-2</v>
      </c>
      <c r="O66" s="8">
        <f>+'Output Gap'!H82</f>
        <v>-1.6679891064100616E-2</v>
      </c>
      <c r="P66" s="8">
        <f t="shared" si="39"/>
        <v>4.5071803843201863E-3</v>
      </c>
      <c r="Q66" s="33">
        <f>+'Output Gap'!I82</f>
        <v>-1.0836127291007358E-3</v>
      </c>
      <c r="R66" s="8">
        <v>-2.720000002895584E-2</v>
      </c>
      <c r="S66" s="8">
        <f>+'Output Gap'!Y66</f>
        <v>-1.9130918274366152E-2</v>
      </c>
      <c r="T66" s="8">
        <f t="shared" si="82"/>
        <v>-2.5195061591509523E-2</v>
      </c>
      <c r="U66" s="25">
        <v>1.4098614384072701</v>
      </c>
      <c r="V66" s="25">
        <v>1.4236920049933299</v>
      </c>
      <c r="W66" s="14">
        <f t="shared" si="41"/>
        <v>-1.3830566586059856E-2</v>
      </c>
      <c r="X66" s="25">
        <f t="shared" si="42"/>
        <v>4.1524229406465079</v>
      </c>
      <c r="Y66">
        <f t="shared" si="28"/>
        <v>9.8482570557427334</v>
      </c>
      <c r="Z66">
        <f t="shared" si="43"/>
        <v>9.8636378016270996</v>
      </c>
      <c r="AA66" s="14">
        <f t="shared" si="29"/>
        <v>-1.538074588436622E-2</v>
      </c>
      <c r="AB66">
        <f t="shared" si="30"/>
        <v>12.888842118533587</v>
      </c>
      <c r="AC66">
        <f t="shared" si="44"/>
        <v>12.902030789746821</v>
      </c>
      <c r="AD66" s="14">
        <f t="shared" si="45"/>
        <v>-1.318867121323386E-2</v>
      </c>
      <c r="AE66" s="8">
        <v>0.119027378471408</v>
      </c>
      <c r="AF66" s="14">
        <f>+NAIRU_Unemployment!N62</f>
        <v>0.1186340053736</v>
      </c>
      <c r="AG66" s="8">
        <f>+NAIRU_Unemployment!L62</f>
        <v>0.1050299561479376</v>
      </c>
      <c r="AH66" s="8">
        <f t="shared" si="31"/>
        <v>1.3997422323470399E-2</v>
      </c>
      <c r="AI66" s="7">
        <v>18954.919914476308</v>
      </c>
      <c r="AJ66" s="7">
        <v>21515.901233783261</v>
      </c>
      <c r="AK66" s="7">
        <v>18925.340226054999</v>
      </c>
      <c r="AL66" s="7">
        <v>21474.099928563999</v>
      </c>
      <c r="AM66" s="8">
        <f t="shared" si="4"/>
        <v>0.88097262152859201</v>
      </c>
      <c r="AN66" s="7">
        <v>31604.470919481981</v>
      </c>
      <c r="AO66" s="7">
        <v>530974.91807618376</v>
      </c>
      <c r="AP66" s="7">
        <v>531411.38445000001</v>
      </c>
      <c r="AQ66" s="8">
        <v>0.75074224243541565</v>
      </c>
      <c r="AR66" s="8">
        <v>0.75825868739847802</v>
      </c>
      <c r="AS66" s="8">
        <v>0.77376235173535202</v>
      </c>
      <c r="AT66" s="8">
        <v>0.76820973808472204</v>
      </c>
      <c r="AU66" s="8">
        <v>0.76300395702735502</v>
      </c>
      <c r="AV66" s="8">
        <f t="shared" si="17"/>
        <v>0.76832534894914295</v>
      </c>
      <c r="AW66" s="8">
        <v>3.5000000000000003E-2</v>
      </c>
      <c r="AX66" s="8">
        <v>3.3491804378688525E-2</v>
      </c>
      <c r="AY66" s="8">
        <v>3.9899999999999998E-2</v>
      </c>
      <c r="AZ66" s="8">
        <f t="shared" si="46"/>
        <v>1.6288296991443518E-2</v>
      </c>
      <c r="BA66" s="8">
        <f t="shared" si="12"/>
        <v>1.317033631506237E-2</v>
      </c>
      <c r="BB66" s="8">
        <f t="shared" si="13"/>
        <v>1.94525280898874E-2</v>
      </c>
      <c r="BC66" s="7">
        <v>72.459999999999994</v>
      </c>
      <c r="BD66" s="8">
        <v>1.8411806043569845E-2</v>
      </c>
      <c r="BE66" s="8">
        <v>-1.07512403490917E-2</v>
      </c>
      <c r="BF66" s="7">
        <v>72.690635926854696</v>
      </c>
      <c r="BG66" s="8">
        <v>2.5704605855928001E-2</v>
      </c>
      <c r="BH66" s="8">
        <f t="shared" si="9"/>
        <v>2.6490220586028457E-2</v>
      </c>
      <c r="BI66" s="8">
        <v>1.1393554298067101E-2</v>
      </c>
      <c r="BJ66" s="8">
        <v>3.0032812259210201E-2</v>
      </c>
      <c r="BK66" s="7">
        <v>1.25827970635188</v>
      </c>
      <c r="BL66" s="8">
        <v>3.1147557551715055E-2</v>
      </c>
      <c r="BM66" s="7">
        <v>1946.7266666666667</v>
      </c>
      <c r="BN66" s="7">
        <v>117.41356473333333</v>
      </c>
      <c r="BO66" s="7">
        <v>107.901702043675</v>
      </c>
      <c r="BP66" s="7">
        <v>107.18854491256999</v>
      </c>
      <c r="BQ66" s="8">
        <f t="shared" si="10"/>
        <v>6.6532961305398874E-3</v>
      </c>
      <c r="BR66" s="8">
        <f t="shared" si="14"/>
        <v>-2.8018165023348085E-2</v>
      </c>
      <c r="BS66" s="8">
        <v>-4.1350252327582597E-2</v>
      </c>
      <c r="BT66" s="7">
        <v>91.076666666666668</v>
      </c>
      <c r="BU66" s="8">
        <v>-7.9258635214827344E-2</v>
      </c>
      <c r="BV66" s="29">
        <f t="shared" si="22"/>
        <v>9.9402999535937495E-2</v>
      </c>
      <c r="BW66" s="29">
        <v>5.1163574958087901E-3</v>
      </c>
      <c r="BX66" s="29">
        <v>-2.3111436197028802E-2</v>
      </c>
      <c r="BY66" s="29">
        <v>6.5889736065573801E-2</v>
      </c>
      <c r="BZ66" s="29">
        <v>2.1014303278688532E-2</v>
      </c>
      <c r="CA66" s="29">
        <v>1.49821E-2</v>
      </c>
      <c r="CB66" s="29">
        <f t="shared" si="79"/>
        <v>-4.4875432786885272E-2</v>
      </c>
      <c r="CC66" s="29">
        <v>2.14922302810505E-2</v>
      </c>
      <c r="CD66" s="29">
        <v>1.8115889874676602E-2</v>
      </c>
      <c r="CE66" s="29">
        <f t="shared" si="32"/>
        <v>1.2205005013649291E-2</v>
      </c>
      <c r="CF66" s="29">
        <f t="shared" si="33"/>
        <v>1.732136250945808E-2</v>
      </c>
      <c r="CG66" s="29">
        <f t="shared" si="47"/>
        <v>-1.0330655180145615E-3</v>
      </c>
      <c r="CH66" s="29">
        <f t="shared" si="48"/>
        <v>-1.1696057908605603E-2</v>
      </c>
      <c r="CI66" s="29">
        <f t="shared" si="53"/>
        <v>9.7016005971798519E-4</v>
      </c>
      <c r="CJ66" s="29">
        <f t="shared" si="34"/>
        <v>0.81892799405607419</v>
      </c>
      <c r="CK66" s="10">
        <v>11.556666666666667</v>
      </c>
      <c r="CL66" s="10">
        <v>17.733333333333331</v>
      </c>
      <c r="CM66" s="10">
        <v>2.2916666666666679</v>
      </c>
      <c r="CN66" s="10">
        <v>24.326666666666664</v>
      </c>
      <c r="CO66" s="10">
        <v>6.5166666666666684</v>
      </c>
      <c r="CP66" s="10">
        <v>-4.9366666666666674</v>
      </c>
      <c r="CQ66" s="10">
        <v>24.566666666666666</v>
      </c>
      <c r="CR66" s="10">
        <v>2.7666666666666671</v>
      </c>
      <c r="CS66" s="7">
        <v>94.948691808869285</v>
      </c>
      <c r="CT66" s="7">
        <v>105.51109313087812</v>
      </c>
      <c r="CU66" s="8">
        <f t="shared" si="15"/>
        <v>3.5272177736924482E-2</v>
      </c>
      <c r="CV66" s="7">
        <v>64.583333333333329</v>
      </c>
      <c r="CW66" s="7">
        <v>60.266502753277898</v>
      </c>
      <c r="CX66" s="26">
        <v>1.414028294764637</v>
      </c>
      <c r="CY66" s="29">
        <v>0.1998750622427177</v>
      </c>
      <c r="CZ66">
        <v>107513.191402486</v>
      </c>
      <c r="DA66">
        <v>31366.430189551302</v>
      </c>
      <c r="DB66" s="29">
        <f t="shared" si="96"/>
        <v>3.5500423858491503E-2</v>
      </c>
      <c r="DC66" s="29">
        <f t="shared" si="97"/>
        <v>2.389668604103079E-2</v>
      </c>
      <c r="DD66" s="29">
        <v>6.1365147362879055E-2</v>
      </c>
      <c r="DE66" s="29">
        <v>6.0446885451220914E-2</v>
      </c>
      <c r="DF66" s="29">
        <v>0.13854717053191043</v>
      </c>
      <c r="DG66" s="29">
        <v>0.16720552987778572</v>
      </c>
      <c r="DH66" s="29">
        <v>6.304050835886274E-2</v>
      </c>
      <c r="DI66" s="29">
        <v>0.41857742911418283</v>
      </c>
      <c r="DJ66" s="29">
        <v>0.13397971248257218</v>
      </c>
      <c r="DK66" s="29">
        <v>0.22172406644779821</v>
      </c>
      <c r="DL66" s="29">
        <v>0.64429622106962969</v>
      </c>
      <c r="DM66">
        <v>730.60070469107177</v>
      </c>
      <c r="DN66" s="8">
        <f t="shared" si="76"/>
        <v>5.5974580836646911E-3</v>
      </c>
      <c r="DO66" s="7">
        <f t="shared" si="20"/>
        <v>-16733.375044965567</v>
      </c>
      <c r="DP66" s="8">
        <f t="shared" si="78"/>
        <v>-3.2795831081536178E-2</v>
      </c>
      <c r="DQ66" s="8">
        <f t="shared" si="50"/>
        <v>5.5282634895539084E-2</v>
      </c>
      <c r="DR66" s="25">
        <v>0.96976500176034997</v>
      </c>
      <c r="DS66" s="8">
        <v>-1.7994958124621101E-3</v>
      </c>
      <c r="DT66" s="8">
        <v>1.9399255691293501E-3</v>
      </c>
      <c r="DU66" s="8">
        <v>-7.4678774416462798E-3</v>
      </c>
      <c r="DV66" s="8">
        <v>0.114890399179292</v>
      </c>
      <c r="DW66" s="29">
        <f t="shared" si="6"/>
        <v>0.119027378471408</v>
      </c>
      <c r="DX66" s="8">
        <v>0.65026047879858784</v>
      </c>
      <c r="DY66" s="8">
        <v>4.8308584800455801E-2</v>
      </c>
      <c r="DZ66" s="8">
        <v>3.7317962837724261E-2</v>
      </c>
      <c r="EA66" s="8">
        <v>0.51558549537832499</v>
      </c>
      <c r="EB66" s="8">
        <f t="shared" si="16"/>
        <v>2.0338968784130662E-2</v>
      </c>
      <c r="EC66" s="8">
        <v>5.070520421261504E-2</v>
      </c>
      <c r="ED66" s="8">
        <v>0.10697472988036627</v>
      </c>
      <c r="EE66" s="8">
        <v>0.11347718834260734</v>
      </c>
      <c r="EF66" s="8">
        <v>7.1474570617598099E-2</v>
      </c>
      <c r="EG66" s="8">
        <v>0.23102302538862732</v>
      </c>
      <c r="EH66" s="8">
        <v>0.38387187287944741</v>
      </c>
      <c r="EI66" s="8">
        <v>5.2109588100020796E-2</v>
      </c>
      <c r="EJ66" s="8">
        <v>6.0177361740649027E-2</v>
      </c>
      <c r="EK66" s="8">
        <v>0.13761561535939629</v>
      </c>
      <c r="EL66" s="10">
        <v>94687.002880000015</v>
      </c>
      <c r="EM66" s="8">
        <v>7.1976126592789846E-3</v>
      </c>
      <c r="EN66" s="10">
        <v>3279.2819400000126</v>
      </c>
      <c r="EO66" s="10">
        <v>4674.3838099999994</v>
      </c>
      <c r="EP66" s="8">
        <v>3.2483166211608988E-2</v>
      </c>
      <c r="EQ66" s="8">
        <v>1.5121829707431975</v>
      </c>
      <c r="ER66" s="8">
        <v>9.9241030090410035E-2</v>
      </c>
      <c r="ES66" s="8">
        <v>0.49744232625031415</v>
      </c>
      <c r="ET66" s="10">
        <v>41998.989860000001</v>
      </c>
      <c r="EU66" s="8">
        <v>3.497860640509165E-2</v>
      </c>
      <c r="EV66" s="10">
        <v>2819.1053900000002</v>
      </c>
      <c r="EW66" s="10">
        <v>3114.2193500000003</v>
      </c>
      <c r="EX66" s="8">
        <v>6.7259341960746608E-2</v>
      </c>
      <c r="EY66" s="8">
        <v>1.1141170590432754</v>
      </c>
      <c r="EZ66" s="8">
        <v>0.10810204024659464</v>
      </c>
      <c r="FA66" s="8">
        <v>0.68592473373210205</v>
      </c>
      <c r="FB66" s="10">
        <v>11858.585940000003</v>
      </c>
      <c r="FC66" s="8">
        <v>0.14089422495226467</v>
      </c>
      <c r="FD66" s="10">
        <v>461.56329000000096</v>
      </c>
      <c r="FE66" s="10">
        <v>343.44890000000004</v>
      </c>
      <c r="FF66" s="8">
        <v>3.9879828529722619E-2</v>
      </c>
      <c r="FG66" s="8">
        <v>0.74221872827893542</v>
      </c>
      <c r="FH66" s="8">
        <v>7.6410855520904167E-2</v>
      </c>
      <c r="FI66" s="8">
        <v>0.37903050209314459</v>
      </c>
      <c r="FJ66" s="7">
        <v>152398.94594999999</v>
      </c>
      <c r="FK66" s="7">
        <v>6794.687560000013</v>
      </c>
      <c r="FL66" s="8">
        <v>2.8408243284670769E-2</v>
      </c>
      <c r="FM66" s="8">
        <v>1.630605769339984E-2</v>
      </c>
      <c r="FN66" s="8">
        <v>0.62657517035890486</v>
      </c>
      <c r="FO66" s="8">
        <v>0.28380886975200403</v>
      </c>
      <c r="FP66" s="8">
        <v>0.11973816893017636</v>
      </c>
      <c r="FQ66" s="8">
        <v>1.2203574737660332</v>
      </c>
      <c r="FR66" s="8">
        <v>4.4584872406068066E-2</v>
      </c>
      <c r="FS66" s="8">
        <v>9.9536634904020801E-2</v>
      </c>
      <c r="FT66" s="8">
        <v>4.6929220442978641E-2</v>
      </c>
      <c r="FU66" s="8">
        <v>3.5260262994141728E-2</v>
      </c>
      <c r="FV66" s="8">
        <v>1.8153703602899959E-2</v>
      </c>
      <c r="FW66" s="8">
        <v>6.0459866116300928E-2</v>
      </c>
      <c r="FX66" s="8">
        <v>0.36709598295068496</v>
      </c>
      <c r="FY66" s="8">
        <v>0.57244415093301415</v>
      </c>
      <c r="FZ66" s="8">
        <v>0.15342158227056668</v>
      </c>
      <c r="GA66" s="8">
        <v>-0.11704363994444944</v>
      </c>
      <c r="GB66" s="8">
        <v>2.8993349734758755E-2</v>
      </c>
      <c r="GC66" s="8">
        <v>0.41708583396813864</v>
      </c>
      <c r="GD66" s="8">
        <v>-0.17755316441348062</v>
      </c>
      <c r="GE66" s="8">
        <v>-0.62782609601679218</v>
      </c>
      <c r="GF66" s="8">
        <v>-0.40146602546156668</v>
      </c>
      <c r="GG66" s="8">
        <v>-1.3219257535939999E-2</v>
      </c>
      <c r="GH66" s="8">
        <v>-8.3576253971205331E-3</v>
      </c>
      <c r="GI66" s="8">
        <v>7.1275606941420449E-3</v>
      </c>
      <c r="GJ66" s="8">
        <v>1.8835086402713915E-2</v>
      </c>
      <c r="GK66" s="8">
        <v>5.7703595006567188E-2</v>
      </c>
      <c r="GL66" s="8">
        <v>0.14633267905502331</v>
      </c>
      <c r="GM66" s="8">
        <v>5.7375811030905971E-2</v>
      </c>
      <c r="GN66" s="8">
        <v>3.5982153611444211E-2</v>
      </c>
      <c r="GO66" s="8">
        <v>4.7310811302016642E-2</v>
      </c>
      <c r="GP66" s="8">
        <v>7.7335785393240555E-3</v>
      </c>
      <c r="GQ66" s="8">
        <v>8.2214393922984366E-2</v>
      </c>
      <c r="GR66" s="8">
        <v>2.2946596589410409E-2</v>
      </c>
      <c r="GS66" s="8">
        <v>3.1624666412200596E-2</v>
      </c>
      <c r="GT66" s="8">
        <v>0.62953997057104427</v>
      </c>
      <c r="GU66" s="8">
        <v>0.22526435609690809</v>
      </c>
      <c r="GV66" s="8">
        <v>0.88689567818040616</v>
      </c>
      <c r="GW66" s="8">
        <v>0.30330419660341645</v>
      </c>
      <c r="GX66" s="26">
        <v>7.9435678285301039</v>
      </c>
      <c r="GY66" s="8">
        <v>0.15788453077403397</v>
      </c>
      <c r="GZ66" s="8">
        <v>7.8862733411925984E-2</v>
      </c>
      <c r="HA66" s="51">
        <v>1.2968866731153266</v>
      </c>
      <c r="HB66" s="51">
        <v>0.36485635151561191</v>
      </c>
      <c r="HC66" s="51">
        <v>1149.7752204396809</v>
      </c>
      <c r="HD66" s="51">
        <v>1526.7250382211464</v>
      </c>
      <c r="HE66" s="51">
        <v>946.0697479908705</v>
      </c>
      <c r="HF66" s="51">
        <v>1752.5980959403216</v>
      </c>
      <c r="HG66" s="51">
        <v>1146.5716971342658</v>
      </c>
      <c r="HH66" s="10">
        <v>1061.0950274704753</v>
      </c>
      <c r="HI66" s="8">
        <v>0.86365187821957434</v>
      </c>
      <c r="HJ66" s="8">
        <v>5.1379765103917362E-2</v>
      </c>
      <c r="HK66" s="8">
        <v>0.22679775493757179</v>
      </c>
      <c r="HL66" s="8">
        <v>5.9095451788265009E-2</v>
      </c>
      <c r="HM66" s="8">
        <v>5.7016834138053245E-2</v>
      </c>
      <c r="HN66" s="8">
        <v>4.343679768673641E-2</v>
      </c>
      <c r="HO66" s="7">
        <v>1398.4233333333334</v>
      </c>
      <c r="HP66" s="8">
        <v>4.43500764394337E-2</v>
      </c>
      <c r="HQ66" s="8">
        <v>8.42711168857736E-2</v>
      </c>
      <c r="HR66" s="8">
        <v>9.4138567032403697E-2</v>
      </c>
      <c r="HS66" s="29">
        <f t="shared" si="77"/>
        <v>4.9788490592969997E-2</v>
      </c>
      <c r="HT66">
        <v>-1322.317628</v>
      </c>
      <c r="HU66">
        <f t="shared" si="70"/>
        <v>-5010.4428527999999</v>
      </c>
      <c r="HV66" s="8">
        <f t="shared" si="80"/>
        <v>-1.9732224490091325E-2</v>
      </c>
      <c r="HW66" s="8">
        <f t="shared" si="83"/>
        <v>-1.9967153012622599E-2</v>
      </c>
      <c r="HX66">
        <v>1205.5518782610002</v>
      </c>
      <c r="HY66">
        <f t="shared" si="71"/>
        <v>6950.4036785740009</v>
      </c>
      <c r="HZ66" s="8">
        <f t="shared" si="81"/>
        <v>1.798979291554699E-2</v>
      </c>
      <c r="IA66" s="8">
        <f t="shared" si="84"/>
        <v>2.7698105302613595E-2</v>
      </c>
      <c r="IB66" s="8">
        <v>2.2161058901699116E-2</v>
      </c>
      <c r="IC66" s="8">
        <v>4.841831327419081E-3</v>
      </c>
      <c r="ID66" s="8">
        <v>6.9521507349539098E-4</v>
      </c>
      <c r="IE66" s="8">
        <v>3.4611981056132777</v>
      </c>
      <c r="IF66" s="29">
        <v>0.33794913908764612</v>
      </c>
      <c r="IG66" s="29">
        <v>2.6867012966551099E-2</v>
      </c>
      <c r="IH66" s="29">
        <v>3.5967345885981702E-2</v>
      </c>
      <c r="II66" s="7">
        <v>130523.65801956</v>
      </c>
      <c r="IJ66" s="7">
        <v>1947.7333333333333</v>
      </c>
      <c r="IK66" s="7">
        <f t="shared" si="7"/>
        <v>67013.104815628423</v>
      </c>
      <c r="IL66" s="10">
        <f>+VLOOKUP($A66,[3]Hoja1!$G$2:$I$123, 3, FALSE)</f>
        <v>45.671549660383519</v>
      </c>
      <c r="IM66" s="10">
        <v>49.663380290488703</v>
      </c>
      <c r="IN66" s="8">
        <f t="shared" si="8"/>
        <v>-8.0377747280921175E-2</v>
      </c>
      <c r="IO66" s="7">
        <v>1946.7266666666667</v>
      </c>
      <c r="IP66" s="8">
        <v>7.4130631178760797E-3</v>
      </c>
      <c r="IQ66" s="7">
        <v>44.847747139146044</v>
      </c>
      <c r="IR66" s="8">
        <v>3.7000004170837236E-3</v>
      </c>
      <c r="IS66" s="8">
        <v>1.1006207984475436E-2</v>
      </c>
      <c r="IT66" s="8">
        <v>3.7037037037037035E-2</v>
      </c>
      <c r="IU66" s="8">
        <v>7.407407407407407E-2</v>
      </c>
      <c r="IV66" s="8">
        <v>0.1111111111111111</v>
      </c>
      <c r="IW66" s="29">
        <f t="shared" si="72"/>
        <v>8.4925735202012707E-3</v>
      </c>
      <c r="IX66" s="7">
        <f t="shared" si="73"/>
        <v>79.38730761578455</v>
      </c>
      <c r="IY66" s="29">
        <f t="shared" si="85"/>
        <v>5.6679303236819223E-3</v>
      </c>
      <c r="IZ66" s="29">
        <f t="shared" si="86"/>
        <v>1.1623390187643955E-2</v>
      </c>
      <c r="JA66" s="29">
        <f t="shared" si="87"/>
        <v>6.1728395061728392E-3</v>
      </c>
      <c r="JB66" s="29">
        <f t="shared" si="88"/>
        <v>9.2592592592592587E-3</v>
      </c>
      <c r="JC66" s="29">
        <f t="shared" si="89"/>
        <v>7.407407407407407E-2</v>
      </c>
      <c r="JD66" s="26">
        <v>-8.0423859368603495E-2</v>
      </c>
      <c r="JE66" s="26">
        <v>-1.6692150099977501</v>
      </c>
      <c r="JF66" s="26">
        <v>-0.140667356276516</v>
      </c>
      <c r="JG66" s="26">
        <v>0.199046308005741</v>
      </c>
      <c r="JH66" s="26">
        <v>-0.34392671013774301</v>
      </c>
      <c r="JI66" s="26">
        <v>-0.38743327796261601</v>
      </c>
      <c r="JJ66" s="56">
        <f t="shared" si="75"/>
        <v>-2.4226199057374878</v>
      </c>
      <c r="JK66" s="8">
        <v>0.38491477504546096</v>
      </c>
      <c r="JL66" s="27">
        <v>0.56003601624684796</v>
      </c>
      <c r="JM66" s="7">
        <v>75.003027295883896</v>
      </c>
      <c r="JN66" s="8">
        <v>-2.9258808178016099E-2</v>
      </c>
      <c r="JO66" s="8">
        <v>0.11494442236591</v>
      </c>
      <c r="JP66" s="8">
        <v>-5.1544257418638599E-2</v>
      </c>
      <c r="JQ66" s="29">
        <f t="shared" si="90"/>
        <v>-2.3696344149722375E-2</v>
      </c>
      <c r="JR66" s="29">
        <f t="shared" si="91"/>
        <v>3.9899757126821526E-2</v>
      </c>
      <c r="JS66" s="29">
        <f t="shared" si="92"/>
        <v>3.875E-2</v>
      </c>
      <c r="JT66" s="31">
        <f t="shared" si="93"/>
        <v>9.9377958701100783E-6</v>
      </c>
      <c r="JU66" s="31">
        <f t="shared" si="94"/>
        <v>5.6506778565781294E-5</v>
      </c>
      <c r="JV66" s="31">
        <f t="shared" si="95"/>
        <v>1.7187499999999977E-5</v>
      </c>
      <c r="JW66" s="31">
        <v>0.03</v>
      </c>
      <c r="JX66" s="31">
        <f t="shared" si="98"/>
        <v>3.2812259210202033E-5</v>
      </c>
    </row>
    <row r="67" spans="1:284" x14ac:dyDescent="0.3">
      <c r="A67" s="1">
        <v>40330</v>
      </c>
      <c r="B67" s="7">
        <v>159100.66532990601</v>
      </c>
      <c r="C67" s="7">
        <f t="shared" ref="C67:C107" si="99">+EXP(E67)</f>
        <v>159817.01324638995</v>
      </c>
      <c r="D67" s="26">
        <f t="shared" ref="D67:D107" si="100">+LN(B67)</f>
        <v>11.977292396151867</v>
      </c>
      <c r="E67" s="26">
        <f>+'Output Gap'!E83</f>
        <v>11.9817847725195</v>
      </c>
      <c r="F67" s="26">
        <f t="shared" si="35"/>
        <v>11.983509523230286</v>
      </c>
      <c r="G67" s="27">
        <f t="shared" si="36"/>
        <v>12.009303924967334</v>
      </c>
      <c r="H67" s="27">
        <f t="shared" si="37"/>
        <v>164276.11595692832</v>
      </c>
      <c r="I67" s="7">
        <v>159298.28365816615</v>
      </c>
      <c r="J67" s="7">
        <v>161414.12255971896</v>
      </c>
      <c r="K67" s="7">
        <v>157412.97207582099</v>
      </c>
      <c r="L67" s="7">
        <v>160074.82163227201</v>
      </c>
      <c r="M67" s="8">
        <f t="shared" si="27"/>
        <v>-2.714395019972049E-2</v>
      </c>
      <c r="N67" s="8">
        <f t="shared" si="38"/>
        <v>-1.4332433823794011E-2</v>
      </c>
      <c r="O67" s="8">
        <f>+'Output Gap'!H83</f>
        <v>-1.3805504044199779E-2</v>
      </c>
      <c r="P67" s="8">
        <f t="shared" si="39"/>
        <v>1.0721436942770612E-2</v>
      </c>
      <c r="Q67" s="33">
        <f>+'Output Gap'!I83</f>
        <v>1.7056563641997258E-3</v>
      </c>
      <c r="R67" s="8">
        <v>-2.8592000031021803E-2</v>
      </c>
      <c r="S67" s="8">
        <f>+'Output Gap'!Y67</f>
        <v>-1.6473661344296502E-2</v>
      </c>
      <c r="T67" s="8">
        <f t="shared" si="82"/>
        <v>-2.2366858332644301E-2</v>
      </c>
      <c r="U67" s="25">
        <v>1.41135278750454</v>
      </c>
      <c r="V67" s="25">
        <v>1.42368606221059</v>
      </c>
      <c r="W67" s="14">
        <f t="shared" si="41"/>
        <v>-1.2333274706050057E-2</v>
      </c>
      <c r="X67" s="25">
        <f t="shared" si="42"/>
        <v>4.1523982637724526</v>
      </c>
      <c r="Y67">
        <f t="shared" si="28"/>
        <v>9.8579267820938039</v>
      </c>
      <c r="Z67">
        <f t="shared" si="43"/>
        <v>9.8725247931868392</v>
      </c>
      <c r="AA67" s="14">
        <f t="shared" si="29"/>
        <v>-1.4598011093035268E-2</v>
      </c>
      <c r="AB67">
        <f t="shared" si="30"/>
        <v>12.910582907374568</v>
      </c>
      <c r="AC67">
        <f t="shared" si="44"/>
        <v>12.920321816608237</v>
      </c>
      <c r="AD67" s="14">
        <f t="shared" si="45"/>
        <v>-9.7389092336683802E-3</v>
      </c>
      <c r="AE67" s="8">
        <v>0.11938734922356357</v>
      </c>
      <c r="AF67" s="14">
        <f>+NAIRU_Unemployment!N63</f>
        <v>0.11753176653639</v>
      </c>
      <c r="AG67" s="8">
        <f>+NAIRU_Unemployment!L63</f>
        <v>0.1044767917305314</v>
      </c>
      <c r="AH67" s="8">
        <f t="shared" si="31"/>
        <v>1.4910557493032175E-2</v>
      </c>
      <c r="AI67" s="7">
        <v>19093.009233646942</v>
      </c>
      <c r="AJ67" s="7">
        <v>21681.506865490326</v>
      </c>
      <c r="AK67" s="7">
        <v>19109.2307397482</v>
      </c>
      <c r="AL67" s="7">
        <v>21652.4076360455</v>
      </c>
      <c r="AM67" s="8">
        <f t="shared" ref="AM67:AM107" si="101">+AI67/AJ67</f>
        <v>0.88061265077643647</v>
      </c>
      <c r="AN67" s="7">
        <v>30758.968547761746</v>
      </c>
      <c r="AO67" s="7">
        <v>539590.15166562854</v>
      </c>
      <c r="AP67" s="7">
        <v>541386.84429000004</v>
      </c>
      <c r="AQ67" s="8">
        <v>0.76613791818478161</v>
      </c>
      <c r="AR67" s="8">
        <v>0.76131442864621401</v>
      </c>
      <c r="AS67" s="8">
        <v>0.772243883630368</v>
      </c>
      <c r="AT67" s="8">
        <v>0.768803570727287</v>
      </c>
      <c r="AU67" s="8">
        <v>0.76524761225405402</v>
      </c>
      <c r="AV67" s="8">
        <f t="shared" si="17"/>
        <v>0.76876502220390297</v>
      </c>
      <c r="AW67" s="8">
        <v>0.03</v>
      </c>
      <c r="AX67" s="8">
        <v>3.1813728894999997E-2</v>
      </c>
      <c r="AY67" s="8">
        <v>3.6966666666666669E-2</v>
      </c>
      <c r="AZ67" s="8">
        <f t="shared" si="46"/>
        <v>7.4091843728580908E-3</v>
      </c>
      <c r="BA67" s="8">
        <f t="shared" si="12"/>
        <v>1.3159630290908941E-2</v>
      </c>
      <c r="BB67" s="8">
        <f t="shared" si="13"/>
        <v>1.8219408409237303E-2</v>
      </c>
      <c r="BC67" s="7">
        <v>72.95</v>
      </c>
      <c r="BD67" s="8">
        <v>2.2424667133847276E-2</v>
      </c>
      <c r="BE67" s="8">
        <v>3.8593354632544003E-3</v>
      </c>
      <c r="BF67" s="7">
        <v>73.139514012284906</v>
      </c>
      <c r="BG67" s="8">
        <v>2.7066535496870801E-2</v>
      </c>
      <c r="BH67" s="8">
        <f t="shared" si="9"/>
        <v>1.0694408052791538E-2</v>
      </c>
      <c r="BI67" s="8">
        <v>1.24033903555368E-2</v>
      </c>
      <c r="BJ67" s="8">
        <v>2.7540096571586101E-2</v>
      </c>
      <c r="BK67" s="7">
        <v>1.2801448425184454</v>
      </c>
      <c r="BL67" s="8">
        <v>4.0917689536638546E-2</v>
      </c>
      <c r="BM67" s="7">
        <v>1950.2066666666667</v>
      </c>
      <c r="BN67" s="7">
        <v>109.54703366666666</v>
      </c>
      <c r="BO67" s="7">
        <v>106.857793723509</v>
      </c>
      <c r="BP67" s="7">
        <v>106.148940594824</v>
      </c>
      <c r="BQ67" s="8">
        <f t="shared" si="10"/>
        <v>6.6779105350729395E-3</v>
      </c>
      <c r="BR67" s="8">
        <f t="shared" si="14"/>
        <v>-3.2600845739068185E-2</v>
      </c>
      <c r="BS67" s="8">
        <v>-3.9643099706566202E-2</v>
      </c>
      <c r="BT67" s="7">
        <v>92.413333333333341</v>
      </c>
      <c r="BU67" s="8">
        <v>-2.9169730714010522E-2</v>
      </c>
      <c r="BV67" s="29">
        <f t="shared" si="22"/>
        <v>9.7752281748333322E-2</v>
      </c>
      <c r="BW67" s="29">
        <v>4.7083031460480405E-3</v>
      </c>
      <c r="BX67" s="29">
        <v>-2.1868062240059799E-2</v>
      </c>
      <c r="BY67" s="29">
        <v>6.4608441269841291E-2</v>
      </c>
      <c r="BZ67" s="29">
        <v>2.0863836507936506E-2</v>
      </c>
      <c r="CA67" s="29">
        <v>1.4747E-2</v>
      </c>
      <c r="CB67" s="29">
        <f t="shared" si="79"/>
        <v>-4.3744604761904782E-2</v>
      </c>
      <c r="CC67" s="29">
        <v>2.0050373782568302E-2</v>
      </c>
      <c r="CD67" s="29">
        <v>1.7931196010347799E-2</v>
      </c>
      <c r="CE67" s="29">
        <f t="shared" si="32"/>
        <v>1.2020311149320489E-2</v>
      </c>
      <c r="CF67" s="29">
        <f t="shared" si="33"/>
        <v>1.6728614295368531E-2</v>
      </c>
      <c r="CG67" s="29">
        <f t="shared" si="47"/>
        <v>-9.3194299225104402E-3</v>
      </c>
      <c r="CH67" s="29">
        <f t="shared" si="48"/>
        <v>-1.259158150584757E-2</v>
      </c>
      <c r="CI67" s="29">
        <f t="shared" si="53"/>
        <v>-3.7734077115293349E-3</v>
      </c>
      <c r="CJ67" s="29">
        <f t="shared" si="34"/>
        <v>0.52840530229304727</v>
      </c>
      <c r="CK67" s="10">
        <v>23.023999999999997</v>
      </c>
      <c r="CL67" s="10">
        <v>30.051111111111112</v>
      </c>
      <c r="CM67" s="10">
        <v>12.483333333333334</v>
      </c>
      <c r="CN67" s="10">
        <v>30.026666666666671</v>
      </c>
      <c r="CO67" s="10">
        <v>18.229999999999997</v>
      </c>
      <c r="CP67" s="10">
        <v>2.8266666666666667</v>
      </c>
      <c r="CQ67" s="10">
        <v>27.276666666666667</v>
      </c>
      <c r="CR67" s="10">
        <v>0.59</v>
      </c>
      <c r="CS67" s="7">
        <v>92.245637024450374</v>
      </c>
      <c r="CT67" s="7">
        <v>98.58869026323093</v>
      </c>
      <c r="CU67" s="8">
        <f t="shared" si="15"/>
        <v>4.5350110728326065E-2</v>
      </c>
      <c r="CV67" s="7">
        <v>65.625</v>
      </c>
      <c r="CW67" s="7">
        <v>60.3175457646147</v>
      </c>
      <c r="CX67" s="26">
        <v>1.4100143651620889</v>
      </c>
      <c r="CY67" s="29">
        <v>0.20453598176009138</v>
      </c>
      <c r="CZ67">
        <v>109037.38056305901</v>
      </c>
      <c r="DA67">
        <v>32536.877847137501</v>
      </c>
      <c r="DB67" s="29">
        <f t="shared" si="96"/>
        <v>4.3057300381745156E-2</v>
      </c>
      <c r="DC67" s="29">
        <f t="shared" si="97"/>
        <v>0.11018075058232157</v>
      </c>
      <c r="DD67" s="29">
        <v>6.2192748683900838E-2</v>
      </c>
      <c r="DE67" s="29">
        <v>6.0577888637071441E-2</v>
      </c>
      <c r="DF67" s="29">
        <v>0.13909700387216511</v>
      </c>
      <c r="DG67" s="29">
        <v>0.16751024435256653</v>
      </c>
      <c r="DH67" s="29">
        <v>6.1134005497056193E-2</v>
      </c>
      <c r="DI67" s="29">
        <v>0.42092869988789661</v>
      </c>
      <c r="DJ67" s="29">
        <v>0.13469954985833274</v>
      </c>
      <c r="DK67" s="29">
        <v>0.21968629811052059</v>
      </c>
      <c r="DL67" s="29">
        <v>0.64561415203114658</v>
      </c>
      <c r="DM67">
        <v>-5082.0434999208701</v>
      </c>
      <c r="DN67" s="8">
        <f t="shared" si="76"/>
        <v>-3.7754397864389194E-2</v>
      </c>
      <c r="DO67" s="7">
        <f t="shared" si="20"/>
        <v>-20843.631099862865</v>
      </c>
      <c r="DP67" s="8">
        <f t="shared" si="78"/>
        <v>-4.0027869006404003E-2</v>
      </c>
      <c r="DQ67" s="8">
        <f t="shared" si="50"/>
        <v>5.2083822865462537E-2</v>
      </c>
      <c r="DR67" s="25">
        <v>0.97249547909987</v>
      </c>
      <c r="DS67" s="8">
        <v>3.1199538910052101E-3</v>
      </c>
      <c r="DT67" s="8">
        <v>1.94472820788627E-3</v>
      </c>
      <c r="DU67" s="8">
        <v>-2.24987341028562E-3</v>
      </c>
      <c r="DV67" s="8">
        <v>0.118317321563151</v>
      </c>
      <c r="DW67" s="29">
        <f t="shared" ref="DW67:DW107" si="102">+AE67</f>
        <v>0.11938734922356357</v>
      </c>
      <c r="DX67" s="8">
        <v>0.65245506801642217</v>
      </c>
      <c r="DY67" s="8">
        <v>3.6368183432394299E-2</v>
      </c>
      <c r="DZ67" s="8">
        <v>4.5074243887782028E-2</v>
      </c>
      <c r="EA67" s="8">
        <v>0.5163927235876149</v>
      </c>
      <c r="EB67" s="8">
        <f t="shared" si="16"/>
        <v>-1.1014682326621505E-2</v>
      </c>
      <c r="EC67" s="8">
        <v>0.11158189332729385</v>
      </c>
      <c r="ED67" s="8">
        <v>0.13954777408576291</v>
      </c>
      <c r="EE67" s="8">
        <v>0.14425966197988904</v>
      </c>
      <c r="EF67" s="8">
        <v>7.5731033377818946E-2</v>
      </c>
      <c r="EG67" s="8">
        <v>0.2263645122960056</v>
      </c>
      <c r="EH67" s="8">
        <v>0.36789484315038573</v>
      </c>
      <c r="EI67" s="8">
        <v>5.7301356674398389E-2</v>
      </c>
      <c r="EJ67" s="8">
        <v>7.1319202801807632E-2</v>
      </c>
      <c r="EK67" s="8">
        <v>0.13796046466066095</v>
      </c>
      <c r="EL67" s="10">
        <v>98377.61391</v>
      </c>
      <c r="EM67" s="8">
        <v>1.2391129020696612E-2</v>
      </c>
      <c r="EN67" s="10">
        <v>2967.9347199999988</v>
      </c>
      <c r="EO67" s="10">
        <v>4648.0407099999993</v>
      </c>
      <c r="EP67" s="8">
        <v>3.0168801641348924E-2</v>
      </c>
      <c r="EQ67" s="8">
        <v>1.5660858976035703</v>
      </c>
      <c r="ER67" s="8">
        <v>9.3140534926921634E-2</v>
      </c>
      <c r="ES67" s="8">
        <v>0.5072650141677888</v>
      </c>
      <c r="ET67" s="10">
        <v>43382.381369999988</v>
      </c>
      <c r="EU67" s="8">
        <v>7.2005882228493912E-2</v>
      </c>
      <c r="EV67" s="10">
        <v>2620.1386699999944</v>
      </c>
      <c r="EW67" s="10">
        <v>3088.8406000000023</v>
      </c>
      <c r="EX67" s="8">
        <v>6.0396377221742056E-2</v>
      </c>
      <c r="EY67" s="8">
        <v>1.1788843985116289</v>
      </c>
      <c r="EZ67" s="8">
        <v>9.8425534633116443E-2</v>
      </c>
      <c r="FA67" s="8">
        <v>0.72339304123402304</v>
      </c>
      <c r="FB67" s="10">
        <v>12388.413219999999</v>
      </c>
      <c r="FC67" s="8">
        <v>0.15523340770474081</v>
      </c>
      <c r="FD67" s="10">
        <v>466.54958999999985</v>
      </c>
      <c r="FE67" s="10">
        <v>366.29423999999995</v>
      </c>
      <c r="FF67" s="8">
        <v>3.7660157254586629E-2</v>
      </c>
      <c r="FG67" s="8">
        <v>0.78511319664861368</v>
      </c>
      <c r="FH67" s="8">
        <v>7.8919530524412737E-2</v>
      </c>
      <c r="FI67" s="8">
        <v>0.37465360106379975</v>
      </c>
      <c r="FJ67" s="7">
        <v>158076.54934999996</v>
      </c>
      <c r="FK67" s="7">
        <v>6282.6742899999927</v>
      </c>
      <c r="FL67" s="8">
        <v>4.5220907313752091E-2</v>
      </c>
      <c r="FM67" s="8">
        <v>-4.2154514379556009E-2</v>
      </c>
      <c r="FN67" s="8">
        <v>0.6261560305271856</v>
      </c>
      <c r="FO67" s="8">
        <v>0.28229335012021156</v>
      </c>
      <c r="FP67" s="8">
        <v>0.12072512836306223</v>
      </c>
      <c r="FQ67" s="8">
        <v>1.2547254779794541</v>
      </c>
      <c r="FR67" s="8">
        <v>3.9744505531237387E-2</v>
      </c>
      <c r="FS67" s="8">
        <v>9.3332009296946614E-2</v>
      </c>
      <c r="FT67" s="8">
        <v>4.867673919276401E-2</v>
      </c>
      <c r="FU67" s="8">
        <v>2.9993791490122969E-2</v>
      </c>
      <c r="FV67" s="8">
        <v>1.5582571460029195E-2</v>
      </c>
      <c r="FW67" s="8">
        <v>6.2591800231555875E-2</v>
      </c>
      <c r="FX67" s="8">
        <v>0.35367727462034265</v>
      </c>
      <c r="FY67" s="8">
        <v>0.58373092514810143</v>
      </c>
      <c r="FZ67" s="8">
        <v>0.17759711909260778</v>
      </c>
      <c r="GA67" s="8">
        <v>-9.1148149972237524E-2</v>
      </c>
      <c r="GB67" s="8">
        <v>6.887319082179677E-2</v>
      </c>
      <c r="GC67" s="8">
        <v>0.43226619297889746</v>
      </c>
      <c r="GD67" s="8">
        <v>-6.1328518164627144E-2</v>
      </c>
      <c r="GE67" s="8">
        <v>-0.58759799891214903</v>
      </c>
      <c r="GF67" s="8">
        <v>-0.34369284661599897</v>
      </c>
      <c r="GG67" s="8">
        <v>-1.2985516675300837E-2</v>
      </c>
      <c r="GH67" s="8">
        <v>-5.9709888726713163E-3</v>
      </c>
      <c r="GI67" s="8">
        <v>4.7581355828405086E-3</v>
      </c>
      <c r="GJ67" s="8">
        <v>1.8360270693142004E-2</v>
      </c>
      <c r="GK67" s="8">
        <v>5.7518645972476211E-2</v>
      </c>
      <c r="GL67" s="8">
        <v>0.14210935065805147</v>
      </c>
      <c r="GM67" s="8">
        <v>5.6653789670745025E-2</v>
      </c>
      <c r="GN67" s="8">
        <v>4.0419415249995934E-2</v>
      </c>
      <c r="GO67" s="8">
        <v>4.6341486513987888E-2</v>
      </c>
      <c r="GP67" s="8">
        <v>6.7848761400483501E-3</v>
      </c>
      <c r="GQ67" s="8">
        <v>8.100655424007594E-2</v>
      </c>
      <c r="GR67" s="8">
        <v>2.3831598339864625E-2</v>
      </c>
      <c r="GS67" s="8">
        <v>2.8969716817161026E-2</v>
      </c>
      <c r="GT67" s="8">
        <v>0.62489584043523827</v>
      </c>
      <c r="GU67" s="8">
        <v>0.21689150959589215</v>
      </c>
      <c r="GV67" s="8">
        <v>0.90466725730237851</v>
      </c>
      <c r="GW67" s="8">
        <v>0.30767989769833065</v>
      </c>
      <c r="GX67" s="26">
        <v>7.8408244999227712</v>
      </c>
      <c r="GY67" s="8">
        <v>0.15101628124553756</v>
      </c>
      <c r="GZ67" s="8">
        <v>7.7959049769631E-2</v>
      </c>
      <c r="HA67" s="51">
        <v>1.3692786391083527</v>
      </c>
      <c r="HB67" s="51">
        <v>0.3689915601732176</v>
      </c>
      <c r="HC67" s="51">
        <v>1162.0066614106256</v>
      </c>
      <c r="HD67" s="51">
        <v>1539.6676345082171</v>
      </c>
      <c r="HE67" s="51">
        <v>955.39178818913331</v>
      </c>
      <c r="HF67" s="51">
        <v>1767.6491111167375</v>
      </c>
      <c r="HG67" s="51">
        <v>1137.2283905283548</v>
      </c>
      <c r="HH67" s="10">
        <v>1087.6991596906246</v>
      </c>
      <c r="HI67" s="8">
        <v>0.87806834344805784</v>
      </c>
      <c r="HJ67" s="8">
        <v>4.6434761190089546E-2</v>
      </c>
      <c r="HK67" s="8">
        <v>0.25407142892680673</v>
      </c>
      <c r="HL67" s="8">
        <v>6.1655444066418603E-2</v>
      </c>
      <c r="HM67" s="8">
        <v>4.1795785517134275E-2</v>
      </c>
      <c r="HN67" s="8">
        <v>3.9666034477625005E-2</v>
      </c>
      <c r="HO67" s="7">
        <v>1459.5266666666666</v>
      </c>
      <c r="HP67" s="8">
        <v>3.9944187632731998E-2</v>
      </c>
      <c r="HQ67" s="8">
        <v>7.5214152005666002E-2</v>
      </c>
      <c r="HR67" s="8">
        <v>8.3764295529547006E-2</v>
      </c>
      <c r="HS67" s="29">
        <f t="shared" si="77"/>
        <v>4.3820107896815008E-2</v>
      </c>
      <c r="HT67">
        <v>-1415.995629</v>
      </c>
      <c r="HU67">
        <f t="shared" si="70"/>
        <v>-5618.6734029999998</v>
      </c>
      <c r="HV67" s="8">
        <f t="shared" si="80"/>
        <v>-2.0540045544343893E-2</v>
      </c>
      <c r="HW67" s="8">
        <f t="shared" si="83"/>
        <v>-2.1334101855875996E-2</v>
      </c>
      <c r="HX67">
        <v>1944.8934401680001</v>
      </c>
      <c r="HY67">
        <f t="shared" si="71"/>
        <v>6105.6050102600002</v>
      </c>
      <c r="HZ67" s="8">
        <f t="shared" si="81"/>
        <v>2.8212092623589872E-2</v>
      </c>
      <c r="IA67" s="8">
        <f t="shared" si="84"/>
        <v>2.3182981077185357E-2</v>
      </c>
      <c r="IB67" s="8">
        <v>1.7651426460784669E-2</v>
      </c>
      <c r="IC67" s="8">
        <v>4.8914616214838849E-3</v>
      </c>
      <c r="ID67" s="8">
        <v>6.4009299491680225E-4</v>
      </c>
      <c r="IE67" s="8">
        <v>3.088415650693098</v>
      </c>
      <c r="IF67" s="29">
        <v>0.34557462403589123</v>
      </c>
      <c r="IG67" s="29">
        <v>4.4242952816151003E-2</v>
      </c>
      <c r="IH67" s="29">
        <v>5.9541725314767098E-2</v>
      </c>
      <c r="II67" s="7">
        <v>134607.98707941701</v>
      </c>
      <c r="IJ67" s="7">
        <v>1952.5866666666668</v>
      </c>
      <c r="IK67" s="7">
        <f t="shared" ref="IK67:IK107" si="103">+(II67*1000000000/IJ67)/1000000</f>
        <v>68938.290615909675</v>
      </c>
      <c r="IL67" s="10">
        <f>+VLOOKUP($A67,[3]Hoja1!$G$2:$I$123, 3, FALSE)</f>
        <v>47.062070237002025</v>
      </c>
      <c r="IM67" s="10">
        <v>50.013630651987597</v>
      </c>
      <c r="IN67" s="8">
        <f t="shared" ref="IN67:IN107" si="104">+IL67/IM67-1</f>
        <v>-5.9015120008454658E-2</v>
      </c>
      <c r="IO67" s="7">
        <v>1950.2066666666667</v>
      </c>
      <c r="IP67" s="8">
        <v>6.0488067100340336E-3</v>
      </c>
      <c r="IQ67" s="7">
        <v>120.50840453706208</v>
      </c>
      <c r="IR67" s="8">
        <v>6.2781043603013795E-3</v>
      </c>
      <c r="IS67" s="8">
        <v>8.766451905551394E-3</v>
      </c>
      <c r="IT67" s="8">
        <v>3.7037037037037035E-2</v>
      </c>
      <c r="IU67" s="8">
        <v>-2.4691358024691357E-2</v>
      </c>
      <c r="IV67" s="8">
        <v>4.9382716049382713E-2</v>
      </c>
      <c r="IW67" s="29">
        <f t="shared" si="72"/>
        <v>8.0298145009842937E-3</v>
      </c>
      <c r="IX67" s="7">
        <f t="shared" si="73"/>
        <v>83.13819860323207</v>
      </c>
      <c r="IY67" s="29">
        <f t="shared" si="85"/>
        <v>5.2739531414634213E-3</v>
      </c>
      <c r="IZ67" s="29">
        <f t="shared" si="86"/>
        <v>1.0622165554873331E-2</v>
      </c>
      <c r="JA67" s="29">
        <f t="shared" si="87"/>
        <v>1.5432098765432098E-2</v>
      </c>
      <c r="JB67" s="29">
        <f t="shared" si="88"/>
        <v>3.0864197530864196E-3</v>
      </c>
      <c r="JC67" s="29">
        <f t="shared" si="89"/>
        <v>7.098765432098765E-2</v>
      </c>
      <c r="JD67" s="26">
        <v>-6.0884781562321001E-2</v>
      </c>
      <c r="JE67" s="26">
        <v>-1.58084315214183</v>
      </c>
      <c r="JF67" s="26">
        <v>-7.4759406270452203E-2</v>
      </c>
      <c r="JG67" s="26">
        <v>0.23853618027519599</v>
      </c>
      <c r="JH67" s="26">
        <v>-0.31964595431457699</v>
      </c>
      <c r="JI67" s="26">
        <v>-0.40097816092205701</v>
      </c>
      <c r="JJ67" s="56">
        <f t="shared" si="75"/>
        <v>-2.198575274936041</v>
      </c>
      <c r="JK67" s="8">
        <v>0.37640273401454999</v>
      </c>
      <c r="JL67" s="27">
        <v>0.56131149485730703</v>
      </c>
      <c r="JM67" s="7">
        <v>72.8819525376028</v>
      </c>
      <c r="JN67" s="8">
        <v>-3.1520340180894703E-2</v>
      </c>
      <c r="JO67" s="8">
        <v>0.35205320354008501</v>
      </c>
      <c r="JP67" s="8">
        <v>-6.9740443598970497E-2</v>
      </c>
      <c r="JQ67" s="29">
        <f t="shared" si="90"/>
        <v>-2.4725354915667956E-2</v>
      </c>
      <c r="JR67" s="29">
        <f t="shared" si="91"/>
        <v>3.4429048019709078E-2</v>
      </c>
      <c r="JS67" s="29">
        <f t="shared" si="92"/>
        <v>3.5000000000000003E-2</v>
      </c>
      <c r="JT67" s="31">
        <f t="shared" si="93"/>
        <v>1.9073696500599186E-6</v>
      </c>
      <c r="JU67" s="31">
        <f t="shared" si="94"/>
        <v>4.2095703013255489E-5</v>
      </c>
      <c r="JV67" s="31">
        <f t="shared" si="95"/>
        <v>1.2500000000000006E-5</v>
      </c>
      <c r="JW67" s="31">
        <v>0.03</v>
      </c>
      <c r="JX67" s="31">
        <f t="shared" si="98"/>
        <v>-2.4599034284138975E-3</v>
      </c>
    </row>
    <row r="68" spans="1:284" x14ac:dyDescent="0.3">
      <c r="A68" s="1">
        <v>40422</v>
      </c>
      <c r="B68" s="7">
        <v>160291.97702907401</v>
      </c>
      <c r="C68" s="7">
        <f t="shared" si="99"/>
        <v>161540.35644234699</v>
      </c>
      <c r="D68" s="26">
        <f t="shared" si="100"/>
        <v>11.984752287620061</v>
      </c>
      <c r="E68" s="26">
        <f>+'Output Gap'!E84</f>
        <v>11.992510275520701</v>
      </c>
      <c r="F68" s="26">
        <f t="shared" si="35"/>
        <v>11.99424238605706</v>
      </c>
      <c r="G68" s="27">
        <f t="shared" si="36"/>
        <v>12.020621486463467</v>
      </c>
      <c r="H68" s="27">
        <f t="shared" si="37"/>
        <v>166145.88163794452</v>
      </c>
      <c r="I68" s="7">
        <v>161241.22103738983</v>
      </c>
      <c r="J68" s="7">
        <v>163261.55098978651</v>
      </c>
      <c r="K68" s="7">
        <v>157739.22722100999</v>
      </c>
      <c r="L68" s="7">
        <v>161825.07269420801</v>
      </c>
      <c r="M68" s="8">
        <f t="shared" si="27"/>
        <v>-2.7719767412794583E-2</v>
      </c>
      <c r="N68" s="8">
        <f t="shared" si="38"/>
        <v>-1.8189058861129315E-2</v>
      </c>
      <c r="O68" s="8">
        <f>+'Output Gap'!H84</f>
        <v>-1.4239944268100047E-2</v>
      </c>
      <c r="P68" s="8">
        <f t="shared" si="39"/>
        <v>1.6183354343985323E-2</v>
      </c>
      <c r="Q68" s="33">
        <f>+'Output Gap'!I84</f>
        <v>1.3399182300002366E-3</v>
      </c>
      <c r="R68" s="8">
        <v>-2.0599999986366746E-2</v>
      </c>
      <c r="S68" s="8">
        <f>+'Output Gap'!Y68</f>
        <v>-1.6858063669562877E-2</v>
      </c>
      <c r="T68" s="8">
        <f t="shared" si="82"/>
        <v>-2.2896827344481206E-2</v>
      </c>
      <c r="U68" s="25">
        <v>1.4094607834402599</v>
      </c>
      <c r="V68" s="25">
        <v>1.4237818430062701</v>
      </c>
      <c r="W68" s="14">
        <f t="shared" si="41"/>
        <v>-1.4321059566010153E-2</v>
      </c>
      <c r="X68" s="25">
        <f t="shared" si="42"/>
        <v>4.1527960028297146</v>
      </c>
      <c r="Y68">
        <f t="shared" si="28"/>
        <v>9.8675038996244346</v>
      </c>
      <c r="Z68">
        <f t="shared" si="43"/>
        <v>9.8813613144491903</v>
      </c>
      <c r="AA68" s="14">
        <f t="shared" si="29"/>
        <v>-1.3857414824755665E-2</v>
      </c>
      <c r="AB68">
        <f t="shared" si="30"/>
        <v>12.933186264852305</v>
      </c>
      <c r="AC68">
        <f t="shared" si="44"/>
        <v>12.939353061288561</v>
      </c>
      <c r="AD68" s="14">
        <f t="shared" si="45"/>
        <v>-6.1667964362559502E-3</v>
      </c>
      <c r="AE68" s="8">
        <v>0.11555392786512954</v>
      </c>
      <c r="AF68" s="14">
        <f>+NAIRU_Unemployment!N64</f>
        <v>0.116429527699179</v>
      </c>
      <c r="AG68" s="8">
        <f>+NAIRU_Unemployment!L64</f>
        <v>0.1039077407422568</v>
      </c>
      <c r="AH68" s="8">
        <f t="shared" si="31"/>
        <v>1.1646187122872742E-2</v>
      </c>
      <c r="AI68" s="7">
        <v>19429.20191693971</v>
      </c>
      <c r="AJ68" s="7">
        <v>21967.650181363373</v>
      </c>
      <c r="AK68" s="7">
        <v>19293.121253441499</v>
      </c>
      <c r="AL68" s="7">
        <v>21830.715343527001</v>
      </c>
      <c r="AM68" s="8">
        <f t="shared" si="101"/>
        <v>0.88444607213487048</v>
      </c>
      <c r="AN68" s="7">
        <v>33529.657108072526</v>
      </c>
      <c r="AO68" s="7">
        <v>550616.784811866</v>
      </c>
      <c r="AP68" s="7">
        <v>551362.30411999999</v>
      </c>
      <c r="AQ68" s="8">
        <v>0.77007021016658928</v>
      </c>
      <c r="AR68" s="8">
        <v>0.76437016989394901</v>
      </c>
      <c r="AS68" s="8">
        <v>0.77084834903228705</v>
      </c>
      <c r="AT68" s="8">
        <v>0.76939145123672303</v>
      </c>
      <c r="AU68" s="8">
        <v>0.76705554768358297</v>
      </c>
      <c r="AV68" s="8">
        <f t="shared" si="17"/>
        <v>0.76909844931753091</v>
      </c>
      <c r="AW68" s="8">
        <v>0.03</v>
      </c>
      <c r="AX68" s="8">
        <v>3.0369425639682538E-2</v>
      </c>
      <c r="AY68" s="8">
        <v>3.4966666666666674E-2</v>
      </c>
      <c r="AZ68" s="8">
        <f t="shared" si="46"/>
        <v>7.1111111111110681E-3</v>
      </c>
      <c r="BA68" s="8">
        <f t="shared" si="12"/>
        <v>7.7705074625269432E-3</v>
      </c>
      <c r="BB68" s="8">
        <f t="shared" si="13"/>
        <v>1.2266917980351622E-2</v>
      </c>
      <c r="BC68" s="7">
        <v>72.900000000000006</v>
      </c>
      <c r="BD68" s="8">
        <v>2.2727272727272707E-2</v>
      </c>
      <c r="BE68" s="8">
        <v>6.4581443636080706E-3</v>
      </c>
      <c r="BF68" s="7">
        <v>73.352486479004696</v>
      </c>
      <c r="BG68" s="8">
        <v>2.6829133106513102E-2</v>
      </c>
      <c r="BH68" s="8">
        <f t="shared" ref="BH68:BH107" si="105">4*(LOG(BF68)-LOG(BF67))</f>
        <v>5.0510789365869613E-3</v>
      </c>
      <c r="BI68" s="8">
        <v>1.2265869831020701E-2</v>
      </c>
      <c r="BJ68" s="8">
        <v>2.5585759113116099E-2</v>
      </c>
      <c r="BK68" s="7">
        <v>1.292426897433907</v>
      </c>
      <c r="BL68" s="8">
        <v>3.8791370755971943E-2</v>
      </c>
      <c r="BM68" s="7">
        <v>1833.0600000000002</v>
      </c>
      <c r="BN68" s="7">
        <v>102.33722356666665</v>
      </c>
      <c r="BO68" s="7">
        <v>105.81388540334299</v>
      </c>
      <c r="BP68" s="7">
        <v>105.194424171176</v>
      </c>
      <c r="BQ68" s="8">
        <f t="shared" ref="BQ68:BQ107" si="106">+BO68/BP68-1</f>
        <v>5.888726869772043E-3</v>
      </c>
      <c r="BR68" s="8">
        <f t="shared" si="14"/>
        <v>-3.7229660354340166E-2</v>
      </c>
      <c r="BS68" s="8">
        <v>-3.7678957876674198E-2</v>
      </c>
      <c r="BT68" s="7">
        <v>90.100000000000009</v>
      </c>
      <c r="BU68" s="8">
        <v>-1.6947919697410607E-2</v>
      </c>
      <c r="BV68" s="29">
        <f t="shared" si="22"/>
        <v>8.5575269181967201E-2</v>
      </c>
      <c r="BW68" s="29">
        <v>4.3075013478604202E-3</v>
      </c>
      <c r="BX68" s="29">
        <v>-2.0333809650961699E-2</v>
      </c>
      <c r="BY68" s="29">
        <v>5.8913290625000003E-2</v>
      </c>
      <c r="BZ68" s="29">
        <v>1.7954403125000004E-2</v>
      </c>
      <c r="CA68" s="29">
        <v>1.1845999999999999E-2</v>
      </c>
      <c r="CB68" s="29">
        <f t="shared" si="79"/>
        <v>-4.0958887499999999E-2</v>
      </c>
      <c r="CC68" s="29">
        <v>1.8608517284086201E-2</v>
      </c>
      <c r="CD68" s="29">
        <v>1.7762001374333501E-2</v>
      </c>
      <c r="CE68" s="29">
        <f t="shared" si="32"/>
        <v>1.1851116513306191E-2</v>
      </c>
      <c r="CF68" s="29">
        <f t="shared" si="33"/>
        <v>1.615861786116661E-2</v>
      </c>
      <c r="CG68" s="29">
        <f t="shared" si="47"/>
        <v>-9.0475067500555423E-3</v>
      </c>
      <c r="CH68" s="29">
        <f t="shared" si="48"/>
        <v>-1.0971696887359342E-2</v>
      </c>
      <c r="CI68" s="29">
        <f t="shared" si="53"/>
        <v>-1.1696057908605603E-2</v>
      </c>
      <c r="CJ68" s="29">
        <f t="shared" si="34"/>
        <v>0.53793901915100684</v>
      </c>
      <c r="CK68" s="10">
        <v>33.807752314090052</v>
      </c>
      <c r="CL68" s="10">
        <v>42.557134624009684</v>
      </c>
      <c r="CM68" s="10">
        <v>20.683678849210605</v>
      </c>
      <c r="CN68" s="10">
        <v>35.636920378135336</v>
      </c>
      <c r="CO68" s="10">
        <v>32</v>
      </c>
      <c r="CP68" s="10">
        <v>14.92</v>
      </c>
      <c r="CQ68" s="10">
        <v>29.566666666666666</v>
      </c>
      <c r="CR68" s="10">
        <v>4.04</v>
      </c>
      <c r="CS68" s="7">
        <v>65.27940705762434</v>
      </c>
      <c r="CT68" s="7">
        <v>65.495565554500374</v>
      </c>
      <c r="CU68" s="8">
        <f t="shared" si="15"/>
        <v>4.2959675736905512E-2</v>
      </c>
      <c r="CV68" s="7">
        <v>63.541666666666664</v>
      </c>
      <c r="CW68" s="7">
        <v>60.040978377616398</v>
      </c>
      <c r="CX68" s="26">
        <v>1.4238933521189243</v>
      </c>
      <c r="CY68" s="29">
        <v>0.20325633125044565</v>
      </c>
      <c r="CZ68">
        <v>110858.792403104</v>
      </c>
      <c r="DA68">
        <v>32609.7693891737</v>
      </c>
      <c r="DB68" s="29">
        <f t="shared" si="96"/>
        <v>6.0962637985326973E-2</v>
      </c>
      <c r="DC68" s="29">
        <f t="shared" si="97"/>
        <v>0.11690319350590639</v>
      </c>
      <c r="DD68" s="29">
        <v>6.2081274753089721E-2</v>
      </c>
      <c r="DE68" s="29">
        <v>5.9656624086117792E-2</v>
      </c>
      <c r="DF68" s="29">
        <v>0.13500938379364108</v>
      </c>
      <c r="DG68" s="29">
        <v>0.16926660950705338</v>
      </c>
      <c r="DH68" s="29">
        <v>6.1877230415999199E-2</v>
      </c>
      <c r="DI68" s="29">
        <v>0.42054023335164148</v>
      </c>
      <c r="DJ68" s="29">
        <v>0.13400891332905249</v>
      </c>
      <c r="DK68" s="29">
        <v>0.2167325169142211</v>
      </c>
      <c r="DL68" s="29">
        <v>0.64925856975672647</v>
      </c>
      <c r="DM68">
        <v>-1672.1603188863846</v>
      </c>
      <c r="DN68" s="8">
        <f t="shared" si="76"/>
        <v>-1.2200081119239592E-2</v>
      </c>
      <c r="DO68" s="7">
        <f t="shared" si="20"/>
        <v>-19227.075122546961</v>
      </c>
      <c r="DP68" s="8">
        <f t="shared" si="78"/>
        <v>-3.6185537385470708E-2</v>
      </c>
      <c r="DQ68" s="8">
        <f t="shared" si="50"/>
        <v>4.9441236135447708E-2</v>
      </c>
      <c r="DR68" s="25">
        <v>0.976957871399181</v>
      </c>
      <c r="DS68" s="8">
        <v>8.1143844440564692E-3</v>
      </c>
      <c r="DT68" s="8">
        <v>1.9555697896946902E-3</v>
      </c>
      <c r="DU68" s="8">
        <v>-2.92433127486082E-4</v>
      </c>
      <c r="DV68" s="8">
        <v>0.122357906467436</v>
      </c>
      <c r="DW68" s="29">
        <f t="shared" si="102"/>
        <v>0.11555392786512954</v>
      </c>
      <c r="DX68" s="8">
        <v>0.66140776175045801</v>
      </c>
      <c r="DY68" s="8">
        <v>3.0217186494643E-2</v>
      </c>
      <c r="DZ68" s="8">
        <v>6.9640320176069137E-2</v>
      </c>
      <c r="EA68" s="8">
        <v>0.51460701405748255</v>
      </c>
      <c r="EB68" s="8">
        <f t="shared" si="16"/>
        <v>1.2370165724398419E-2</v>
      </c>
      <c r="EC68" s="8">
        <v>0.13128581161271313</v>
      </c>
      <c r="ED68" s="8">
        <v>0.11042208661377173</v>
      </c>
      <c r="EE68" s="8">
        <v>0.15974526123122423</v>
      </c>
      <c r="EF68" s="8">
        <v>7.9823805346300736E-2</v>
      </c>
      <c r="EG68" s="8">
        <v>0.22211424047615924</v>
      </c>
      <c r="EH68" s="8">
        <v>0.36045990928396432</v>
      </c>
      <c r="EI68" s="8">
        <v>6.2740950857749916E-2</v>
      </c>
      <c r="EJ68" s="8">
        <v>7.263420208514372E-2</v>
      </c>
      <c r="EK68" s="8">
        <v>0.13489079956314348</v>
      </c>
      <c r="EL68" s="10">
        <v>103390.41086000002</v>
      </c>
      <c r="EM68" s="8">
        <v>6.6114068561674122E-2</v>
      </c>
      <c r="EN68" s="10">
        <v>2687.7662800000012</v>
      </c>
      <c r="EO68" s="10">
        <v>4727.4624699999986</v>
      </c>
      <c r="EP68" s="8">
        <v>2.59962820308305E-2</v>
      </c>
      <c r="EQ68" s="8">
        <v>1.7588815311724189</v>
      </c>
      <c r="ER68" s="8">
        <v>7.9422735878616826E-2</v>
      </c>
      <c r="ES68" s="8">
        <v>0.57570895473317174</v>
      </c>
      <c r="ET68" s="10">
        <v>45521.371589999995</v>
      </c>
      <c r="EU68" s="8">
        <v>0.11535331863602072</v>
      </c>
      <c r="EV68" s="10">
        <v>2430.6594699999914</v>
      </c>
      <c r="EW68" s="10">
        <v>3085.1210599999999</v>
      </c>
      <c r="EX68" s="8">
        <v>5.3396006866672528E-2</v>
      </c>
      <c r="EY68" s="8">
        <v>1.2692526855685016</v>
      </c>
      <c r="EZ68" s="8">
        <v>8.7891388599523501E-2</v>
      </c>
      <c r="FA68" s="8">
        <v>0.77109971971162683</v>
      </c>
      <c r="FB68" s="10">
        <v>12912.552159999997</v>
      </c>
      <c r="FC68" s="8">
        <v>0.20267871391522774</v>
      </c>
      <c r="FD68" s="10">
        <v>454.41571999999883</v>
      </c>
      <c r="FE68" s="10">
        <v>362.46231000000012</v>
      </c>
      <c r="FF68" s="8">
        <v>3.5191781947465833E-2</v>
      </c>
      <c r="FG68" s="8">
        <v>0.79764474257184825</v>
      </c>
      <c r="FH68" s="8">
        <v>7.2847956312079104E-2</v>
      </c>
      <c r="FI68" s="8">
        <v>0.38533050400815166</v>
      </c>
      <c r="FJ68" s="7">
        <v>165916.06079999998</v>
      </c>
      <c r="FK68" s="7">
        <v>5791.9296899999918</v>
      </c>
      <c r="FL68" s="8">
        <v>9.3273376310870182E-2</v>
      </c>
      <c r="FM68" s="8">
        <v>-0.1028532024618628</v>
      </c>
      <c r="FN68" s="8">
        <v>0.6236488791923529</v>
      </c>
      <c r="FO68" s="8">
        <v>0.28072076145429076</v>
      </c>
      <c r="FP68" s="8">
        <v>0.12342062837391925</v>
      </c>
      <c r="FQ68" s="8">
        <v>1.3636859184445813</v>
      </c>
      <c r="FR68" s="8">
        <v>3.4908794616223149E-2</v>
      </c>
      <c r="FS68" s="8">
        <v>8.1285350895784064E-2</v>
      </c>
      <c r="FT68" s="8">
        <v>4.1135336306619592E-2</v>
      </c>
      <c r="FU68" s="8">
        <v>2.7104136531566753E-2</v>
      </c>
      <c r="FV68" s="8">
        <v>1.2363613551286935E-2</v>
      </c>
      <c r="FW68" s="8">
        <v>6.2272601438890379E-2</v>
      </c>
      <c r="FX68" s="8">
        <v>0.34947330298695051</v>
      </c>
      <c r="FY68" s="8">
        <v>0.58825409557415909</v>
      </c>
      <c r="FZ68" s="8">
        <v>0.19332340209215282</v>
      </c>
      <c r="GA68" s="8">
        <v>2.2582689492287145E-2</v>
      </c>
      <c r="GB68" s="8">
        <v>0.1888498179740048</v>
      </c>
      <c r="GC68" s="8">
        <v>0.42884020608883877</v>
      </c>
      <c r="GD68" s="8">
        <v>5.6026854364530365E-3</v>
      </c>
      <c r="GE68" s="8">
        <v>-0.56776490401569613</v>
      </c>
      <c r="GF68" s="8">
        <v>-0.31490055510064652</v>
      </c>
      <c r="GG68" s="8">
        <v>-1.6047995383324343E-2</v>
      </c>
      <c r="GH68" s="8">
        <v>-1.1024016348651897E-2</v>
      </c>
      <c r="GI68" s="8">
        <v>6.8400931319465659E-3</v>
      </c>
      <c r="GJ68" s="8">
        <v>1.2790327340030236E-2</v>
      </c>
      <c r="GK68" s="8">
        <v>5.6578164408934851E-2</v>
      </c>
      <c r="GL68" s="8">
        <v>0.13703407102777485</v>
      </c>
      <c r="GM68" s="8">
        <v>5.3703442343403143E-2</v>
      </c>
      <c r="GN68" s="8">
        <v>3.8879796813241531E-2</v>
      </c>
      <c r="GO68" s="8">
        <v>4.5358459366830917E-2</v>
      </c>
      <c r="GP68" s="8">
        <v>5.8005895524649966E-3</v>
      </c>
      <c r="GQ68" s="8">
        <v>7.9450314125520671E-2</v>
      </c>
      <c r="GR68" s="8">
        <v>2.274063319783513E-2</v>
      </c>
      <c r="GS68" s="8">
        <v>2.9502867869981679E-2</v>
      </c>
      <c r="GT68" s="8">
        <v>0.63565160756552197</v>
      </c>
      <c r="GU68" s="8">
        <v>0.2128199301878978</v>
      </c>
      <c r="GV68" s="8">
        <v>0.92897726261554847</v>
      </c>
      <c r="GW68" s="8">
        <v>0.31518676109276644</v>
      </c>
      <c r="GX68" s="26">
        <v>7.5097584144162788</v>
      </c>
      <c r="GY68" s="8">
        <v>0.15781398116213061</v>
      </c>
      <c r="GZ68" s="8">
        <v>7.7735890078952707E-2</v>
      </c>
      <c r="HA68" s="51">
        <v>1.3360206271080628</v>
      </c>
      <c r="HB68" s="51">
        <v>0.37631352674421586</v>
      </c>
      <c r="HC68" s="51">
        <v>1166.8450840065209</v>
      </c>
      <c r="HD68" s="51">
        <v>1527.2890753105348</v>
      </c>
      <c r="HE68" s="51">
        <v>966.43541380674469</v>
      </c>
      <c r="HF68" s="51">
        <v>1777.8186111582368</v>
      </c>
      <c r="HG68" s="51">
        <v>1166.996766850292</v>
      </c>
      <c r="HH68" s="10">
        <v>1054.142928595357</v>
      </c>
      <c r="HI68" s="8">
        <v>0.88471249715580025</v>
      </c>
      <c r="HJ68" s="8">
        <v>3.5531782247198745E-2</v>
      </c>
      <c r="HK68" s="8">
        <v>0.21292086425871146</v>
      </c>
      <c r="HL68" s="8">
        <v>8.0202916767770221E-2</v>
      </c>
      <c r="HM68" s="8">
        <v>5.0401863966217132E-2</v>
      </c>
      <c r="HN68" s="8">
        <v>3.5654072049905464E-2</v>
      </c>
      <c r="HO68" s="7">
        <v>1668.4333333333334</v>
      </c>
      <c r="HP68" s="8">
        <v>3.99522772973155E-2</v>
      </c>
      <c r="HQ68" s="8">
        <v>6.7213837639110902E-2</v>
      </c>
      <c r="HR68" s="8">
        <v>7.8969500808441506E-2</v>
      </c>
      <c r="HS68" s="29">
        <f t="shared" si="77"/>
        <v>3.9017223511126006E-2</v>
      </c>
      <c r="HT68">
        <v>-3299.018051</v>
      </c>
      <c r="HU68">
        <f t="shared" si="70"/>
        <v>-7525.4928970000001</v>
      </c>
      <c r="HV68" s="8">
        <f t="shared" si="80"/>
        <v>-4.3858243954978733E-2</v>
      </c>
      <c r="HW68" s="8">
        <f t="shared" si="83"/>
        <v>-2.7328804720272055E-2</v>
      </c>
      <c r="HX68">
        <v>2348.6132100279997</v>
      </c>
      <c r="HY68">
        <f t="shared" si="71"/>
        <v>6495.1234361900006</v>
      </c>
      <c r="HZ68" s="8">
        <f t="shared" si="81"/>
        <v>3.1223245683687749E-2</v>
      </c>
      <c r="IA68" s="8">
        <f t="shared" si="84"/>
        <v>2.3587021136178336E-2</v>
      </c>
      <c r="IB68" s="8">
        <v>1.773559959010856E-2</v>
      </c>
      <c r="IC68" s="8">
        <v>4.2940641966338067E-3</v>
      </c>
      <c r="ID68" s="8">
        <v>1.5573573494359677E-3</v>
      </c>
      <c r="IE68" s="8">
        <v>2.5205216507181478</v>
      </c>
      <c r="IF68" s="29">
        <v>0.34628199042694968</v>
      </c>
      <c r="IG68" s="29">
        <v>5.1337991208783899E-2</v>
      </c>
      <c r="IH68" s="29">
        <v>6.9728866663736899E-2</v>
      </c>
      <c r="II68" s="7">
        <v>137061.40988270799</v>
      </c>
      <c r="IJ68" s="7">
        <v>1822.14</v>
      </c>
      <c r="IK68" s="7">
        <f t="shared" si="103"/>
        <v>75220.021448795364</v>
      </c>
      <c r="IL68" s="10">
        <f>+VLOOKUP($A68,[3]Hoja1!$G$2:$I$123, 3, FALSE)</f>
        <v>45.288028265102369</v>
      </c>
      <c r="IM68" s="10">
        <v>50.305565111124302</v>
      </c>
      <c r="IN68" s="8">
        <f t="shared" si="104"/>
        <v>-9.974118837425372E-2</v>
      </c>
      <c r="IO68" s="7">
        <v>1833.0600000000002</v>
      </c>
      <c r="IP68" s="8">
        <v>4.9785180501137651E-3</v>
      </c>
      <c r="IQ68" s="7">
        <v>66.133921903431187</v>
      </c>
      <c r="IR68" s="8">
        <v>3.4824719828178263E-3</v>
      </c>
      <c r="IS68" s="8">
        <v>8.7477735865486798E-3</v>
      </c>
      <c r="IT68" s="8">
        <v>1.2345679012345678E-2</v>
      </c>
      <c r="IU68" s="8">
        <v>1.2345679012345678E-2</v>
      </c>
      <c r="IV68" s="8">
        <v>6.1728395061728392E-2</v>
      </c>
      <c r="IW68" s="29">
        <f t="shared" si="72"/>
        <v>7.3332790210976695E-3</v>
      </c>
      <c r="IX68" s="7">
        <f t="shared" si="73"/>
        <v>78.610445922148415</v>
      </c>
      <c r="IY68" s="29">
        <f t="shared" si="85"/>
        <v>4.739602276302983E-3</v>
      </c>
      <c r="IZ68" s="29">
        <f t="shared" si="86"/>
        <v>9.7018552354673129E-3</v>
      </c>
      <c r="JA68" s="29">
        <f t="shared" si="87"/>
        <v>3.7037037037037035E-2</v>
      </c>
      <c r="JB68" s="29">
        <f t="shared" si="88"/>
        <v>-1.2345679012345678E-2</v>
      </c>
      <c r="JC68" s="29">
        <f t="shared" si="89"/>
        <v>6.4814814814814811E-2</v>
      </c>
      <c r="JD68" s="26">
        <v>-4.9976428696123502E-2</v>
      </c>
      <c r="JE68" s="26">
        <v>-1.4932313350936099</v>
      </c>
      <c r="JF68" s="26">
        <v>-2.76712246441893E-2</v>
      </c>
      <c r="JG68" s="26">
        <v>0.27307026514720301</v>
      </c>
      <c r="JH68" s="26">
        <v>-0.29653317616713498</v>
      </c>
      <c r="JI68" s="26">
        <v>-0.39226108988693498</v>
      </c>
      <c r="JJ68" s="56">
        <f t="shared" si="75"/>
        <v>-1.9866029893407897</v>
      </c>
      <c r="JK68" s="8">
        <v>0.36775065178064098</v>
      </c>
      <c r="JL68" s="27">
        <v>0.560640977166736</v>
      </c>
      <c r="JM68" s="7">
        <v>74.178995814172495</v>
      </c>
      <c r="JN68" s="8">
        <v>-2.4016353009926501E-2</v>
      </c>
      <c r="JO68" s="8">
        <v>0.43738616051806101</v>
      </c>
      <c r="JP68" s="8">
        <v>-1.6993135604726602E-2</v>
      </c>
      <c r="JQ68" s="29">
        <f t="shared" si="90"/>
        <v>-2.3987900263130871E-2</v>
      </c>
      <c r="JR68" s="29">
        <f t="shared" si="91"/>
        <v>2.9718992502526326E-2</v>
      </c>
      <c r="JS68" s="29">
        <f t="shared" si="92"/>
        <v>3.2500000000000001E-2</v>
      </c>
      <c r="JT68" s="31">
        <f t="shared" si="93"/>
        <v>1.8850851566449729E-6</v>
      </c>
      <c r="JU68" s="31">
        <f t="shared" si="94"/>
        <v>1.4477351547615622E-5</v>
      </c>
      <c r="JV68" s="31">
        <f t="shared" si="95"/>
        <v>6.2500000000000113E-6</v>
      </c>
      <c r="JW68" s="31">
        <v>0.03</v>
      </c>
      <c r="JX68" s="31">
        <f t="shared" si="98"/>
        <v>-4.4142408868838995E-3</v>
      </c>
    </row>
    <row r="69" spans="1:284" x14ac:dyDescent="0.3">
      <c r="A69" s="1">
        <v>40513</v>
      </c>
      <c r="B69" s="7">
        <v>163808.543962467</v>
      </c>
      <c r="C69" s="7">
        <f t="shared" si="99"/>
        <v>164149.92886749425</v>
      </c>
      <c r="D69" s="26">
        <f t="shared" si="100"/>
        <v>12.006453609983794</v>
      </c>
      <c r="E69" s="26">
        <f>+'Output Gap'!E85</f>
        <v>12.0085354895912</v>
      </c>
      <c r="F69" s="26">
        <f t="shared" si="35"/>
        <v>12.01027324666709</v>
      </c>
      <c r="G69" s="27">
        <f t="shared" si="36"/>
        <v>12.031926057399058</v>
      </c>
      <c r="H69" s="27">
        <f t="shared" si="37"/>
        <v>168034.74582687279</v>
      </c>
      <c r="I69" s="7">
        <v>163322.57138387614</v>
      </c>
      <c r="J69" s="7">
        <v>165147.65514192785</v>
      </c>
      <c r="K69" s="7">
        <v>158895.25736208499</v>
      </c>
      <c r="L69" s="7">
        <v>160087.85189710301</v>
      </c>
      <c r="M69" s="8">
        <f t="shared" si="27"/>
        <v>-2.3119128965036206E-2</v>
      </c>
      <c r="N69" s="8">
        <f t="shared" si="38"/>
        <v>-8.1085691365706536E-3</v>
      </c>
      <c r="O69" s="8">
        <f>+'Output Gap'!H85</f>
        <v>-9.4174906581994122E-3</v>
      </c>
      <c r="P69" s="8">
        <f t="shared" si="39"/>
        <v>3.092154342395359E-2</v>
      </c>
      <c r="Q69" s="33">
        <f>+'Output Gap'!I85</f>
        <v>6.3377039660004186E-3</v>
      </c>
      <c r="R69" s="8">
        <v>-9.8999999963682583E-3</v>
      </c>
      <c r="S69" s="8">
        <f>+'Output Gap'!Y69</f>
        <v>-1.2373050009576869E-2</v>
      </c>
      <c r="T69" s="8">
        <f t="shared" si="82"/>
        <v>-1.8220877741775176E-2</v>
      </c>
      <c r="U69" s="25">
        <v>1.41265869943989</v>
      </c>
      <c r="V69" s="25">
        <v>1.4240021246379999</v>
      </c>
      <c r="W69" s="14">
        <f t="shared" si="41"/>
        <v>-1.1343425198109935E-2</v>
      </c>
      <c r="X69" s="25">
        <f t="shared" si="42"/>
        <v>4.1537108882719886</v>
      </c>
      <c r="Y69">
        <f t="shared" si="28"/>
        <v>9.8779985772358661</v>
      </c>
      <c r="Z69">
        <f t="shared" si="43"/>
        <v>9.8901563405145172</v>
      </c>
      <c r="AA69" s="14">
        <f t="shared" si="29"/>
        <v>-1.2157763278651146E-2</v>
      </c>
      <c r="AB69">
        <f t="shared" si="30"/>
        <v>12.953674817742487</v>
      </c>
      <c r="AC69">
        <f t="shared" si="44"/>
        <v>12.957932518001126</v>
      </c>
      <c r="AD69" s="14">
        <f t="shared" si="45"/>
        <v>-4.2577002586394741E-3</v>
      </c>
      <c r="AE69" s="8">
        <v>0.11702475648888955</v>
      </c>
      <c r="AF69" s="14">
        <f>+NAIRU_Unemployment!N65</f>
        <v>0.114348571502497</v>
      </c>
      <c r="AG69" s="8">
        <f>+NAIRU_Unemployment!L65</f>
        <v>0.10332268722266021</v>
      </c>
      <c r="AH69" s="8">
        <f t="shared" si="31"/>
        <v>1.3702069266229341E-2</v>
      </c>
      <c r="AI69" s="7">
        <v>19376.158601603744</v>
      </c>
      <c r="AJ69" s="7">
        <v>21944.169719363072</v>
      </c>
      <c r="AK69" s="7">
        <v>19496.662522980201</v>
      </c>
      <c r="AL69" s="7">
        <v>22009.194187558001</v>
      </c>
      <c r="AM69" s="8">
        <f t="shared" si="101"/>
        <v>0.88297524351111045</v>
      </c>
      <c r="AN69" s="7">
        <v>33006.1418208053</v>
      </c>
      <c r="AO69" s="7">
        <v>560660.04885559855</v>
      </c>
      <c r="AP69" s="7">
        <v>562021.34881</v>
      </c>
      <c r="AQ69" s="8">
        <v>0.76824428013478652</v>
      </c>
      <c r="AR69" s="8">
        <v>0.76607699889243897</v>
      </c>
      <c r="AS69" s="8">
        <v>0.76957077044797695</v>
      </c>
      <c r="AT69" s="8">
        <v>0.769972370247893</v>
      </c>
      <c r="AU69" s="8">
        <v>0.76849389546517699</v>
      </c>
      <c r="AV69" s="8">
        <f t="shared" si="17"/>
        <v>0.76934567872034909</v>
      </c>
      <c r="AW69" s="8">
        <v>0.03</v>
      </c>
      <c r="AX69" s="8">
        <v>2.9281775640322579E-2</v>
      </c>
      <c r="AY69" s="8">
        <v>3.4633333333333335E-2</v>
      </c>
      <c r="AZ69" s="8">
        <f t="shared" si="46"/>
        <v>-1.5520762423416601E-3</v>
      </c>
      <c r="BA69" s="8">
        <f t="shared" si="12"/>
        <v>6.4088472927599227E-3</v>
      </c>
      <c r="BB69" s="8">
        <f t="shared" si="13"/>
        <v>1.1641481481481364E-2</v>
      </c>
      <c r="BC69" s="7">
        <v>73.45</v>
      </c>
      <c r="BD69" s="8">
        <v>3.1601123595505598E-2</v>
      </c>
      <c r="BE69" s="8">
        <v>3.9021137666893704E-2</v>
      </c>
      <c r="BF69" s="7">
        <v>73.735844856779394</v>
      </c>
      <c r="BG69" s="8">
        <v>2.9965665762317299E-2</v>
      </c>
      <c r="BH69" s="8">
        <f t="shared" si="105"/>
        <v>9.0552828239323091E-3</v>
      </c>
      <c r="BI69" s="8">
        <v>1.35944238005332E-2</v>
      </c>
      <c r="BJ69" s="8">
        <v>2.6863125941959002E-2</v>
      </c>
      <c r="BK69" s="7">
        <v>1.3110124679501352</v>
      </c>
      <c r="BL69" s="8">
        <v>4.0742005763258371E-2</v>
      </c>
      <c r="BM69" s="7">
        <v>1865.9966666666667</v>
      </c>
      <c r="BN69" s="7">
        <v>102.52657219333332</v>
      </c>
      <c r="BO69" s="7">
        <v>104.090125435414</v>
      </c>
      <c r="BP69" s="7">
        <v>104.334501160486</v>
      </c>
      <c r="BQ69" s="8">
        <f t="shared" si="106"/>
        <v>-2.3422331285803955E-3</v>
      </c>
      <c r="BR69" s="8">
        <f t="shared" si="14"/>
        <v>-4.420000799748991E-2</v>
      </c>
      <c r="BS69" s="8">
        <v>-3.53299457914409E-2</v>
      </c>
      <c r="BT69" s="7">
        <v>90.77</v>
      </c>
      <c r="BU69" s="8">
        <v>9.6399836861815746E-3</v>
      </c>
      <c r="BV69" s="29">
        <f t="shared" si="22"/>
        <v>5.9955650712068952E-2</v>
      </c>
      <c r="BW69" s="29">
        <v>3.9421738440638503E-3</v>
      </c>
      <c r="BX69" s="29">
        <v>-1.6533671181442701E-2</v>
      </c>
      <c r="BY69" s="29">
        <v>5.7115326229508198E-2</v>
      </c>
      <c r="BZ69" s="29">
        <v>1.5674870967741929E-2</v>
      </c>
      <c r="CA69" s="29">
        <v>1.1070999999999999E-2</v>
      </c>
      <c r="CB69" s="29">
        <f t="shared" si="79"/>
        <v>-4.1440455261766269E-2</v>
      </c>
      <c r="CC69" s="29">
        <v>1.7959508279568801E-2</v>
      </c>
      <c r="CD69" s="29">
        <v>1.7611548353906801E-2</v>
      </c>
      <c r="CE69" s="29">
        <f t="shared" si="32"/>
        <v>1.1700663492879491E-2</v>
      </c>
      <c r="CF69" s="29">
        <f t="shared" si="33"/>
        <v>1.5642837336943341E-2</v>
      </c>
      <c r="CG69" s="29">
        <f t="shared" si="47"/>
        <v>-1.7194913579285001E-2</v>
      </c>
      <c r="CH69" s="29">
        <f t="shared" si="48"/>
        <v>-3.2979868977130455E-3</v>
      </c>
      <c r="CI69" s="29">
        <f t="shared" si="53"/>
        <v>-1.259158150584757E-2</v>
      </c>
      <c r="CJ69" s="29">
        <f t="shared" si="34"/>
        <v>0.25228822618902225</v>
      </c>
      <c r="CK69" s="10">
        <v>24.305458166774262</v>
      </c>
      <c r="CL69" s="10">
        <v>30.557006762378936</v>
      </c>
      <c r="CM69" s="10">
        <v>14.928135273367248</v>
      </c>
      <c r="CN69" s="10">
        <v>28.874133557413369</v>
      </c>
      <c r="CO69" s="10">
        <v>11.2</v>
      </c>
      <c r="CP69" s="10">
        <v>9.6333333333333329</v>
      </c>
      <c r="CQ69" s="10">
        <v>24.793333333333333</v>
      </c>
      <c r="CR69" s="10">
        <v>0.26000000000000006</v>
      </c>
      <c r="CS69" s="7">
        <v>85.996869426127375</v>
      </c>
      <c r="CT69" s="7">
        <v>94.01609271555111</v>
      </c>
      <c r="CU69" s="8">
        <f t="shared" si="15"/>
        <v>5.4748165962587692E-2</v>
      </c>
      <c r="CV69" s="7">
        <v>62.5</v>
      </c>
      <c r="CW69" s="7">
        <v>59.374973104490898</v>
      </c>
      <c r="CX69" s="26">
        <v>1.4093801050314709</v>
      </c>
      <c r="CY69" s="29">
        <v>0.21373432438532142</v>
      </c>
      <c r="CZ69">
        <v>112294.635631351</v>
      </c>
      <c r="DA69">
        <v>34989.9325741375</v>
      </c>
      <c r="DB69" s="29">
        <f t="shared" si="96"/>
        <v>6.2354664836638651E-2</v>
      </c>
      <c r="DC69" s="29">
        <f t="shared" si="97"/>
        <v>0.13282567753916319</v>
      </c>
      <c r="DD69" s="29">
        <v>6.3890958641957638E-2</v>
      </c>
      <c r="DE69" s="29">
        <v>5.9456175168253939E-2</v>
      </c>
      <c r="DF69" s="29">
        <v>0.13713621205374393</v>
      </c>
      <c r="DG69" s="29">
        <v>0.16861699253659829</v>
      </c>
      <c r="DH69" s="29">
        <v>6.4155104581541611E-2</v>
      </c>
      <c r="DI69" s="29">
        <v>0.41716211518338947</v>
      </c>
      <c r="DJ69" s="29">
        <v>0.13548413330116268</v>
      </c>
      <c r="DK69" s="29">
        <v>0.22109779719197503</v>
      </c>
      <c r="DL69" s="29">
        <v>0.64341806950686231</v>
      </c>
      <c r="DM69">
        <v>-14995.426634416228</v>
      </c>
      <c r="DN69" s="8">
        <f t="shared" si="76"/>
        <v>-0.10570063824579028</v>
      </c>
      <c r="DO69" s="7">
        <f t="shared" si="20"/>
        <v>-21019.029748532412</v>
      </c>
      <c r="DP69" s="8">
        <f t="shared" si="78"/>
        <v>-3.8633661266280275E-2</v>
      </c>
      <c r="DQ69" s="8">
        <f t="shared" si="50"/>
        <v>4.7776393470734924E-2</v>
      </c>
      <c r="DR69" s="25">
        <v>0.98329801279186901</v>
      </c>
      <c r="DS69" s="8">
        <v>1.4088811472860801E-2</v>
      </c>
      <c r="DT69" s="8">
        <v>1.9725764332896899E-3</v>
      </c>
      <c r="DU69" s="8">
        <v>-1.2700618020733501E-3</v>
      </c>
      <c r="DV69" s="8">
        <v>0.12714810193326401</v>
      </c>
      <c r="DW69" s="29">
        <f t="shared" si="102"/>
        <v>0.11702475648888955</v>
      </c>
      <c r="DX69" s="8">
        <v>0.66469985343173421</v>
      </c>
      <c r="DY69" s="8">
        <v>2.91060452725069E-2</v>
      </c>
      <c r="DZ69" s="8">
        <v>6.0656336393300592E-2</v>
      </c>
      <c r="EA69" s="8">
        <v>0.51651478824760244</v>
      </c>
      <c r="EB69" s="8">
        <f t="shared" si="16"/>
        <v>-2.6322982641339365E-2</v>
      </c>
      <c r="EC69" s="8">
        <v>0.15757040106398934</v>
      </c>
      <c r="ED69" s="8">
        <v>0.13889010888094089</v>
      </c>
      <c r="EE69" s="8">
        <v>0.16758439240345924</v>
      </c>
      <c r="EF69" s="8">
        <v>9.9810160054550012E-2</v>
      </c>
      <c r="EG69" s="8">
        <v>0.18864424414555767</v>
      </c>
      <c r="EH69" s="8">
        <v>0.36638658715682654</v>
      </c>
      <c r="EI69" s="8">
        <v>8.0910829696462822E-2</v>
      </c>
      <c r="EJ69" s="8">
        <v>7.961731569834124E-2</v>
      </c>
      <c r="EK69" s="8">
        <v>0.15649124231011013</v>
      </c>
      <c r="EL69" s="10">
        <v>112169.82844000001</v>
      </c>
      <c r="EM69" s="8">
        <v>0.15640067040990258</v>
      </c>
      <c r="EN69" s="10">
        <v>2302.842819999993</v>
      </c>
      <c r="EO69" s="10">
        <v>4862.4848400000001</v>
      </c>
      <c r="EP69" s="8">
        <v>2.0529966498360037E-2</v>
      </c>
      <c r="EQ69" s="8">
        <v>2.1115139938209135</v>
      </c>
      <c r="ER69" s="8">
        <v>7.721817954771712E-2</v>
      </c>
      <c r="ES69" s="8">
        <v>0.56138738078858497</v>
      </c>
      <c r="ET69" s="10">
        <v>48176.367880000013</v>
      </c>
      <c r="EU69" s="8">
        <v>0.15053308367837537</v>
      </c>
      <c r="EV69" s="10">
        <v>2143.1913500000014</v>
      </c>
      <c r="EW69" s="10">
        <v>3044.3907300000005</v>
      </c>
      <c r="EX69" s="8">
        <v>4.4486362179447902E-2</v>
      </c>
      <c r="EY69" s="8">
        <v>1.4204941290006599</v>
      </c>
      <c r="EZ69" s="8">
        <v>7.8152467905169262E-2</v>
      </c>
      <c r="FA69" s="8">
        <v>0.8085811990142473</v>
      </c>
      <c r="FB69" s="10">
        <v>11253.81943</v>
      </c>
      <c r="FC69" s="8">
        <v>0.20165685948085388</v>
      </c>
      <c r="FD69" s="10">
        <v>429.83474999999999</v>
      </c>
      <c r="FE69" s="10">
        <v>340.87447000000003</v>
      </c>
      <c r="FF69" s="8">
        <v>3.8194566091416311E-2</v>
      </c>
      <c r="FG69" s="8">
        <v>0.79303609119551188</v>
      </c>
      <c r="FH69" s="8">
        <v>8.4817858957936171E-2</v>
      </c>
      <c r="FI69" s="8">
        <v>0.3571142887036563</v>
      </c>
      <c r="FJ69" s="7">
        <v>175904.40600000002</v>
      </c>
      <c r="FK69" s="7">
        <v>5064.4629599999944</v>
      </c>
      <c r="FL69" s="8">
        <v>0.15542835415159825</v>
      </c>
      <c r="FM69" s="8">
        <v>-0.16059079986809663</v>
      </c>
      <c r="FN69" s="8">
        <v>0.62688054007331451</v>
      </c>
      <c r="FO69" s="8">
        <v>0.27770358584393323</v>
      </c>
      <c r="FP69" s="8">
        <v>0.1202265452295613</v>
      </c>
      <c r="FQ69" s="8">
        <v>1.5196083621253773</v>
      </c>
      <c r="FR69" s="8">
        <v>2.879099549103957E-2</v>
      </c>
      <c r="FS69" s="8">
        <v>7.7833966707582677E-2</v>
      </c>
      <c r="FT69" s="8">
        <v>4.7501720626389445E-2</v>
      </c>
      <c r="FU69" s="8">
        <v>2.8169665278648764E-2</v>
      </c>
      <c r="FV69" s="8">
        <v>9.537193275471428E-3</v>
      </c>
      <c r="FW69" s="8">
        <v>6.6495344478645343E-2</v>
      </c>
      <c r="FX69" s="8">
        <v>0.33534807918305465</v>
      </c>
      <c r="FY69" s="8">
        <v>0.59815657633829999</v>
      </c>
      <c r="FZ69" s="8">
        <v>0.37874826031372355</v>
      </c>
      <c r="GA69" s="8">
        <v>9.9954103282553941E-2</v>
      </c>
      <c r="GB69" s="8">
        <v>0.28119091749978753</v>
      </c>
      <c r="GC69" s="8">
        <v>0.45722803209289248</v>
      </c>
      <c r="GD69" s="8">
        <v>3.077544442150304E-2</v>
      </c>
      <c r="GE69" s="8">
        <v>-0.6475382561586942</v>
      </c>
      <c r="GF69" s="8">
        <v>-0.32564034739168746</v>
      </c>
      <c r="GG69" s="8">
        <v>-4.5993806277898341E-3</v>
      </c>
      <c r="GH69" s="8">
        <v>-4.1889694238597995E-3</v>
      </c>
      <c r="GI69" s="8">
        <v>4.5797754994262958E-3</v>
      </c>
      <c r="GJ69" s="8">
        <v>1.8984520094687606E-2</v>
      </c>
      <c r="GK69" s="8">
        <v>5.3766338401935641E-2</v>
      </c>
      <c r="GL69" s="8">
        <v>0.1334059507303563</v>
      </c>
      <c r="GM69" s="8">
        <v>5.2804927634059057E-2</v>
      </c>
      <c r="GN69" s="8">
        <v>3.5756736252919967E-2</v>
      </c>
      <c r="GO69" s="8">
        <v>4.3820745769162124E-2</v>
      </c>
      <c r="GP69" s="8">
        <v>5.5256611206104369E-3</v>
      </c>
      <c r="GQ69" s="8">
        <v>7.4002653912799088E-2</v>
      </c>
      <c r="GR69" s="8">
        <v>2.1780720433314055E-2</v>
      </c>
      <c r="GS69" s="8">
        <v>2.8014661659405787E-2</v>
      </c>
      <c r="GT69" s="8">
        <v>0.63239030328545509</v>
      </c>
      <c r="GU69" s="8">
        <v>0.22225128531367194</v>
      </c>
      <c r="GV69" s="8">
        <v>0.94928360739127038</v>
      </c>
      <c r="GW69" s="8">
        <v>0.32328534607746445</v>
      </c>
      <c r="GX69" s="26">
        <v>7.6870551978837929</v>
      </c>
      <c r="GY69" s="8">
        <v>0.15177624035304327</v>
      </c>
      <c r="GZ69" s="8">
        <v>7.7198925601934462E-2</v>
      </c>
      <c r="HA69" s="51">
        <v>1.3584165537441446</v>
      </c>
      <c r="HB69" s="51">
        <v>0.37316958748352808</v>
      </c>
      <c r="HC69" s="51">
        <v>1200.7464508935789</v>
      </c>
      <c r="HD69" s="51">
        <v>1572.915733752289</v>
      </c>
      <c r="HE69" s="51">
        <v>970.29507855709346</v>
      </c>
      <c r="HF69" s="51">
        <v>1951.5447781095459</v>
      </c>
      <c r="HG69" s="51">
        <v>1180.9161246532653</v>
      </c>
      <c r="HH69" s="10">
        <v>1003.4337723352938</v>
      </c>
      <c r="HI69" s="8">
        <v>0.8899294284584085</v>
      </c>
      <c r="HJ69" s="8">
        <v>3.4182713054369325E-2</v>
      </c>
      <c r="HK69" s="8">
        <v>0.22408786947006973</v>
      </c>
      <c r="HL69" s="8">
        <v>8.3125580485575751E-2</v>
      </c>
      <c r="HM69" s="8">
        <v>5.3373146107455229E-2</v>
      </c>
      <c r="HN69" s="8">
        <v>3.3114312359954434E-2</v>
      </c>
      <c r="HO69" s="7">
        <v>1835.1566666666668</v>
      </c>
      <c r="HP69" s="8">
        <v>4.3759690246439095E-2</v>
      </c>
      <c r="HQ69" s="8">
        <v>7.3206496035267993E-2</v>
      </c>
      <c r="HR69" s="8">
        <v>8.260756853104001E-2</v>
      </c>
      <c r="HS69" s="29">
        <f t="shared" si="77"/>
        <v>3.8847878284600915E-2</v>
      </c>
      <c r="HT69">
        <v>-2695.0530829999998</v>
      </c>
      <c r="HU69">
        <f t="shared" si="70"/>
        <v>-8732.3843909999996</v>
      </c>
      <c r="HV69" s="8">
        <f t="shared" si="80"/>
        <v>-3.5857433608569064E-2</v>
      </c>
      <c r="HW69" s="8">
        <f t="shared" si="83"/>
        <v>-3.0497447205615719E-2</v>
      </c>
      <c r="HX69">
        <v>930.93242885999996</v>
      </c>
      <c r="HY69">
        <f t="shared" si="71"/>
        <v>6429.9909573170007</v>
      </c>
      <c r="HZ69" s="8">
        <f t="shared" si="81"/>
        <v>1.2385970418346449E-2</v>
      </c>
      <c r="IA69" s="8">
        <f t="shared" si="84"/>
        <v>2.2456444995191657E-2</v>
      </c>
      <c r="IB69" s="8">
        <v>1.7380007412318269E-2</v>
      </c>
      <c r="IC69" s="8">
        <v>1.7868770682073591E-3</v>
      </c>
      <c r="ID69" s="8">
        <v>3.2895605146660294E-3</v>
      </c>
      <c r="IE69" s="8">
        <v>2.3221689673182002</v>
      </c>
      <c r="IF69" s="29">
        <v>0.35290623304673757</v>
      </c>
      <c r="IG69" s="29">
        <v>4.9672703712898301E-2</v>
      </c>
      <c r="IH69" s="29">
        <v>6.8309690090156194E-2</v>
      </c>
      <c r="II69" s="7">
        <v>141866.945018314</v>
      </c>
      <c r="IJ69" s="7">
        <v>1887.5266666666666</v>
      </c>
      <c r="IK69" s="7">
        <f t="shared" si="103"/>
        <v>75160.233507507539</v>
      </c>
      <c r="IL69" s="10">
        <f>+VLOOKUP($A69,[3]Hoja1!$G$2:$I$123, 3, FALSE)</f>
        <v>50.897031881796714</v>
      </c>
      <c r="IM69" s="10">
        <v>50.535921433382001</v>
      </c>
      <c r="IN69" s="8">
        <f t="shared" si="104"/>
        <v>7.1456191590517637E-3</v>
      </c>
      <c r="IO69" s="7">
        <v>1865.9966666666667</v>
      </c>
      <c r="IP69" s="8">
        <v>5.8041097399530381E-3</v>
      </c>
      <c r="IQ69" s="7">
        <v>52.720345262992417</v>
      </c>
      <c r="IR69" s="8">
        <v>3.3103406075918533E-3</v>
      </c>
      <c r="IS69" s="8">
        <v>1.2793088170503307E-2</v>
      </c>
      <c r="IT69" s="8">
        <v>4.9382716049382713E-2</v>
      </c>
      <c r="IU69" s="8">
        <v>-3.7037037037037035E-2</v>
      </c>
      <c r="IV69" s="8">
        <v>3.7037037037037035E-2</v>
      </c>
      <c r="IW69" s="29">
        <f t="shared" si="72"/>
        <v>6.0611244044942291E-3</v>
      </c>
      <c r="IX69" s="7">
        <f t="shared" si="73"/>
        <v>71.052604710657931</v>
      </c>
      <c r="IY69" s="29">
        <f t="shared" si="85"/>
        <v>4.1927293419486951E-3</v>
      </c>
      <c r="IZ69" s="29">
        <f t="shared" si="86"/>
        <v>1.0328380411769703E-2</v>
      </c>
      <c r="JA69" s="29">
        <f t="shared" si="87"/>
        <v>3.3950617283950615E-2</v>
      </c>
      <c r="JB69" s="29">
        <f t="shared" si="88"/>
        <v>6.1728395061728392E-3</v>
      </c>
      <c r="JC69" s="29">
        <f t="shared" si="89"/>
        <v>6.4814814814814811E-2</v>
      </c>
      <c r="JD69" s="26">
        <v>-4.7571871834515E-2</v>
      </c>
      <c r="JE69" s="26">
        <v>-1.4054498406879501</v>
      </c>
      <c r="JF69" s="26">
        <v>6.1444753570132201E-3</v>
      </c>
      <c r="JG69" s="26">
        <v>0.303246811314902</v>
      </c>
      <c r="JH69" s="26">
        <v>-0.27425342375432499</v>
      </c>
      <c r="JI69" s="26">
        <v>-0.36089145896032598</v>
      </c>
      <c r="JJ69" s="56">
        <f t="shared" si="75"/>
        <v>-1.7787753085652009</v>
      </c>
      <c r="JK69" s="8">
        <v>0.35893183915934701</v>
      </c>
      <c r="JL69" s="27">
        <v>0.55801151172910901</v>
      </c>
      <c r="JM69" s="7">
        <v>78.936024352340795</v>
      </c>
      <c r="JN69" s="8">
        <v>-5.7399984098815398E-3</v>
      </c>
      <c r="JO69" s="8">
        <v>0.39139086146326801</v>
      </c>
      <c r="JP69" s="8">
        <v>0.118231432910039</v>
      </c>
      <c r="JQ69" s="29">
        <f t="shared" si="90"/>
        <v>-2.2169906252602553E-2</v>
      </c>
      <c r="JR69" s="29">
        <f t="shared" si="91"/>
        <v>2.7505448471467849E-2</v>
      </c>
      <c r="JS69" s="29">
        <f t="shared" si="92"/>
        <v>3.125E-2</v>
      </c>
      <c r="JT69" s="31">
        <f t="shared" si="93"/>
        <v>6.3283988498739159E-6</v>
      </c>
      <c r="JU69" s="31">
        <f t="shared" si="94"/>
        <v>2.621638417729192E-6</v>
      </c>
      <c r="JV69" s="31">
        <f t="shared" si="95"/>
        <v>4.6875000000000098E-6</v>
      </c>
      <c r="JW69" s="31">
        <v>0.03</v>
      </c>
      <c r="JX69" s="31">
        <f t="shared" si="98"/>
        <v>-3.1368740580409969E-3</v>
      </c>
    </row>
    <row r="70" spans="1:284" x14ac:dyDescent="0.3">
      <c r="A70" s="1">
        <v>40603</v>
      </c>
      <c r="B70" s="7">
        <v>167027.402256656</v>
      </c>
      <c r="C70" s="7">
        <f t="shared" si="99"/>
        <v>166740.65124294139</v>
      </c>
      <c r="D70" s="26">
        <f t="shared" si="100"/>
        <v>12.025913163307559</v>
      </c>
      <c r="E70" s="26">
        <f>+'Output Gap'!E86</f>
        <v>12.0241948976961</v>
      </c>
      <c r="F70" s="26">
        <f t="shared" si="35"/>
        <v>12.025938862741029</v>
      </c>
      <c r="G70" s="27">
        <f t="shared" si="36"/>
        <v>12.043513480631692</v>
      </c>
      <c r="H70" s="27">
        <f t="shared" si="37"/>
        <v>169993.16011948339</v>
      </c>
      <c r="I70" s="7">
        <v>165498.74683635327</v>
      </c>
      <c r="J70" s="7">
        <v>167067.40883905519</v>
      </c>
      <c r="K70" s="7">
        <v>160650.55145944899</v>
      </c>
      <c r="L70" s="7">
        <v>160244.278671573</v>
      </c>
      <c r="M70" s="8">
        <f t="shared" si="27"/>
        <v>-1.9133174971604272E-2</v>
      </c>
      <c r="N70" s="8">
        <f t="shared" si="38"/>
        <v>-2.3946371513861031E-4</v>
      </c>
      <c r="O70" s="8">
        <f>+'Output Gap'!H86</f>
        <v>-4.9817690635993728E-3</v>
      </c>
      <c r="P70" s="8">
        <f t="shared" si="39"/>
        <v>3.969392410592909E-2</v>
      </c>
      <c r="Q70" s="33">
        <f>+'Output Gap'!I86</f>
        <v>1.1000891116299982E-2</v>
      </c>
      <c r="R70" s="8">
        <v>-8.3999999989076146E-3</v>
      </c>
      <c r="S70" s="8">
        <f>+'Output Gap'!Y70</f>
        <v>-8.2207637088972194E-3</v>
      </c>
      <c r="T70" s="8">
        <f t="shared" si="82"/>
        <v>-1.4088620190207833E-2</v>
      </c>
      <c r="U70" s="25">
        <v>1.41536787484224</v>
      </c>
      <c r="V70" s="25">
        <v>1.4243607337012001</v>
      </c>
      <c r="W70" s="14">
        <f t="shared" si="41"/>
        <v>-8.9928588589600622E-3</v>
      </c>
      <c r="X70" s="25">
        <f t="shared" si="42"/>
        <v>4.1552007137589309</v>
      </c>
      <c r="Y70">
        <f t="shared" si="28"/>
        <v>9.8883842594704863</v>
      </c>
      <c r="Z70">
        <f t="shared" si="43"/>
        <v>9.8989022689773076</v>
      </c>
      <c r="AA70" s="14">
        <f t="shared" si="29"/>
        <v>-1.0518009506821357E-2</v>
      </c>
      <c r="AB70">
        <f t="shared" si="30"/>
        <v>12.975048055804651</v>
      </c>
      <c r="AC70">
        <f t="shared" si="44"/>
        <v>12.977290429652543</v>
      </c>
      <c r="AD70" s="14">
        <f t="shared" si="45"/>
        <v>-2.2423738478920541E-3</v>
      </c>
      <c r="AE70" s="8">
        <v>0.11283402784739499</v>
      </c>
      <c r="AF70" s="14">
        <f>+NAIRU_Unemployment!N66</f>
        <v>0.112267615305814</v>
      </c>
      <c r="AG70" s="8">
        <f>+NAIRU_Unemployment!L66</f>
        <v>0.10272229864973259</v>
      </c>
      <c r="AH70" s="8">
        <f t="shared" si="31"/>
        <v>1.01117291976624E-2</v>
      </c>
      <c r="AI70" s="7">
        <v>19582.900491497756</v>
      </c>
      <c r="AJ70" s="7">
        <v>22073.547798482537</v>
      </c>
      <c r="AK70" s="7">
        <v>19700.2037925189</v>
      </c>
      <c r="AL70" s="7">
        <v>22187.673031589002</v>
      </c>
      <c r="AM70" s="8">
        <f t="shared" si="101"/>
        <v>0.88716597215260506</v>
      </c>
      <c r="AN70" s="7">
        <v>35199.004539185276</v>
      </c>
      <c r="AO70" s="7">
        <v>571815.63725251611</v>
      </c>
      <c r="AP70" s="7">
        <v>572680.39349000005</v>
      </c>
      <c r="AQ70" s="8">
        <v>0.76366280879502313</v>
      </c>
      <c r="AR70" s="8">
        <v>0.76778382789092903</v>
      </c>
      <c r="AS70" s="8">
        <v>0.76840212152234499</v>
      </c>
      <c r="AT70" s="8">
        <v>0.77054529926740001</v>
      </c>
      <c r="AU70" s="8">
        <v>0.76957483324599496</v>
      </c>
      <c r="AV70" s="8">
        <f t="shared" si="17"/>
        <v>0.76950741801191336</v>
      </c>
      <c r="AW70" s="8">
        <v>3.5000000000000003E-2</v>
      </c>
      <c r="AX70" s="8">
        <v>3.1521539856451612E-2</v>
      </c>
      <c r="AY70" s="8">
        <v>3.5099999999999999E-2</v>
      </c>
      <c r="AZ70" s="8">
        <f t="shared" si="46"/>
        <v>3.0239400829208396E-3</v>
      </c>
      <c r="BA70" s="8">
        <f t="shared" si="12"/>
        <v>-7.7145843711878825E-5</v>
      </c>
      <c r="BB70" s="8">
        <f t="shared" si="13"/>
        <v>3.3916950306329685E-3</v>
      </c>
      <c r="BC70" s="7">
        <v>74.77</v>
      </c>
      <c r="BD70" s="8">
        <v>3.1879657742202694E-2</v>
      </c>
      <c r="BE70" s="8">
        <v>3.40051174413252E-2</v>
      </c>
      <c r="BF70" s="7">
        <v>74.9692446005769</v>
      </c>
      <c r="BG70" s="8">
        <v>3.13466603320827E-2</v>
      </c>
      <c r="BH70" s="8">
        <f t="shared" si="105"/>
        <v>2.8817896613879235E-2</v>
      </c>
      <c r="BI70" s="8">
        <v>1.3665850697381399E-2</v>
      </c>
      <c r="BJ70" s="8">
        <v>2.6757813866395801E-2</v>
      </c>
      <c r="BK70" s="7">
        <v>1.3432334138198361</v>
      </c>
      <c r="BL70" s="8">
        <v>6.7515757457665471E-2</v>
      </c>
      <c r="BM70" s="7">
        <v>1877.8766666666668</v>
      </c>
      <c r="BN70" s="7">
        <v>101.77218583333332</v>
      </c>
      <c r="BO70" s="7">
        <v>102.366365467485</v>
      </c>
      <c r="BP70" s="7">
        <v>103.579064244883</v>
      </c>
      <c r="BQ70" s="8">
        <f t="shared" si="106"/>
        <v>-1.17079526276751E-2</v>
      </c>
      <c r="BR70" s="8">
        <f t="shared" si="14"/>
        <v>-5.1299807800524677E-2</v>
      </c>
      <c r="BS70" s="8">
        <v>-3.2494371402653398E-2</v>
      </c>
      <c r="BT70" s="7">
        <v>92.69</v>
      </c>
      <c r="BU70" s="8">
        <v>1.7714013834498443E-2</v>
      </c>
      <c r="BV70" s="29">
        <f t="shared" si="22"/>
        <v>4.3468675699999994E-2</v>
      </c>
      <c r="BW70" s="29">
        <v>3.6380796159050399E-3</v>
      </c>
      <c r="BX70" s="29">
        <v>-1.29703165536557E-2</v>
      </c>
      <c r="BY70" s="29">
        <v>6.2534235483870951E-2</v>
      </c>
      <c r="BZ70" s="29">
        <v>1.5090417741935487E-2</v>
      </c>
      <c r="CA70" s="29">
        <v>1.0974899999999999E-2</v>
      </c>
      <c r="CB70" s="29">
        <f t="shared" si="79"/>
        <v>-4.7443817741935464E-2</v>
      </c>
      <c r="CC70" s="29">
        <v>1.7310499275051301E-2</v>
      </c>
      <c r="CD70" s="29">
        <v>1.7483608408784702E-2</v>
      </c>
      <c r="CE70" s="29">
        <f t="shared" si="32"/>
        <v>1.1572723547757392E-2</v>
      </c>
      <c r="CF70" s="29">
        <f t="shared" si="33"/>
        <v>1.5210803163662434E-2</v>
      </c>
      <c r="CG70" s="29">
        <f t="shared" si="47"/>
        <v>-1.2186863080741595E-2</v>
      </c>
      <c r="CH70" s="29">
        <f t="shared" si="48"/>
        <v>-1.0330655180145615E-3</v>
      </c>
      <c r="CI70" s="29">
        <f t="shared" si="53"/>
        <v>-1.0971696887359342E-2</v>
      </c>
      <c r="CJ70" s="29">
        <f t="shared" si="34"/>
        <v>0.42787214216218361</v>
      </c>
      <c r="CK70" s="10">
        <v>19.466740433649473</v>
      </c>
      <c r="CL70" s="10">
        <v>25.101567058138624</v>
      </c>
      <c r="CM70" s="10">
        <v>11.014500496915746</v>
      </c>
      <c r="CN70" s="10">
        <v>35.795545016326891</v>
      </c>
      <c r="CO70" s="10">
        <v>20.8</v>
      </c>
      <c r="CP70" s="10">
        <v>1.5866666666666667</v>
      </c>
      <c r="CQ70" s="10">
        <v>28.2</v>
      </c>
      <c r="CR70" s="10">
        <v>11.13</v>
      </c>
      <c r="CS70" s="7">
        <v>87.677481214464336</v>
      </c>
      <c r="CT70" s="7">
        <v>73.68731804757293</v>
      </c>
      <c r="CU70" s="8">
        <f t="shared" si="15"/>
        <v>6.7652180694025565E-2</v>
      </c>
      <c r="CV70" s="7">
        <v>64.583333333333329</v>
      </c>
      <c r="CW70" s="7">
        <v>58.170642423319102</v>
      </c>
      <c r="CX70" s="26">
        <v>1.4049905722296201</v>
      </c>
      <c r="CY70" s="29">
        <v>0.2270727419398782</v>
      </c>
      <c r="CZ70">
        <v>112842.38768438601</v>
      </c>
      <c r="DA70">
        <v>37923.236464379297</v>
      </c>
      <c r="DB70" s="29">
        <f t="shared" si="96"/>
        <v>4.9567836396462672E-2</v>
      </c>
      <c r="DC70" s="29">
        <f t="shared" si="97"/>
        <v>0.20903897049184073</v>
      </c>
      <c r="DD70" s="29">
        <v>6.0937982416123755E-2</v>
      </c>
      <c r="DE70" s="29">
        <v>6.1696861645450254E-2</v>
      </c>
      <c r="DF70" s="29">
        <v>0.13778124617906054</v>
      </c>
      <c r="DG70" s="29">
        <v>0.16912882512042673</v>
      </c>
      <c r="DH70" s="29">
        <v>6.175686214614988E-2</v>
      </c>
      <c r="DI70" s="29">
        <v>0.41708957729232121</v>
      </c>
      <c r="DJ70" s="29">
        <v>0.13500221398368281</v>
      </c>
      <c r="DK70" s="29">
        <v>0.21966095039427724</v>
      </c>
      <c r="DL70" s="29">
        <v>0.64533683562203992</v>
      </c>
      <c r="DM70">
        <v>3753.9602941294097</v>
      </c>
      <c r="DN70" s="8">
        <f t="shared" ref="DN70:DN101" si="107">+DM70/II70</f>
        <v>2.5315833830951345E-2</v>
      </c>
      <c r="DO70" s="7">
        <f t="shared" si="20"/>
        <v>-17995.670159094072</v>
      </c>
      <c r="DP70" s="8">
        <f t="shared" si="78"/>
        <v>-3.2030943723021871E-2</v>
      </c>
      <c r="DQ70" s="8">
        <f t="shared" si="50"/>
        <v>4.6332158708874971E-2</v>
      </c>
      <c r="DR70" s="25">
        <v>0.99172310357876403</v>
      </c>
      <c r="DS70" s="8">
        <v>2.2125830833150499E-2</v>
      </c>
      <c r="DT70" s="8">
        <v>1.99594597478192E-3</v>
      </c>
      <c r="DU70" s="8">
        <v>-5.3453253340531798E-3</v>
      </c>
      <c r="DV70" s="8">
        <v>0.1328490771244</v>
      </c>
      <c r="DW70" s="29">
        <f t="shared" si="102"/>
        <v>0.11283402784739499</v>
      </c>
      <c r="DX70" s="8">
        <v>0.6576721782320728</v>
      </c>
      <c r="DY70" s="8">
        <v>3.28993582232237E-2</v>
      </c>
      <c r="DZ70" s="8">
        <v>5.6633283541770441E-2</v>
      </c>
      <c r="EA70" s="8">
        <v>0.50902074376823025</v>
      </c>
      <c r="EB70" s="8">
        <f t="shared" si="16"/>
        <v>-3.2334468151035467E-2</v>
      </c>
      <c r="EC70" s="8">
        <v>0.17327427293680264</v>
      </c>
      <c r="ED70" s="8">
        <v>0.15361302442416624</v>
      </c>
      <c r="EE70" s="8">
        <v>0.18077230823321777</v>
      </c>
      <c r="EF70" s="8">
        <v>0.11321428149245594</v>
      </c>
      <c r="EG70" s="8">
        <v>0.19079581532458856</v>
      </c>
      <c r="EH70" s="8">
        <v>0.37800094187489303</v>
      </c>
      <c r="EI70" s="8">
        <v>7.1401400072474308E-2</v>
      </c>
      <c r="EJ70" s="8">
        <v>8.0933359555407591E-2</v>
      </c>
      <c r="EK70" s="8">
        <v>0.13655968703328258</v>
      </c>
      <c r="EL70" s="10">
        <v>115854.40600999999</v>
      </c>
      <c r="EM70" s="8">
        <v>0.20074220666458875</v>
      </c>
      <c r="EN70" s="10">
        <v>2607.541400000006</v>
      </c>
      <c r="EO70" s="10">
        <v>4983.0460999999996</v>
      </c>
      <c r="EP70" s="8">
        <v>2.2507054239913289E-2</v>
      </c>
      <c r="EQ70" s="8">
        <v>1.9110132249482168</v>
      </c>
      <c r="ER70" s="8">
        <v>7.4176208957986323E-2</v>
      </c>
      <c r="ES70" s="8">
        <v>0.5798527446450279</v>
      </c>
      <c r="ET70" s="10">
        <v>50243.15830000001</v>
      </c>
      <c r="EU70" s="8">
        <v>0.18067509526790548</v>
      </c>
      <c r="EV70" s="10">
        <v>2364.8689799999966</v>
      </c>
      <c r="EW70" s="10">
        <v>3145.9697199999991</v>
      </c>
      <c r="EX70" s="8">
        <v>4.7068477779192396E-2</v>
      </c>
      <c r="EY70" s="8">
        <v>1.3302934524516465</v>
      </c>
      <c r="EZ70" s="8">
        <v>8.1077785222902002E-2</v>
      </c>
      <c r="FA70" s="8">
        <v>0.77228167490016197</v>
      </c>
      <c r="FB70" s="10">
        <v>12474.052289999998</v>
      </c>
      <c r="FC70" s="8">
        <v>0.20140702674753608</v>
      </c>
      <c r="FD70" s="10">
        <v>422.02350000000001</v>
      </c>
      <c r="FE70" s="10">
        <v>354.78795000000014</v>
      </c>
      <c r="FF70" s="8">
        <v>3.3832109260782978E-2</v>
      </c>
      <c r="FG70" s="8">
        <v>0.84068292405517731</v>
      </c>
      <c r="FH70" s="8">
        <v>7.366026114865655E-2</v>
      </c>
      <c r="FI70" s="8">
        <v>0.38612511107051667</v>
      </c>
      <c r="FJ70" s="7">
        <v>183583.00737999997</v>
      </c>
      <c r="FK70" s="7">
        <v>5626.7082600000031</v>
      </c>
      <c r="FL70" s="8">
        <v>0.18884347472102533</v>
      </c>
      <c r="FM70" s="8">
        <v>-0.18282909976327608</v>
      </c>
      <c r="FN70" s="8">
        <v>0.6247005469922845</v>
      </c>
      <c r="FO70" s="8">
        <v>0.27823085826440369</v>
      </c>
      <c r="FP70" s="8">
        <v>0.11944602703746943</v>
      </c>
      <c r="FQ70" s="8">
        <v>1.5489586421092134</v>
      </c>
      <c r="FR70" s="8">
        <v>3.0649395825362167E-2</v>
      </c>
      <c r="FS70" s="8">
        <v>7.5966829480585168E-2</v>
      </c>
      <c r="FT70" s="8">
        <v>5.0791852158551871E-2</v>
      </c>
      <c r="FU70" s="8">
        <v>4.5961488986563555E-2</v>
      </c>
      <c r="FV70" s="8">
        <v>1.2730351096243609E-2</v>
      </c>
      <c r="FW70" s="8">
        <v>6.0324865636183694E-2</v>
      </c>
      <c r="FX70" s="8">
        <v>0.34954739675701674</v>
      </c>
      <c r="FY70" s="8">
        <v>0.59012773760679949</v>
      </c>
      <c r="FZ70" s="8">
        <v>0.23850912051494988</v>
      </c>
      <c r="GA70" s="8">
        <v>0.18194282046056287</v>
      </c>
      <c r="GB70" s="8">
        <v>0.27962563821224573</v>
      </c>
      <c r="GC70" s="8">
        <v>0.48156750016890476</v>
      </c>
      <c r="GD70" s="8">
        <v>-0.22785147328800953</v>
      </c>
      <c r="GE70" s="8">
        <v>-0.71630527895633922</v>
      </c>
      <c r="GF70" s="8">
        <v>-0.34854702047545438</v>
      </c>
      <c r="GG70" s="8">
        <v>-2.205719269480565E-2</v>
      </c>
      <c r="GH70" s="8">
        <v>-6.8840707600233608E-4</v>
      </c>
      <c r="GI70" s="8">
        <v>1.1775812789498824E-2</v>
      </c>
      <c r="GJ70" s="8">
        <v>2.7795548796029624E-2</v>
      </c>
      <c r="GK70" s="8">
        <v>6.6460140946399252E-2</v>
      </c>
      <c r="GL70" s="8">
        <v>0.13885552930850073</v>
      </c>
      <c r="GM70" s="8">
        <v>6.1617907903200195E-2</v>
      </c>
      <c r="GN70" s="8">
        <v>3.999360852608503E-2</v>
      </c>
      <c r="GO70" s="8">
        <v>4.5810169842869959E-2</v>
      </c>
      <c r="GP70" s="8">
        <v>5.0211703540440685E-3</v>
      </c>
      <c r="GQ70" s="8">
        <v>8.2439928775589186E-2</v>
      </c>
      <c r="GR70" s="8">
        <v>2.1736466883915253E-2</v>
      </c>
      <c r="GS70" s="8">
        <v>2.8907775248316996E-2</v>
      </c>
      <c r="GT70" s="8">
        <v>0.62540784740691424</v>
      </c>
      <c r="GU70" s="8">
        <v>0.22491038649338632</v>
      </c>
      <c r="GV70" s="8">
        <v>0.95980295542231753</v>
      </c>
      <c r="GW70" s="8">
        <v>0.32823961281622827</v>
      </c>
      <c r="GX70" s="26">
        <v>7.496236176347729</v>
      </c>
      <c r="GY70" s="8">
        <v>0.15676915982179751</v>
      </c>
      <c r="GZ70" s="8">
        <v>7.9299361002465221E-2</v>
      </c>
      <c r="HA70" s="51">
        <v>1.3189993377296094</v>
      </c>
      <c r="HB70" s="51">
        <v>0.379210076209541</v>
      </c>
      <c r="HC70" s="51">
        <v>1208.8963287431789</v>
      </c>
      <c r="HD70" s="51">
        <v>1601.4525038810857</v>
      </c>
      <c r="HE70" s="51">
        <v>974.76918577905019</v>
      </c>
      <c r="HF70" s="51">
        <v>1944.9119565621133</v>
      </c>
      <c r="HG70" s="51">
        <v>1190.6865573523351</v>
      </c>
      <c r="HH70" s="10">
        <v>1008.7678325157858</v>
      </c>
      <c r="HI70" s="8">
        <v>0.89755616715529951</v>
      </c>
      <c r="HJ70" s="8">
        <v>4.0123172374675907E-2</v>
      </c>
      <c r="HK70" s="8">
        <v>0.27091411889558287</v>
      </c>
      <c r="HL70" s="8">
        <v>8.1909859789280601E-2</v>
      </c>
      <c r="HM70" s="8">
        <v>3.6509686353931634E-2</v>
      </c>
      <c r="HN70" s="8">
        <v>3.2080480935168486E-2</v>
      </c>
      <c r="HO70" s="7">
        <v>1743.95</v>
      </c>
      <c r="HP70" s="8">
        <v>4.8736983081589497E-2</v>
      </c>
      <c r="HQ70" s="8">
        <v>8.0325320272589013E-2</v>
      </c>
      <c r="HR70" s="8">
        <v>8.7627770723091997E-2</v>
      </c>
      <c r="HS70" s="29">
        <f t="shared" si="77"/>
        <v>3.88907876415025E-2</v>
      </c>
      <c r="HT70">
        <v>-2000.0299930000001</v>
      </c>
      <c r="HU70">
        <f t="shared" si="70"/>
        <v>-9410.096755999999</v>
      </c>
      <c r="HV70" s="8">
        <f t="shared" si="80"/>
        <v>-2.5325518034409789E-2</v>
      </c>
      <c r="HW70" s="8">
        <f t="shared" si="83"/>
        <v>-3.1546651471583809E-2</v>
      </c>
      <c r="HX70">
        <v>3113.3173439130001</v>
      </c>
      <c r="HY70">
        <f t="shared" si="71"/>
        <v>8337.7564229689997</v>
      </c>
      <c r="HZ70" s="8">
        <f t="shared" si="81"/>
        <v>3.9422596069092777E-2</v>
      </c>
      <c r="IA70" s="8">
        <f t="shared" si="84"/>
        <v>2.7951710035569202E-2</v>
      </c>
      <c r="IB70" s="8">
        <v>1.8783938519298823E-2</v>
      </c>
      <c r="IC70" s="8">
        <v>2.2573057213793094E-3</v>
      </c>
      <c r="ID70" s="8">
        <v>6.9104657948910672E-3</v>
      </c>
      <c r="IE70" s="8">
        <v>2.4899268372751133</v>
      </c>
      <c r="IF70" s="29">
        <v>0.36974409281898191</v>
      </c>
      <c r="IG70" s="29">
        <v>3.8890193671907297E-2</v>
      </c>
      <c r="IH70" s="29">
        <v>5.5036094573333402E-2</v>
      </c>
      <c r="II70" s="7">
        <v>148285.07404483701</v>
      </c>
      <c r="IJ70" s="7">
        <v>1877.67</v>
      </c>
      <c r="IK70" s="7">
        <f t="shared" si="103"/>
        <v>78972.915392394294</v>
      </c>
      <c r="IL70" s="10">
        <f>+VLOOKUP($A70,[3]Hoja1!$G$2:$I$123, 3, FALSE)</f>
        <v>60.674894167321803</v>
      </c>
      <c r="IM70" s="10">
        <v>50.701123788190401</v>
      </c>
      <c r="IN70" s="8">
        <f t="shared" si="104"/>
        <v>0.19671694893387248</v>
      </c>
      <c r="IO70" s="7">
        <v>1877.8766666666668</v>
      </c>
      <c r="IP70" s="8">
        <v>4.8452258664497235E-3</v>
      </c>
      <c r="IQ70" s="7">
        <v>49.824753749493439</v>
      </c>
      <c r="IR70" s="8">
        <v>2.4095993033114139E-3</v>
      </c>
      <c r="IS70" s="8">
        <v>6.7949895597331951E-3</v>
      </c>
      <c r="IT70" s="8">
        <v>6.1728395061728392E-2</v>
      </c>
      <c r="IU70" s="8">
        <v>7.407407407407407E-2</v>
      </c>
      <c r="IV70" s="8">
        <v>0.1111111111111111</v>
      </c>
      <c r="IW70" s="29">
        <f t="shared" si="72"/>
        <v>5.4191650916376394E-3</v>
      </c>
      <c r="IX70" s="7">
        <f t="shared" si="73"/>
        <v>72.296856363244785</v>
      </c>
      <c r="IY70" s="29">
        <f t="shared" si="85"/>
        <v>3.8701290635056187E-3</v>
      </c>
      <c r="IZ70" s="29">
        <f t="shared" si="86"/>
        <v>9.275575805584144E-3</v>
      </c>
      <c r="JA70" s="29">
        <f t="shared" si="87"/>
        <v>4.0123456790123455E-2</v>
      </c>
      <c r="JB70" s="29">
        <f t="shared" si="88"/>
        <v>6.1728395061728392E-3</v>
      </c>
      <c r="JC70" s="29">
        <f t="shared" si="89"/>
        <v>6.4814814814814811E-2</v>
      </c>
      <c r="JD70" s="26">
        <v>-5.36431316989988E-2</v>
      </c>
      <c r="JE70" s="26">
        <v>-1.31656715017927</v>
      </c>
      <c r="JF70" s="26">
        <v>3.06713978865206E-2</v>
      </c>
      <c r="JG70" s="26">
        <v>0.32958857996844299</v>
      </c>
      <c r="JH70" s="26">
        <v>-0.25248381740022702</v>
      </c>
      <c r="JI70" s="26">
        <v>-0.30546361677436801</v>
      </c>
      <c r="JJ70" s="56">
        <f t="shared" si="75"/>
        <v>-1.5678977381979002</v>
      </c>
      <c r="JK70" s="8">
        <v>0.34991909265100801</v>
      </c>
      <c r="JL70" s="27">
        <v>0.55337230886329303</v>
      </c>
      <c r="JM70" s="7">
        <v>87.306590154611897</v>
      </c>
      <c r="JN70" s="8">
        <v>2.5760955389066201E-2</v>
      </c>
      <c r="JO70" s="8">
        <v>0.203045866993698</v>
      </c>
      <c r="JP70" s="8">
        <v>0.36550156859048899</v>
      </c>
      <c r="JQ70" s="29">
        <f t="shared" si="90"/>
        <v>-1.9393295902277129E-2</v>
      </c>
      <c r="JR70" s="29">
        <f t="shared" si="91"/>
        <v>2.6686698873264247E-2</v>
      </c>
      <c r="JS70" s="29">
        <f t="shared" si="92"/>
        <v>3.125E-2</v>
      </c>
      <c r="JT70" s="31">
        <f t="shared" si="93"/>
        <v>1.2657738711774091E-5</v>
      </c>
      <c r="JU70" s="31">
        <f t="shared" si="94"/>
        <v>4.9413495994810603E-7</v>
      </c>
      <c r="JV70" s="31">
        <f t="shared" si="95"/>
        <v>4.6875000000000098E-6</v>
      </c>
      <c r="JW70" s="31">
        <v>0.03</v>
      </c>
      <c r="JX70" s="31">
        <f t="shared" si="98"/>
        <v>-3.2421861336041982E-3</v>
      </c>
    </row>
    <row r="71" spans="1:284" x14ac:dyDescent="0.3">
      <c r="A71" s="1">
        <v>40695</v>
      </c>
      <c r="B71" s="7">
        <v>169386.74597679501</v>
      </c>
      <c r="C71" s="7">
        <f t="shared" si="99"/>
        <v>169359.57358150062</v>
      </c>
      <c r="D71" s="26">
        <f t="shared" si="100"/>
        <v>12.039939817152064</v>
      </c>
      <c r="E71" s="26">
        <f>+'Output Gap'!E87</f>
        <v>12.0397793879826</v>
      </c>
      <c r="F71" s="26">
        <f t="shared" si="35"/>
        <v>12.041528559215214</v>
      </c>
      <c r="G71" s="27">
        <f t="shared" si="36"/>
        <v>12.055155175859284</v>
      </c>
      <c r="H71" s="27">
        <f t="shared" si="37"/>
        <v>171983.73302023238</v>
      </c>
      <c r="I71" s="7">
        <v>167721.06962097393</v>
      </c>
      <c r="J71" s="7">
        <v>169014.327107196</v>
      </c>
      <c r="K71" s="7">
        <v>162573.72890204101</v>
      </c>
      <c r="L71" s="7">
        <v>161700.33553457001</v>
      </c>
      <c r="M71" s="8">
        <f t="shared" si="27"/>
        <v>-1.5258183972684525E-2</v>
      </c>
      <c r="N71" s="8">
        <f t="shared" si="38"/>
        <v>2.2034751489605764E-3</v>
      </c>
      <c r="O71" s="8">
        <f>+'Output Gap'!H87</f>
        <v>-6.1411421959967072E-4</v>
      </c>
      <c r="P71" s="8">
        <f t="shared" si="39"/>
        <v>4.1907244920605713E-2</v>
      </c>
      <c r="Q71" s="33">
        <f>+'Output Gap'!I87</f>
        <v>1.5591918153599948E-2</v>
      </c>
      <c r="R71" s="8">
        <v>-4.1999999959623224E-3</v>
      </c>
      <c r="S71" s="8">
        <f>+'Output Gap'!Y71</f>
        <v>-4.1273997992324297E-3</v>
      </c>
      <c r="T71" s="8">
        <f t="shared" si="82"/>
        <v>-1.0054661428099087E-2</v>
      </c>
      <c r="U71" s="25">
        <v>1.41853648475189</v>
      </c>
      <c r="V71" s="25">
        <v>1.4248644071505301</v>
      </c>
      <c r="W71" s="14">
        <f t="shared" si="41"/>
        <v>-6.3279223986401067E-3</v>
      </c>
      <c r="X71" s="25">
        <f t="shared" si="42"/>
        <v>4.1572941051836727</v>
      </c>
      <c r="Y71">
        <f t="shared" si="28"/>
        <v>9.8986494314646958</v>
      </c>
      <c r="Z71">
        <f t="shared" si="43"/>
        <v>9.90771079489563</v>
      </c>
      <c r="AA71" s="14">
        <f t="shared" si="29"/>
        <v>-9.0613634309342217E-3</v>
      </c>
      <c r="AB71">
        <f t="shared" si="30"/>
        <v>12.99452771927351</v>
      </c>
      <c r="AC71">
        <f t="shared" si="44"/>
        <v>12.99605534254329</v>
      </c>
      <c r="AD71" s="14">
        <f t="shared" si="45"/>
        <v>-1.5276232697800651E-3</v>
      </c>
      <c r="AE71" s="8">
        <v>0.1111756833183522</v>
      </c>
      <c r="AF71" s="14">
        <f>+NAIRU_Unemployment!N67</f>
        <v>0.110370873295435</v>
      </c>
      <c r="AG71" s="8">
        <f>+NAIRU_Unemployment!L67</f>
        <v>0.1021078709156106</v>
      </c>
      <c r="AH71" s="8">
        <f t="shared" si="31"/>
        <v>9.0678124027415985E-3</v>
      </c>
      <c r="AI71" s="7">
        <v>19731.061665829515</v>
      </c>
      <c r="AJ71" s="7">
        <v>22199.056996430751</v>
      </c>
      <c r="AK71" s="7">
        <v>19903.471275689499</v>
      </c>
      <c r="AL71" s="7">
        <v>22368.659670487701</v>
      </c>
      <c r="AM71" s="8">
        <f t="shared" si="101"/>
        <v>0.88882431668164785</v>
      </c>
      <c r="AN71" s="7">
        <v>35602.888629958485</v>
      </c>
      <c r="AO71" s="7">
        <v>582896.71208250604</v>
      </c>
      <c r="AP71" s="7">
        <v>583756.26772</v>
      </c>
      <c r="AQ71" s="8">
        <v>0.77120126484986884</v>
      </c>
      <c r="AR71" s="8">
        <v>0.76831510016698701</v>
      </c>
      <c r="AS71" s="8">
        <v>0.767331192293076</v>
      </c>
      <c r="AT71" s="8">
        <v>0.77110920263969995</v>
      </c>
      <c r="AU71" s="8">
        <v>0.770028684462855</v>
      </c>
      <c r="AV71" s="8">
        <f t="shared" si="17"/>
        <v>0.76948969313187698</v>
      </c>
      <c r="AW71" s="8">
        <v>4.2500000000000003E-2</v>
      </c>
      <c r="AX71" s="8">
        <v>3.8405067113114755E-2</v>
      </c>
      <c r="AY71" s="8">
        <v>3.9066666666666666E-2</v>
      </c>
      <c r="AZ71" s="8">
        <f t="shared" si="46"/>
        <v>9.8310317354932675E-3</v>
      </c>
      <c r="BA71" s="8">
        <f t="shared" ref="BA71:BA107" si="108">+(1+AX71)/(1+BD70)-1</f>
        <v>6.3238085196775096E-3</v>
      </c>
      <c r="BB71" s="8">
        <f t="shared" ref="BB71:BB107" si="109">+(1+AY71)/(1+BD70)-1</f>
        <v>6.9649681244703388E-3</v>
      </c>
      <c r="BC71" s="7">
        <v>75.31</v>
      </c>
      <c r="BD71" s="8">
        <v>3.2350925291295463E-2</v>
      </c>
      <c r="BE71" s="8">
        <v>3.6979310101182099E-2</v>
      </c>
      <c r="BF71" s="7">
        <v>75.421237656927701</v>
      </c>
      <c r="BG71" s="8">
        <v>3.11968663650069E-2</v>
      </c>
      <c r="BH71" s="8">
        <f t="shared" si="105"/>
        <v>1.0442080021520361E-2</v>
      </c>
      <c r="BI71" s="8">
        <v>1.4556703567035E-2</v>
      </c>
      <c r="BJ71" s="8">
        <v>2.5921241848908601E-2</v>
      </c>
      <c r="BK71" s="7">
        <v>1.3552792612589619</v>
      </c>
      <c r="BL71" s="8">
        <v>5.8692123144990171E-2</v>
      </c>
      <c r="BM71" s="7">
        <v>1798.9866666666667</v>
      </c>
      <c r="BN71" s="7">
        <v>101.69201867333334</v>
      </c>
      <c r="BO71" s="7">
        <v>101.459066559993</v>
      </c>
      <c r="BP71" s="7">
        <v>102.937853371668</v>
      </c>
      <c r="BQ71" s="8">
        <f t="shared" si="106"/>
        <v>-1.4365821349855423E-2</v>
      </c>
      <c r="BR71" s="8">
        <f t="shared" ref="BR71:BR107" si="110">+BO71/BO67-1</f>
        <v>-5.0522540054355081E-2</v>
      </c>
      <c r="BS71" s="8">
        <v>-2.9121933727861898E-2</v>
      </c>
      <c r="BT71" s="7">
        <v>92.976666666666674</v>
      </c>
      <c r="BU71" s="8">
        <v>6.0958014716490094E-3</v>
      </c>
      <c r="BV71" s="29">
        <f t="shared" si="22"/>
        <v>3.7020939005000003E-2</v>
      </c>
      <c r="BW71" s="29">
        <v>3.3863713600429403E-3</v>
      </c>
      <c r="BX71" s="29">
        <v>-8.9478970174877801E-3</v>
      </c>
      <c r="BY71" s="29">
        <v>6.1518301587301594E-2</v>
      </c>
      <c r="BZ71" s="29">
        <v>1.4774899999999997E-2</v>
      </c>
      <c r="CA71" s="29">
        <v>1.1039100000000001E-2</v>
      </c>
      <c r="CB71" s="29">
        <f t="shared" si="79"/>
        <v>-4.67434015873016E-2</v>
      </c>
      <c r="CC71" s="29">
        <v>1.69625139147833E-2</v>
      </c>
      <c r="CD71" s="29">
        <v>1.7382170473637201E-2</v>
      </c>
      <c r="CE71" s="29">
        <f t="shared" si="32"/>
        <v>1.1471285612609891E-2</v>
      </c>
      <c r="CF71" s="29">
        <f t="shared" si="33"/>
        <v>1.4857656972652832E-2</v>
      </c>
      <c r="CG71" s="29">
        <f t="shared" si="47"/>
        <v>-5.0266252371595644E-3</v>
      </c>
      <c r="CH71" s="29">
        <f t="shared" si="48"/>
        <v>-9.3194299225104402E-3</v>
      </c>
      <c r="CI71" s="29">
        <f t="shared" si="53"/>
        <v>-3.2979868977130455E-3</v>
      </c>
      <c r="CJ71" s="29">
        <f t="shared" si="34"/>
        <v>0.67891246219110923</v>
      </c>
      <c r="CK71" s="10">
        <v>16.544261184736552</v>
      </c>
      <c r="CL71" s="10">
        <v>21.296679987806119</v>
      </c>
      <c r="CM71" s="10">
        <v>9.4156329801321998</v>
      </c>
      <c r="CN71" s="10">
        <v>25.951482122896039</v>
      </c>
      <c r="CO71" s="10">
        <v>16.599999999999998</v>
      </c>
      <c r="CP71" s="10">
        <v>7.6000000000000005</v>
      </c>
      <c r="CQ71" s="10">
        <v>25.866666666666664</v>
      </c>
      <c r="CR71" s="10">
        <v>5.38</v>
      </c>
      <c r="CS71" s="7">
        <v>67.940220641737298</v>
      </c>
      <c r="CT71" s="7">
        <v>65.06677212149917</v>
      </c>
      <c r="CU71" s="8">
        <f t="shared" ref="CU71:CU107" si="111">+B71/B67-1</f>
        <v>6.4651399323567338E-2</v>
      </c>
      <c r="CV71" s="7">
        <v>63.541666666666671</v>
      </c>
      <c r="CW71" s="7">
        <v>58.366482833480902</v>
      </c>
      <c r="CX71" s="26">
        <v>1.3979561997284873</v>
      </c>
      <c r="CY71" s="29">
        <v>0.21958083859661037</v>
      </c>
      <c r="CZ71">
        <v>115815.73093614999</v>
      </c>
      <c r="DA71">
        <v>37291.471725752301</v>
      </c>
      <c r="DB71" s="29">
        <f t="shared" si="96"/>
        <v>6.2165381615811199E-2</v>
      </c>
      <c r="DC71" s="29">
        <f t="shared" si="97"/>
        <v>0.14612938281762933</v>
      </c>
      <c r="DD71" s="29">
        <v>5.9566072665291313E-2</v>
      </c>
      <c r="DE71" s="29">
        <v>6.4526910520141617E-2</v>
      </c>
      <c r="DF71" s="29">
        <v>0.13588057013358212</v>
      </c>
      <c r="DG71" s="29">
        <v>0.16834074366105342</v>
      </c>
      <c r="DH71" s="29">
        <v>6.0297270406788436E-2</v>
      </c>
      <c r="DI71" s="29">
        <v>0.41511852273867245</v>
      </c>
      <c r="DJ71" s="29">
        <v>0.13731199673587965</v>
      </c>
      <c r="DK71" s="29">
        <v>0.21707569846780375</v>
      </c>
      <c r="DL71" s="29">
        <v>0.64561230479631648</v>
      </c>
      <c r="DM71">
        <v>4241.7133731824561</v>
      </c>
      <c r="DN71" s="8">
        <f t="shared" si="107"/>
        <v>2.787994289246486E-2</v>
      </c>
      <c r="DO71" s="7">
        <f t="shared" si="20"/>
        <v>-8671.9132859907459</v>
      </c>
      <c r="DP71" s="8">
        <f t="shared" si="78"/>
        <v>-1.4968206367824879E-2</v>
      </c>
      <c r="DQ71" s="8">
        <f t="shared" si="50"/>
        <v>4.6918671155610436E-2</v>
      </c>
      <c r="DR71" s="25">
        <v>0.99716079201085295</v>
      </c>
      <c r="DS71" s="8">
        <v>2.5101971273964501E-2</v>
      </c>
      <c r="DT71" s="8">
        <v>2.0316926016541201E-3</v>
      </c>
      <c r="DU71" s="8">
        <v>-7.7376430642805798E-3</v>
      </c>
      <c r="DV71" s="8">
        <v>0.13642175170589901</v>
      </c>
      <c r="DW71" s="29">
        <f t="shared" si="102"/>
        <v>0.1111756833183522</v>
      </c>
      <c r="DX71" s="8">
        <v>0.66294770941111281</v>
      </c>
      <c r="DY71" s="8">
        <v>3.6997448054906699E-2</v>
      </c>
      <c r="DZ71" s="8">
        <v>4.9079083497066245E-2</v>
      </c>
      <c r="EA71" s="8">
        <v>0.51324691162667035</v>
      </c>
      <c r="EB71" s="8">
        <f t="shared" ref="EB71:EB107" si="112">+((AI71/B71)/(AI67/B67))-1</f>
        <v>-2.9336627481563182E-2</v>
      </c>
      <c r="EC71" s="8">
        <v>0.12894751608728239</v>
      </c>
      <c r="ED71" s="8">
        <v>0.1357284326148942</v>
      </c>
      <c r="EE71" s="8">
        <v>0.15897569883982854</v>
      </c>
      <c r="EF71" s="8">
        <v>0.13078924697880212</v>
      </c>
      <c r="EG71" s="8">
        <v>0.19280037237590492</v>
      </c>
      <c r="EH71" s="8">
        <v>0.37750633123176736</v>
      </c>
      <c r="EI71" s="8">
        <v>7.6547682944439047E-2</v>
      </c>
      <c r="EJ71" s="8">
        <v>8.03226616572425E-2</v>
      </c>
      <c r="EK71" s="8">
        <v>0.13669522779360352</v>
      </c>
      <c r="EL71" s="10">
        <v>121209.35387000002</v>
      </c>
      <c r="EM71" s="8">
        <v>0.22637135712370537</v>
      </c>
      <c r="EN71" s="10">
        <v>2361.3167299999891</v>
      </c>
      <c r="EO71" s="10">
        <v>5043.3008800000007</v>
      </c>
      <c r="EP71" s="8">
        <v>1.9481307791909843E-2</v>
      </c>
      <c r="EQ71" s="8">
        <v>2.1358002575114199</v>
      </c>
      <c r="ER71" s="8">
        <v>7.3273228815807806E-2</v>
      </c>
      <c r="ES71" s="8">
        <v>0.56784971639023196</v>
      </c>
      <c r="ET71" s="10">
        <v>54012.313499999989</v>
      </c>
      <c r="EU71" s="8">
        <v>0.22919598836127664</v>
      </c>
      <c r="EV71" s="10">
        <v>2407.7590600000026</v>
      </c>
      <c r="EW71" s="10">
        <v>3259.3601900000012</v>
      </c>
      <c r="EX71" s="8">
        <v>4.4577965726278382E-2</v>
      </c>
      <c r="EY71" s="8">
        <v>1.3536903439167196</v>
      </c>
      <c r="EZ71" s="8">
        <v>7.4954353936314472E-2</v>
      </c>
      <c r="FA71" s="8">
        <v>0.80508681124882442</v>
      </c>
      <c r="FB71" s="10">
        <v>13563.553980000002</v>
      </c>
      <c r="FC71" s="8">
        <v>0.20866105669281154</v>
      </c>
      <c r="FD71" s="10">
        <v>415.24205000000262</v>
      </c>
      <c r="FE71" s="10">
        <v>364.17987999999997</v>
      </c>
      <c r="FF71" s="8">
        <v>3.0614546203177537E-2</v>
      </c>
      <c r="FG71" s="8">
        <v>0.87703034892539822</v>
      </c>
      <c r="FH71" s="8">
        <v>6.3001949194141885E-2</v>
      </c>
      <c r="FI71" s="8">
        <v>0.42617548254635396</v>
      </c>
      <c r="FJ71" s="7">
        <v>194072.82927000002</v>
      </c>
      <c r="FK71" s="7">
        <v>5433.1767699999937</v>
      </c>
      <c r="FL71" s="8">
        <v>0.22491105369903708</v>
      </c>
      <c r="FM71" s="8">
        <v>-0.16607798923347081</v>
      </c>
      <c r="FN71" s="8">
        <v>0.62109925200176153</v>
      </c>
      <c r="FO71" s="8">
        <v>0.28065851428753086</v>
      </c>
      <c r="FP71" s="8">
        <v>0.11802082469211181</v>
      </c>
      <c r="FQ71" s="8">
        <v>1.591413992967625</v>
      </c>
      <c r="FR71" s="8">
        <v>2.7995556052007636E-2</v>
      </c>
      <c r="FS71" s="8">
        <v>7.3047847296534768E-2</v>
      </c>
      <c r="FT71" s="8">
        <v>6.1969299903435311E-2</v>
      </c>
      <c r="FU71" s="8">
        <v>3.8859061752610127E-2</v>
      </c>
      <c r="FV71" s="8">
        <v>1.286074087849729E-2</v>
      </c>
      <c r="FW71" s="8">
        <v>5.9406232252228061E-2</v>
      </c>
      <c r="FX71" s="8">
        <v>0.35191843991931593</v>
      </c>
      <c r="FY71" s="8">
        <v>0.58867532782845611</v>
      </c>
      <c r="FZ71" s="8">
        <v>0.17176526917564572</v>
      </c>
      <c r="GA71" s="8">
        <v>0.22845972795226621</v>
      </c>
      <c r="GB71" s="8">
        <v>0.24505686581372066</v>
      </c>
      <c r="GC71" s="8">
        <v>0.50238382539622695</v>
      </c>
      <c r="GD71" s="8">
        <v>-0.25159432982254987</v>
      </c>
      <c r="GE71" s="8">
        <v>-0.65730679237803713</v>
      </c>
      <c r="GF71" s="8">
        <v>-0.3292682203131323</v>
      </c>
      <c r="GG71" s="8">
        <v>-3.3089020306788335E-2</v>
      </c>
      <c r="GH71" s="8">
        <v>5.4762335082854852E-4</v>
      </c>
      <c r="GI71" s="8">
        <v>1.2716916841437451E-2</v>
      </c>
      <c r="GJ71" s="8">
        <v>2.8558228342776243E-2</v>
      </c>
      <c r="GK71" s="8">
        <v>6.7364978954859822E-2</v>
      </c>
      <c r="GL71" s="8">
        <v>0.13479549469261648</v>
      </c>
      <c r="GM71" s="8">
        <v>6.1436173223114857E-2</v>
      </c>
      <c r="GN71" s="8">
        <v>4.2997167194051035E-2</v>
      </c>
      <c r="GO71" s="8">
        <v>4.5981664207085049E-2</v>
      </c>
      <c r="GP71" s="8">
        <v>4.7434722807745185E-3</v>
      </c>
      <c r="GQ71" s="8">
        <v>8.8238083726266389E-2</v>
      </c>
      <c r="GR71" s="8">
        <v>2.1631192327069192E-2</v>
      </c>
      <c r="GS71" s="8">
        <v>2.5925448536549309E-2</v>
      </c>
      <c r="GT71" s="8">
        <v>0.64007177789211478</v>
      </c>
      <c r="GU71" s="8">
        <v>0.20813448831652254</v>
      </c>
      <c r="GV71" s="8">
        <v>0.98349710429257475</v>
      </c>
      <c r="GW71" s="8">
        <v>0.33405364110393959</v>
      </c>
      <c r="GX71" s="26">
        <v>7.4905462254241977</v>
      </c>
      <c r="GY71" s="8">
        <v>0.15236721668976627</v>
      </c>
      <c r="GZ71" s="8">
        <v>7.8471016418930811E-2</v>
      </c>
      <c r="HA71" s="51">
        <v>1.383728824946562</v>
      </c>
      <c r="HB71" s="51">
        <v>0.37836604374026034</v>
      </c>
      <c r="HC71" s="51">
        <v>1193.1726721104558</v>
      </c>
      <c r="HD71" s="51">
        <v>1567.2537542629125</v>
      </c>
      <c r="HE71" s="51">
        <v>961.25357836674311</v>
      </c>
      <c r="HF71" s="51">
        <v>1947.7741377275261</v>
      </c>
      <c r="HG71" s="51">
        <v>1192.8674725480137</v>
      </c>
      <c r="HH71" s="10">
        <v>965.5590480216257</v>
      </c>
      <c r="HI71" s="8">
        <v>0.89588310410395233</v>
      </c>
      <c r="HJ71" s="8">
        <v>3.905062996545107E-2</v>
      </c>
      <c r="HK71" s="8">
        <v>0.27330296126943904</v>
      </c>
      <c r="HL71" s="8">
        <v>8.5376077697189245E-2</v>
      </c>
      <c r="HM71" s="8">
        <v>5.6827762143570625E-2</v>
      </c>
      <c r="HN71" s="8">
        <v>3.1208890471839137E-2</v>
      </c>
      <c r="HO71" s="7">
        <v>1720.5033333333333</v>
      </c>
      <c r="HP71" s="8">
        <v>5.1980711677035794E-2</v>
      </c>
      <c r="HQ71" s="8">
        <v>7.0651230563456208E-2</v>
      </c>
      <c r="HR71" s="8">
        <v>7.8712219324039004E-2</v>
      </c>
      <c r="HS71" s="29">
        <f t="shared" si="77"/>
        <v>2.673150764700321E-2</v>
      </c>
      <c r="HT71">
        <v>-1808.323513</v>
      </c>
      <c r="HU71">
        <f t="shared" si="70"/>
        <v>-9802.4246399999993</v>
      </c>
      <c r="HV71" s="8">
        <f t="shared" si="80"/>
        <v>-2.1258421508603461E-2</v>
      </c>
      <c r="HW71" s="8">
        <f t="shared" si="83"/>
        <v>-3.1176506088910667E-2</v>
      </c>
      <c r="HX71">
        <v>3103.6930840619998</v>
      </c>
      <c r="HY71">
        <f t="shared" si="71"/>
        <v>9496.5560668629987</v>
      </c>
      <c r="HZ71" s="8">
        <f t="shared" si="81"/>
        <v>3.6486621636007799E-2</v>
      </c>
      <c r="IA71" s="8">
        <f t="shared" si="84"/>
        <v>3.0203694383335328E-2</v>
      </c>
      <c r="IB71" s="8">
        <v>2.1268702192068001E-2</v>
      </c>
      <c r="IC71" s="8">
        <v>2.1706403188432753E-3</v>
      </c>
      <c r="ID71" s="8">
        <v>6.7643518724240558E-3</v>
      </c>
      <c r="IE71" s="8">
        <v>2.4252496542108082</v>
      </c>
      <c r="IF71" s="29">
        <v>0.37934711959205797</v>
      </c>
      <c r="IG71" s="29">
        <v>3.2228361211988403E-2</v>
      </c>
      <c r="IH71" s="29">
        <v>4.5936387402156997E-2</v>
      </c>
      <c r="II71" s="7">
        <v>152142.11124976401</v>
      </c>
      <c r="IJ71" s="7">
        <v>1788.5633333333333</v>
      </c>
      <c r="IK71" s="7">
        <f t="shared" si="103"/>
        <v>85063.86573754577</v>
      </c>
      <c r="IL71" s="10">
        <f>+VLOOKUP($A71,[3]Hoja1!$G$2:$I$123, 3, FALSE)</f>
        <v>66.9808783602722</v>
      </c>
      <c r="IM71" s="10">
        <v>50.7976189143818</v>
      </c>
      <c r="IN71" s="8">
        <f t="shared" si="104"/>
        <v>0.31858303187727954</v>
      </c>
      <c r="IO71" s="7">
        <v>1798.9866666666667</v>
      </c>
      <c r="IP71" s="8">
        <v>5.1037103952688238E-3</v>
      </c>
      <c r="IQ71" s="7">
        <v>47.067284940052431</v>
      </c>
      <c r="IR71" s="8">
        <v>3.364653872921453E-3</v>
      </c>
      <c r="IS71" s="8">
        <v>6.4411912286815752E-3</v>
      </c>
      <c r="IT71" s="8">
        <v>3.7037037037037035E-2</v>
      </c>
      <c r="IU71" s="8">
        <v>-3.7037037037037035E-2</v>
      </c>
      <c r="IV71" s="8">
        <v>-6.1728395061728392E-2</v>
      </c>
      <c r="IW71" s="29">
        <f t="shared" si="72"/>
        <v>5.1828910129463369E-3</v>
      </c>
      <c r="IX71" s="7">
        <f t="shared" si="73"/>
        <v>53.936576463992367</v>
      </c>
      <c r="IY71" s="29">
        <f t="shared" si="85"/>
        <v>3.1417664416606367E-3</v>
      </c>
      <c r="IZ71" s="29">
        <f t="shared" si="86"/>
        <v>8.694260636366689E-3</v>
      </c>
      <c r="JA71" s="29">
        <f t="shared" si="87"/>
        <v>4.0123456790123455E-2</v>
      </c>
      <c r="JB71" s="29">
        <f t="shared" si="88"/>
        <v>3.0864197530864196E-3</v>
      </c>
      <c r="JC71" s="29">
        <f t="shared" si="89"/>
        <v>3.7037037037037035E-2</v>
      </c>
      <c r="JD71" s="26">
        <v>-6.0172313332659502E-2</v>
      </c>
      <c r="JE71" s="26">
        <v>-1.2684619529079599</v>
      </c>
      <c r="JF71" s="26">
        <v>4.3154571779818698E-2</v>
      </c>
      <c r="JG71" s="26">
        <v>0.35179908072509403</v>
      </c>
      <c r="JH71" s="26">
        <v>-0.245146302399458</v>
      </c>
      <c r="JI71" s="26">
        <v>-0.27714324607641699</v>
      </c>
      <c r="JJ71" s="56">
        <f t="shared" si="75"/>
        <v>-1.4559701622115815</v>
      </c>
      <c r="JK71" s="8">
        <v>0.34275683972325505</v>
      </c>
      <c r="JL71" s="27">
        <v>0.54940487134098803</v>
      </c>
      <c r="JM71" s="7">
        <v>92.851236724167805</v>
      </c>
      <c r="JN71" s="8">
        <v>4.4242886918789699E-2</v>
      </c>
      <c r="JO71" s="8">
        <v>9.13070576282764E-2</v>
      </c>
      <c r="JP71" s="8">
        <v>0.48076259277927802</v>
      </c>
      <c r="JQ71" s="29">
        <f t="shared" si="90"/>
        <v>-1.6315246676140826E-2</v>
      </c>
      <c r="JR71" s="29">
        <f t="shared" si="91"/>
        <v>2.6281985192594871E-2</v>
      </c>
      <c r="JS71" s="29">
        <f t="shared" si="92"/>
        <v>3.4375000000000003E-2</v>
      </c>
      <c r="JT71" s="31">
        <f t="shared" si="93"/>
        <v>2.2775356752009656E-5</v>
      </c>
      <c r="JU71" s="31">
        <f t="shared" si="94"/>
        <v>2.9475100278574662E-7</v>
      </c>
      <c r="JV71" s="31">
        <f t="shared" si="95"/>
        <v>2.6171875000000021E-5</v>
      </c>
      <c r="JW71" s="31">
        <v>0.03</v>
      </c>
      <c r="JX71" s="31">
        <f t="shared" si="98"/>
        <v>-4.0787581510913981E-3</v>
      </c>
    </row>
    <row r="72" spans="1:284" x14ac:dyDescent="0.3">
      <c r="A72" s="1">
        <v>40787</v>
      </c>
      <c r="B72" s="7">
        <v>173129.162081305</v>
      </c>
      <c r="C72" s="7">
        <f t="shared" si="99"/>
        <v>171695.59079081626</v>
      </c>
      <c r="D72" s="26">
        <f t="shared" si="100"/>
        <v>12.061793196537607</v>
      </c>
      <c r="E72" s="26">
        <f>+'Output Gap'!E88</f>
        <v>12.0534783668285</v>
      </c>
      <c r="F72" s="26">
        <f t="shared" si="35"/>
        <v>12.055233010725924</v>
      </c>
      <c r="G72" s="27">
        <f t="shared" si="36"/>
        <v>12.066940682879768</v>
      </c>
      <c r="H72" s="27">
        <f t="shared" si="37"/>
        <v>174022.63968759243</v>
      </c>
      <c r="I72" s="7">
        <v>169946.84600521199</v>
      </c>
      <c r="J72" s="7">
        <v>170981.31856120864</v>
      </c>
      <c r="K72" s="7">
        <v>164064.313087619</v>
      </c>
      <c r="L72" s="7">
        <v>162425.41855281501</v>
      </c>
      <c r="M72" s="8">
        <f t="shared" si="27"/>
        <v>-1.3372104347765923E-2</v>
      </c>
      <c r="N72" s="8">
        <f t="shared" si="38"/>
        <v>1.2561860782044798E-2</v>
      </c>
      <c r="O72" s="8">
        <f>+'Output Gap'!H88</f>
        <v>1.9057709746004292E-3</v>
      </c>
      <c r="P72" s="8">
        <f t="shared" si="39"/>
        <v>5.5251802315137821E-2</v>
      </c>
      <c r="Q72" s="33">
        <f>+'Output Gap'!I88</f>
        <v>1.8278273393999456E-2</v>
      </c>
      <c r="R72" s="8">
        <v>8.000000004360075E-4</v>
      </c>
      <c r="S72" s="8">
        <f>+'Output Gap'!Y72</f>
        <v>-1.7301205248011872E-3</v>
      </c>
      <c r="T72" s="8">
        <f t="shared" si="82"/>
        <v>-7.9701166300860642E-3</v>
      </c>
      <c r="U72" s="25">
        <v>1.4198138038336801</v>
      </c>
      <c r="V72" s="25">
        <v>1.4255142614038601</v>
      </c>
      <c r="W72" s="14">
        <f t="shared" si="41"/>
        <v>-5.7004575701800064E-3</v>
      </c>
      <c r="X72" s="25">
        <f t="shared" si="42"/>
        <v>4.159996618465037</v>
      </c>
      <c r="Y72">
        <f t="shared" si="28"/>
        <v>9.908810299494375</v>
      </c>
      <c r="Z72">
        <f t="shared" si="43"/>
        <v>9.9164670299994953</v>
      </c>
      <c r="AA72" s="14">
        <f t="shared" si="29"/>
        <v>-7.6567305051202794E-3</v>
      </c>
      <c r="AB72">
        <f t="shared" si="30"/>
        <v>13.014374719710084</v>
      </c>
      <c r="AC72">
        <f t="shared" si="44"/>
        <v>13.014981333014459</v>
      </c>
      <c r="AD72" s="14">
        <f t="shared" si="45"/>
        <v>-6.0661330437561389E-4</v>
      </c>
      <c r="AE72" s="8">
        <v>0.10569317524486727</v>
      </c>
      <c r="AF72" s="14">
        <f>+NAIRU_Unemployment!N68</f>
        <v>0.10847413128505599</v>
      </c>
      <c r="AG72" s="8">
        <f>+NAIRU_Unemployment!L68</f>
        <v>0.10148118280670379</v>
      </c>
      <c r="AH72" s="8">
        <f t="shared" si="31"/>
        <v>4.2119924381634755E-3</v>
      </c>
      <c r="AI72" s="7">
        <v>20107.452746938055</v>
      </c>
      <c r="AJ72" s="7">
        <v>22483.841328666604</v>
      </c>
      <c r="AK72" s="7">
        <v>20106.738758860101</v>
      </c>
      <c r="AL72" s="7">
        <v>22549.646309386299</v>
      </c>
      <c r="AM72" s="8">
        <f t="shared" si="101"/>
        <v>0.89430682475513279</v>
      </c>
      <c r="AN72" s="7">
        <v>36995.899836688797</v>
      </c>
      <c r="AO72" s="7">
        <v>594895.59591071343</v>
      </c>
      <c r="AP72" s="7">
        <v>594832.14194</v>
      </c>
      <c r="AQ72" s="8">
        <v>0.77679033978390277</v>
      </c>
      <c r="AR72" s="8">
        <v>0.76884637244304499</v>
      </c>
      <c r="AS72" s="8">
        <v>0.76634638636433405</v>
      </c>
      <c r="AT72" s="8">
        <v>0.77166304366788996</v>
      </c>
      <c r="AU72" s="8">
        <v>0.76992928907815805</v>
      </c>
      <c r="AV72" s="8">
        <f t="shared" si="17"/>
        <v>0.76931290637012728</v>
      </c>
      <c r="AW72" s="8">
        <v>4.4999999999999998E-2</v>
      </c>
      <c r="AX72" s="8">
        <v>4.4905237047619048E-2</v>
      </c>
      <c r="AY72" s="8">
        <v>4.4366666666666665E-2</v>
      </c>
      <c r="AZ72" s="8">
        <f t="shared" si="46"/>
        <v>7.4120603015075393E-3</v>
      </c>
      <c r="BA72" s="8">
        <f t="shared" si="108"/>
        <v>1.2160895533445792E-2</v>
      </c>
      <c r="BB72" s="8">
        <f t="shared" si="109"/>
        <v>1.1639202407825344E-2</v>
      </c>
      <c r="BC72" s="7">
        <v>75.62</v>
      </c>
      <c r="BD72" s="8">
        <v>3.7311385459533497E-2</v>
      </c>
      <c r="BE72" s="8">
        <v>5.90240038639024E-2</v>
      </c>
      <c r="BF72" s="7">
        <v>75.710176628977393</v>
      </c>
      <c r="BG72" s="8">
        <v>3.21419254226308E-2</v>
      </c>
      <c r="BH72" s="8">
        <f t="shared" si="105"/>
        <v>6.6424180385640241E-3</v>
      </c>
      <c r="BI72" s="8">
        <v>1.3361617900754699E-2</v>
      </c>
      <c r="BJ72" s="8">
        <v>3.1150689048658302E-2</v>
      </c>
      <c r="BK72" s="7">
        <v>1.3759749850053846</v>
      </c>
      <c r="BL72" s="8">
        <v>6.4644342931395871E-2</v>
      </c>
      <c r="BM72" s="7">
        <v>1794.3133333333335</v>
      </c>
      <c r="BN72" s="7">
        <v>96.782812776666674</v>
      </c>
      <c r="BO72" s="7">
        <v>100.55176765250199</v>
      </c>
      <c r="BP72" s="7">
        <v>102.419850551406</v>
      </c>
      <c r="BQ72" s="8">
        <f t="shared" si="106"/>
        <v>-1.8239461284571878E-2</v>
      </c>
      <c r="BR72" s="8">
        <f t="shared" si="110"/>
        <v>-4.9729936017213427E-2</v>
      </c>
      <c r="BS72" s="8">
        <v>-2.5225282874141299E-2</v>
      </c>
      <c r="BT72" s="7">
        <v>93.033333333333346</v>
      </c>
      <c r="BU72" s="8">
        <v>3.2556418793932673E-2</v>
      </c>
      <c r="BV72" s="29">
        <f t="shared" si="22"/>
        <v>3.3491804378688525E-2</v>
      </c>
      <c r="BW72" s="29">
        <v>3.1530105217833699E-3</v>
      </c>
      <c r="BX72" s="29">
        <v>-8.1914016675204912E-3</v>
      </c>
      <c r="BY72" s="29">
        <v>5.9301264062499998E-2</v>
      </c>
      <c r="BZ72" s="29">
        <v>1.7664134375000001E-2</v>
      </c>
      <c r="CA72" s="29">
        <v>1.9987000000000001E-2</v>
      </c>
      <c r="CB72" s="29">
        <f t="shared" si="79"/>
        <v>-4.1637129687499996E-2</v>
      </c>
      <c r="CC72" s="29">
        <v>1.6614528554515399E-2</v>
      </c>
      <c r="CD72" s="29">
        <v>1.7311115289926099E-2</v>
      </c>
      <c r="CE72" s="29">
        <f t="shared" si="32"/>
        <v>1.1400230428898789E-2</v>
      </c>
      <c r="CF72" s="29">
        <f t="shared" si="33"/>
        <v>1.4553240950682162E-2</v>
      </c>
      <c r="CG72" s="29">
        <f t="shared" si="47"/>
        <v>-7.1411806491746225E-3</v>
      </c>
      <c r="CH72" s="29">
        <f t="shared" si="48"/>
        <v>-9.0475067500555423E-3</v>
      </c>
      <c r="CI72" s="29">
        <f t="shared" si="53"/>
        <v>-1.0330655180145615E-3</v>
      </c>
      <c r="CJ72" s="29">
        <f t="shared" si="34"/>
        <v>0.60477544622215429</v>
      </c>
      <c r="CK72" s="10">
        <v>25.133438648903262</v>
      </c>
      <c r="CL72" s="10">
        <v>27.558762529537006</v>
      </c>
      <c r="CM72" s="10">
        <v>21.495452827952636</v>
      </c>
      <c r="CN72" s="10">
        <v>38.938124221288994</v>
      </c>
      <c r="CO72" s="10">
        <v>32.1</v>
      </c>
      <c r="CP72" s="10">
        <v>15.733333333333334</v>
      </c>
      <c r="CQ72" s="10">
        <v>25.566666666666663</v>
      </c>
      <c r="CR72" s="10">
        <v>7.8833333333333329</v>
      </c>
      <c r="CS72" s="7">
        <v>132.25599854332415</v>
      </c>
      <c r="CT72" s="7">
        <v>107.31985997268048</v>
      </c>
      <c r="CU72" s="8">
        <f t="shared" si="111"/>
        <v>8.0086260648607244E-2</v>
      </c>
      <c r="CV72" s="7">
        <v>67.708333333333343</v>
      </c>
      <c r="CW72" s="7">
        <v>60.006275059449798</v>
      </c>
      <c r="CX72" s="26">
        <v>1.3974213450044202</v>
      </c>
      <c r="CY72" s="29">
        <v>0.22986256577217345</v>
      </c>
      <c r="CZ72">
        <v>116935.351252703</v>
      </c>
      <c r="DA72">
        <v>39822.613508514201</v>
      </c>
      <c r="DB72" s="29">
        <f t="shared" si="96"/>
        <v>5.4813503898756721E-2</v>
      </c>
      <c r="DC72" s="29">
        <f t="shared" si="97"/>
        <v>0.2211866031084273</v>
      </c>
      <c r="DD72" s="29">
        <v>5.874186913569801E-2</v>
      </c>
      <c r="DE72" s="29">
        <v>6.5396800900866747E-2</v>
      </c>
      <c r="DF72" s="29">
        <v>0.13562075084740463</v>
      </c>
      <c r="DG72" s="29">
        <v>0.16794055523207868</v>
      </c>
      <c r="DH72" s="29">
        <v>6.2308293267594322E-2</v>
      </c>
      <c r="DI72" s="29">
        <v>0.41261855811803883</v>
      </c>
      <c r="DJ72" s="29">
        <v>0.13753044586560725</v>
      </c>
      <c r="DK72" s="29">
        <v>0.21928114485898137</v>
      </c>
      <c r="DL72" s="29">
        <v>0.64318840927541143</v>
      </c>
      <c r="DM72">
        <v>-2145.4148518477623</v>
      </c>
      <c r="DN72" s="8">
        <f t="shared" si="107"/>
        <v>-1.361550247773124E-2</v>
      </c>
      <c r="DO72" s="7">
        <f t="shared" si="20"/>
        <v>-9145.1678189521226</v>
      </c>
      <c r="DP72" s="8">
        <f t="shared" si="78"/>
        <v>-1.5245361109512303E-2</v>
      </c>
      <c r="DQ72" s="8">
        <f t="shared" si="50"/>
        <v>4.7408686703486858E-2</v>
      </c>
      <c r="DR72" s="25">
        <v>0.99978878558851303</v>
      </c>
      <c r="DS72" s="8">
        <v>2.3556524227228801E-2</v>
      </c>
      <c r="DT72" s="8">
        <v>2.0802321498465102E-3</v>
      </c>
      <c r="DU72" s="8">
        <v>-8.8448237876727898E-3</v>
      </c>
      <c r="DV72" s="8">
        <v>0.13798633057938001</v>
      </c>
      <c r="DW72" s="29">
        <f t="shared" si="102"/>
        <v>0.10569317524486727</v>
      </c>
      <c r="DX72" s="8">
        <v>0.66743442318017954</v>
      </c>
      <c r="DY72" s="8">
        <v>4.189970015128E-2</v>
      </c>
      <c r="DZ72" s="8">
        <v>3.760455510449523E-2</v>
      </c>
      <c r="EA72" s="8">
        <v>0.50790133322327846</v>
      </c>
      <c r="EB72" s="8">
        <f t="shared" si="112"/>
        <v>-4.1827607619256857E-2</v>
      </c>
      <c r="EC72" s="8">
        <v>0.14838060940703501</v>
      </c>
      <c r="ED72" s="8">
        <v>0.16751003348881244</v>
      </c>
      <c r="EE72" s="8">
        <v>0.15478872406861943</v>
      </c>
      <c r="EF72" s="8">
        <v>0.1563347774772319</v>
      </c>
      <c r="EG72" s="8">
        <v>0.1954311272672368</v>
      </c>
      <c r="EH72" s="8">
        <v>0.35970869736586342</v>
      </c>
      <c r="EI72" s="8">
        <v>8.1697943456453398E-2</v>
      </c>
      <c r="EJ72" s="8">
        <v>8.1196090603473103E-2</v>
      </c>
      <c r="EK72" s="8">
        <v>0.12877837026289676</v>
      </c>
      <c r="EL72" s="10">
        <v>127525.43708999998</v>
      </c>
      <c r="EM72" s="8">
        <v>0.23098631459624208</v>
      </c>
      <c r="EN72" s="10">
        <v>2567.3782700000106</v>
      </c>
      <c r="EO72" s="10">
        <v>5142.5228099999986</v>
      </c>
      <c r="EP72" s="8">
        <v>2.0132283633641699E-2</v>
      </c>
      <c r="EQ72" s="8">
        <v>2.0030249808104736</v>
      </c>
      <c r="ER72" s="8">
        <v>6.7584780176999176E-2</v>
      </c>
      <c r="ES72" s="8">
        <v>0.59666491399373589</v>
      </c>
      <c r="ET72" s="10">
        <v>57009.68849</v>
      </c>
      <c r="EU72" s="8">
        <v>0.25570943921922185</v>
      </c>
      <c r="EV72" s="10">
        <v>2577.9266099999995</v>
      </c>
      <c r="EW72" s="10">
        <v>3466.44031</v>
      </c>
      <c r="EX72" s="8">
        <v>4.5219096583069218E-2</v>
      </c>
      <c r="EY72" s="8">
        <v>1.3446621391599665</v>
      </c>
      <c r="EZ72" s="8">
        <v>7.6486166246893E-2</v>
      </c>
      <c r="FA72" s="8">
        <v>0.79497260939094605</v>
      </c>
      <c r="FB72" s="10">
        <v>14564.657029999998</v>
      </c>
      <c r="FC72" s="8">
        <v>0.1828368350917664</v>
      </c>
      <c r="FD72" s="10">
        <v>402.67896000000087</v>
      </c>
      <c r="FE72" s="10">
        <v>374.03510000000006</v>
      </c>
      <c r="FF72" s="8">
        <v>2.7647678841360324E-2</v>
      </c>
      <c r="FG72" s="8">
        <v>0.92886675777646599</v>
      </c>
      <c r="FH72" s="8">
        <v>5.7270694805312015E-2</v>
      </c>
      <c r="FI72" s="8">
        <v>0.44841449579388915</v>
      </c>
      <c r="FJ72" s="7">
        <v>204727.33259999999</v>
      </c>
      <c r="FK72" s="7">
        <v>5800.3911300000109</v>
      </c>
      <c r="FL72" s="8">
        <v>0.23602246457295398</v>
      </c>
      <c r="FM72" s="8">
        <v>-0.10251721839478829</v>
      </c>
      <c r="FN72" s="8">
        <v>0.61785558674324204</v>
      </c>
      <c r="FO72" s="8">
        <v>0.28369866960735329</v>
      </c>
      <c r="FP72" s="8">
        <v>0.1174914330285655</v>
      </c>
      <c r="FQ72" s="8">
        <v>1.5938640189297004</v>
      </c>
      <c r="FR72" s="8">
        <v>2.8332275208864863E-2</v>
      </c>
      <c r="FS72" s="8">
        <v>6.948103156705103E-2</v>
      </c>
      <c r="FT72" s="8">
        <v>5.6869016822407199E-2</v>
      </c>
      <c r="FU72" s="8">
        <v>4.6837254419789601E-2</v>
      </c>
      <c r="FV72" s="8">
        <v>1.4845283734602623E-2</v>
      </c>
      <c r="FW72" s="8">
        <v>6.1588093931935761E-2</v>
      </c>
      <c r="FX72" s="8">
        <v>0.33755741596818822</v>
      </c>
      <c r="FY72" s="8">
        <v>0.60085449009987613</v>
      </c>
      <c r="FZ72" s="8">
        <v>0.20818791227871958</v>
      </c>
      <c r="GA72" s="8">
        <v>0.17996297628395808</v>
      </c>
      <c r="GB72" s="8">
        <v>0.24778305354311891</v>
      </c>
      <c r="GC72" s="8">
        <v>0.51561779871292224</v>
      </c>
      <c r="GD72" s="8">
        <v>-0.31776017757379293</v>
      </c>
      <c r="GE72" s="8">
        <v>-0.63435179843261746</v>
      </c>
      <c r="GF72" s="8">
        <v>-0.34991203758015355</v>
      </c>
      <c r="GG72" s="8">
        <v>-4.5064559926160659E-2</v>
      </c>
      <c r="GH72" s="8">
        <v>1.337209052061944E-3</v>
      </c>
      <c r="GI72" s="8">
        <v>1.3501212317888797E-2</v>
      </c>
      <c r="GJ72" s="8">
        <v>2.7984008251982519E-2</v>
      </c>
      <c r="GK72" s="8">
        <v>6.9097187425240916E-2</v>
      </c>
      <c r="GL72" s="8">
        <v>0.1340670613004768</v>
      </c>
      <c r="GM72" s="8">
        <v>6.019701633459594E-2</v>
      </c>
      <c r="GN72" s="8">
        <v>4.2630262953510599E-2</v>
      </c>
      <c r="GO72" s="8">
        <v>4.5044585404191144E-2</v>
      </c>
      <c r="GP72" s="8">
        <v>8.4342571555800008E-3</v>
      </c>
      <c r="GQ72" s="8">
        <v>8.4594492616720099E-2</v>
      </c>
      <c r="GR72" s="8">
        <v>2.0937771296813897E-2</v>
      </c>
      <c r="GS72" s="8">
        <v>2.5893661891537148E-2</v>
      </c>
      <c r="GT72" s="8">
        <v>0.64226207196829344</v>
      </c>
      <c r="GU72" s="8">
        <v>0.20407127796797969</v>
      </c>
      <c r="GV72" s="8">
        <v>0.99401404611760957</v>
      </c>
      <c r="GW72" s="8">
        <v>0.33682340065424893</v>
      </c>
      <c r="GX72" s="26">
        <v>7.5716806711645104</v>
      </c>
      <c r="GY72" s="8">
        <v>0.15258643518387038</v>
      </c>
      <c r="GZ72" s="8">
        <v>7.8044249375926203E-2</v>
      </c>
      <c r="HA72" s="51">
        <v>1.3516452429981864</v>
      </c>
      <c r="HB72" s="51">
        <v>0.37799838970541488</v>
      </c>
      <c r="HC72" s="51">
        <v>1197.5096198724459</v>
      </c>
      <c r="HD72" s="51">
        <v>1573.6206659628028</v>
      </c>
      <c r="HE72" s="51">
        <v>945.02983665950376</v>
      </c>
      <c r="HF72" s="51">
        <v>1943.1992524445561</v>
      </c>
      <c r="HG72" s="51">
        <v>1187.5366703451321</v>
      </c>
      <c r="HH72" s="10">
        <v>958.79852986068875</v>
      </c>
      <c r="HI72" s="8">
        <v>0.89080586843399556</v>
      </c>
      <c r="HJ72" s="8">
        <v>3.9186475649156366E-2</v>
      </c>
      <c r="HK72" s="8">
        <v>0.23948318570940294</v>
      </c>
      <c r="HL72" s="8">
        <v>9.0141627218291664E-2</v>
      </c>
      <c r="HM72" s="8">
        <v>3.813427359659112E-2</v>
      </c>
      <c r="HN72" s="8">
        <v>3.100110437105227E-2</v>
      </c>
      <c r="HO72" s="7">
        <v>1628.7266666666667</v>
      </c>
      <c r="HP72" s="8">
        <v>5.1646288592010793E-2</v>
      </c>
      <c r="HQ72" s="8">
        <v>6.7859270707815209E-2</v>
      </c>
      <c r="HR72" s="8">
        <v>7.5994655175587594E-2</v>
      </c>
      <c r="HS72" s="29">
        <f t="shared" si="77"/>
        <v>2.4348366583576801E-2</v>
      </c>
      <c r="HT72">
        <v>-3022.2180669999998</v>
      </c>
      <c r="HU72">
        <f t="shared" si="70"/>
        <v>-9525.624656</v>
      </c>
      <c r="HV72" s="8">
        <f t="shared" si="80"/>
        <v>-3.5013568044326822E-2</v>
      </c>
      <c r="HW72" s="8">
        <f t="shared" si="83"/>
        <v>-2.9263455386321E-2</v>
      </c>
      <c r="HX72">
        <v>3776.3681665519998</v>
      </c>
      <c r="HY72">
        <f t="shared" si="71"/>
        <v>10924.311023386999</v>
      </c>
      <c r="HZ72" s="8">
        <f t="shared" si="81"/>
        <v>4.3750689337665911E-2</v>
      </c>
      <c r="IA72" s="8">
        <f t="shared" si="84"/>
        <v>3.3560328041879986E-2</v>
      </c>
      <c r="IB72" s="8">
        <v>2.0215683081758338E-2</v>
      </c>
      <c r="IC72" s="8">
        <v>2.8860325555875787E-3</v>
      </c>
      <c r="ID72" s="8">
        <v>1.0458612404534067E-2</v>
      </c>
      <c r="IE72" s="8">
        <v>2.5491436962971794</v>
      </c>
      <c r="IF72" s="29">
        <v>0.37558659788534376</v>
      </c>
      <c r="IG72" s="29">
        <v>2.82594734416368E-2</v>
      </c>
      <c r="IH72" s="29">
        <v>3.9419754100689701E-2</v>
      </c>
      <c r="II72" s="7">
        <v>157571.478199698</v>
      </c>
      <c r="IJ72" s="7">
        <v>1825.5266666666666</v>
      </c>
      <c r="IK72" s="7">
        <f t="shared" si="103"/>
        <v>86315.626650043268</v>
      </c>
      <c r="IL72" s="10">
        <f>+VLOOKUP($A72,[3]Hoja1!$G$2:$I$123, 3, FALSE)</f>
        <v>63.66756476878799</v>
      </c>
      <c r="IM72" s="10">
        <v>50.822476911437697</v>
      </c>
      <c r="IN72" s="8">
        <f t="shared" si="104"/>
        <v>0.25274423125291401</v>
      </c>
      <c r="IO72" s="7">
        <v>1794.3133333333335</v>
      </c>
      <c r="IP72" s="8">
        <v>3.5452358930737676E-3</v>
      </c>
      <c r="IQ72" s="7">
        <v>67.806994789131366</v>
      </c>
      <c r="IR72" s="8">
        <v>3.3126244828801054E-3</v>
      </c>
      <c r="IS72" s="8">
        <v>5.6579756337054822E-3</v>
      </c>
      <c r="IT72" s="8">
        <v>0.16049382716049382</v>
      </c>
      <c r="IU72" s="8">
        <v>-9.8765432098765427E-2</v>
      </c>
      <c r="IV72" s="8">
        <v>-0.13580246913580246</v>
      </c>
      <c r="IW72" s="29">
        <f t="shared" si="72"/>
        <v>4.8245704736863387E-3</v>
      </c>
      <c r="IX72" s="7">
        <f t="shared" si="73"/>
        <v>54.354844685417405</v>
      </c>
      <c r="IY72" s="29">
        <f t="shared" si="85"/>
        <v>3.0993045666762066E-3</v>
      </c>
      <c r="IZ72" s="29">
        <f t="shared" si="86"/>
        <v>7.9218111481558894E-3</v>
      </c>
      <c r="JA72" s="29">
        <f t="shared" si="87"/>
        <v>7.716049382716049E-2</v>
      </c>
      <c r="JB72" s="29">
        <f t="shared" si="88"/>
        <v>-2.4691358024691357E-2</v>
      </c>
      <c r="JC72" s="29">
        <f t="shared" si="89"/>
        <v>-1.2345679012345678E-2</v>
      </c>
      <c r="JD72" s="26">
        <v>-6.7235389898868694E-2</v>
      </c>
      <c r="JE72" s="26">
        <v>-1.2606237666440201</v>
      </c>
      <c r="JF72" s="26">
        <v>4.5064594176228399E-2</v>
      </c>
      <c r="JG72" s="26">
        <v>0.37026307557003502</v>
      </c>
      <c r="JH72" s="26">
        <v>-0.25213454298932297</v>
      </c>
      <c r="JI72" s="26">
        <v>-0.27466133073099103</v>
      </c>
      <c r="JJ72" s="56">
        <f t="shared" si="75"/>
        <v>-1.4393273605169394</v>
      </c>
      <c r="JK72" s="8">
        <v>0.33742298688647099</v>
      </c>
      <c r="JL72" s="27">
        <v>0.54603256575838999</v>
      </c>
      <c r="JM72" s="7">
        <v>95.748939565801606</v>
      </c>
      <c r="JN72" s="8">
        <v>5.2185611254929203E-2</v>
      </c>
      <c r="JO72" s="8">
        <v>2.9399468547846998E-2</v>
      </c>
      <c r="JP72" s="8">
        <v>0.48921756838784303</v>
      </c>
      <c r="JQ72" s="29">
        <f t="shared" si="90"/>
        <v>-1.2583568997542042E-2</v>
      </c>
      <c r="JR72" s="29">
        <f t="shared" si="91"/>
        <v>2.7673217676480427E-2</v>
      </c>
      <c r="JS72" s="29">
        <f t="shared" si="92"/>
        <v>3.8125000000000006E-2</v>
      </c>
      <c r="JT72" s="31">
        <f t="shared" si="93"/>
        <v>1.5430936302980765E-5</v>
      </c>
      <c r="JU72" s="31">
        <f t="shared" si="94"/>
        <v>4.1641097996425085E-6</v>
      </c>
      <c r="JV72" s="31">
        <f t="shared" si="95"/>
        <v>3.5546875000000002E-5</v>
      </c>
      <c r="JW72" s="31">
        <v>0.03</v>
      </c>
      <c r="JX72" s="31">
        <f t="shared" si="98"/>
        <v>1.150689048658303E-3</v>
      </c>
    </row>
    <row r="73" spans="1:284" x14ac:dyDescent="0.3">
      <c r="A73" s="1">
        <v>40878</v>
      </c>
      <c r="B73" s="7">
        <v>174552.05844004999</v>
      </c>
      <c r="C73" s="7">
        <f t="shared" si="99"/>
        <v>173957.96510581218</v>
      </c>
      <c r="D73" s="26">
        <f t="shared" si="100"/>
        <v>12.069978305302662</v>
      </c>
      <c r="E73" s="26">
        <f>+'Output Gap'!E89</f>
        <v>12.066568969159899</v>
      </c>
      <c r="F73" s="26">
        <f t="shared" si="35"/>
        <v>12.068329438089645</v>
      </c>
      <c r="G73" s="27">
        <f t="shared" si="36"/>
        <v>12.077607667580011</v>
      </c>
      <c r="H73" s="27">
        <f t="shared" si="37"/>
        <v>175888.87236467053</v>
      </c>
      <c r="I73" s="7">
        <v>172145.19966955236</v>
      </c>
      <c r="J73" s="7">
        <v>172961.22211833575</v>
      </c>
      <c r="K73" s="7">
        <v>166812.60402299499</v>
      </c>
      <c r="L73" s="7">
        <v>163701.74267488701</v>
      </c>
      <c r="M73" s="8">
        <f t="shared" si="27"/>
        <v>-1.0977995554232622E-2</v>
      </c>
      <c r="N73" s="8">
        <f t="shared" si="38"/>
        <v>9.1976473236632383E-3</v>
      </c>
      <c r="O73" s="8">
        <f>+'Output Gap'!H89</f>
        <v>3.8862959897993932E-3</v>
      </c>
      <c r="P73" s="8">
        <f t="shared" si="39"/>
        <v>4.6396100956424879E-2</v>
      </c>
      <c r="Q73" s="33">
        <f>+'Output Gap'!I89</f>
        <v>2.0323233169198929E-2</v>
      </c>
      <c r="R73" s="8">
        <v>4.0000000004642988E-3</v>
      </c>
      <c r="S73" s="8">
        <f>+'Output Gap'!Y73</f>
        <v>6.2577434922833825E-5</v>
      </c>
      <c r="T73" s="8">
        <f t="shared" si="82"/>
        <v>-5.696861232053041E-3</v>
      </c>
      <c r="U73" s="25">
        <v>1.42209509783889</v>
      </c>
      <c r="V73" s="25">
        <v>1.4263074579275901</v>
      </c>
      <c r="W73" s="14">
        <f t="shared" si="41"/>
        <v>-4.2123600887000734E-3</v>
      </c>
      <c r="X73" s="25">
        <f t="shared" si="42"/>
        <v>4.1632976223208518</v>
      </c>
      <c r="Y73">
        <f t="shared" si="28"/>
        <v>9.9172132508859239</v>
      </c>
      <c r="Z73">
        <f t="shared" si="43"/>
        <v>9.9237114690623152</v>
      </c>
      <c r="AA73" s="14">
        <f t="shared" si="29"/>
        <v>-6.4982181763912905E-3</v>
      </c>
      <c r="AB73">
        <f t="shared" si="30"/>
        <v>13.033087462814075</v>
      </c>
      <c r="AC73">
        <f t="shared" si="44"/>
        <v>13.033463747517271</v>
      </c>
      <c r="AD73" s="14">
        <f t="shared" si="45"/>
        <v>-3.7628470319539531E-4</v>
      </c>
      <c r="AE73" s="8">
        <v>0.10289898177192294</v>
      </c>
      <c r="AF73" s="14">
        <f>+NAIRU_Unemployment!N69</f>
        <v>0.106829595614805</v>
      </c>
      <c r="AG73" s="8">
        <f>+NAIRU_Unemployment!L69</f>
        <v>0.1008443821016676</v>
      </c>
      <c r="AH73" s="8">
        <f t="shared" si="31"/>
        <v>2.0545996702553415E-3</v>
      </c>
      <c r="AI73" s="7">
        <v>20656.629095734646</v>
      </c>
      <c r="AJ73" s="7">
        <v>23025.978876420078</v>
      </c>
      <c r="AK73" s="7">
        <v>20276.406564106801</v>
      </c>
      <c r="AL73" s="7">
        <v>22697.512760463102</v>
      </c>
      <c r="AM73" s="8">
        <f t="shared" si="101"/>
        <v>0.89710101822807709</v>
      </c>
      <c r="AN73" s="7">
        <v>37882.693298214021</v>
      </c>
      <c r="AO73" s="7">
        <v>607266.71155526873</v>
      </c>
      <c r="AP73" s="7">
        <v>605799.68240000005</v>
      </c>
      <c r="AQ73" s="8">
        <v>0.77078053417085879</v>
      </c>
      <c r="AR73" s="8">
        <v>0.76878258979909098</v>
      </c>
      <c r="AS73" s="8">
        <v>0.76543672228270498</v>
      </c>
      <c r="AT73" s="8">
        <v>0.77220579026204905</v>
      </c>
      <c r="AU73" s="8">
        <v>0.76957326353696798</v>
      </c>
      <c r="AV73" s="8">
        <f t="shared" ref="AV73:AV107" si="113">+AVERAGE(AS73:AU73)</f>
        <v>0.76907192536057412</v>
      </c>
      <c r="AW73" s="8">
        <v>4.7500000000000001E-2</v>
      </c>
      <c r="AX73" s="8">
        <v>4.5175216922950824E-2</v>
      </c>
      <c r="AY73" s="8">
        <v>4.9733333333333331E-2</v>
      </c>
      <c r="AZ73" s="8">
        <f t="shared" si="46"/>
        <v>9.8290458065366515E-3</v>
      </c>
      <c r="BA73" s="8">
        <f t="shared" si="108"/>
        <v>7.5809747908375247E-3</v>
      </c>
      <c r="BB73" s="8">
        <f t="shared" si="109"/>
        <v>1.197513885215562E-2</v>
      </c>
      <c r="BC73" s="7">
        <v>76.19</v>
      </c>
      <c r="BD73" s="8">
        <v>3.7304288631722082E-2</v>
      </c>
      <c r="BE73" s="8">
        <v>5.1302876898099606E-2</v>
      </c>
      <c r="BF73" s="7">
        <v>76.233434325981804</v>
      </c>
      <c r="BG73" s="8">
        <v>3.3872121138010802E-2</v>
      </c>
      <c r="BH73" s="8">
        <f t="shared" si="105"/>
        <v>1.19649034190763E-2</v>
      </c>
      <c r="BI73" s="8">
        <v>1.53154443639795E-2</v>
      </c>
      <c r="BJ73" s="8">
        <v>3.53748529233412E-2</v>
      </c>
      <c r="BK73" s="7">
        <v>1.3956707401584292</v>
      </c>
      <c r="BL73" s="8">
        <v>6.4574726997572718E-2</v>
      </c>
      <c r="BM73" s="7">
        <v>1920.89</v>
      </c>
      <c r="BN73" s="7">
        <v>99.888832113333322</v>
      </c>
      <c r="BO73" s="7">
        <v>100.210909917547</v>
      </c>
      <c r="BP73" s="7">
        <v>102.03311355290499</v>
      </c>
      <c r="BQ73" s="8">
        <f t="shared" si="106"/>
        <v>-1.7858943747837031E-2</v>
      </c>
      <c r="BR73" s="8">
        <f t="shared" si="110"/>
        <v>-3.726785323430104E-2</v>
      </c>
      <c r="BS73" s="8">
        <v>-2.08436830508755E-2</v>
      </c>
      <c r="BT73" s="7">
        <v>95.446666666666658</v>
      </c>
      <c r="BU73" s="8">
        <v>5.1522162241562919E-2</v>
      </c>
      <c r="BV73" s="29">
        <f t="shared" si="22"/>
        <v>3.1813728894999997E-2</v>
      </c>
      <c r="BW73" s="29">
        <v>2.9344891352567899E-3</v>
      </c>
      <c r="BX73" s="29">
        <v>-6.5204678933639603E-3</v>
      </c>
      <c r="BY73" s="29">
        <v>6.1097106666666672E-2</v>
      </c>
      <c r="BZ73" s="29">
        <v>1.965993934426229E-2</v>
      </c>
      <c r="CA73" s="29">
        <v>1.5335E-2</v>
      </c>
      <c r="CB73" s="29">
        <f t="shared" si="79"/>
        <v>-4.1437167322404378E-2</v>
      </c>
      <c r="CC73" s="29">
        <v>1.6264669880993201E-2</v>
      </c>
      <c r="CD73" s="29">
        <v>1.7274061313763901E-2</v>
      </c>
      <c r="CE73" s="29">
        <f t="shared" si="32"/>
        <v>1.136317645273659E-2</v>
      </c>
      <c r="CF73" s="29">
        <f t="shared" si="33"/>
        <v>1.4297665587993382E-2</v>
      </c>
      <c r="CG73" s="29">
        <f t="shared" si="47"/>
        <v>-4.468619781456731E-3</v>
      </c>
      <c r="CH73" s="29">
        <f t="shared" si="48"/>
        <v>-1.7194913579285001E-2</v>
      </c>
      <c r="CI73" s="29">
        <f t="shared" si="53"/>
        <v>-9.3194299225104402E-3</v>
      </c>
      <c r="CJ73" s="29">
        <f t="shared" si="34"/>
        <v>0.69847631904023411</v>
      </c>
      <c r="CK73" s="10">
        <v>24.674267276166873</v>
      </c>
      <c r="CL73" s="10">
        <v>30.635883494632992</v>
      </c>
      <c r="CM73" s="10">
        <v>15.731842948467692</v>
      </c>
      <c r="CN73" s="10">
        <v>27.081075087497378</v>
      </c>
      <c r="CO73" s="10">
        <v>18.866666666666664</v>
      </c>
      <c r="CP73" s="10">
        <v>20.266666666666666</v>
      </c>
      <c r="CQ73" s="10">
        <v>26.383333333333336</v>
      </c>
      <c r="CR73" s="10">
        <v>3.8533333333333335</v>
      </c>
      <c r="CS73" s="7">
        <v>105.30111248164032</v>
      </c>
      <c r="CT73" s="7">
        <v>98.470555314872925</v>
      </c>
      <c r="CU73" s="8">
        <f t="shared" si="111"/>
        <v>6.5585800457665044E-2</v>
      </c>
      <c r="CV73" s="7">
        <v>67.708333333333343</v>
      </c>
      <c r="CW73" s="7">
        <v>63.456599683750298</v>
      </c>
      <c r="CX73" s="26">
        <v>1.418272067182079</v>
      </c>
      <c r="CY73" s="29">
        <v>0.23383708852811436</v>
      </c>
      <c r="CZ73">
        <v>118297.530126761</v>
      </c>
      <c r="DA73">
        <v>40814.678301354201</v>
      </c>
      <c r="DB73" s="29">
        <f t="shared" si="96"/>
        <v>5.3456645205357312E-2</v>
      </c>
      <c r="DC73" s="29">
        <f t="shared" si="97"/>
        <v>0.16646918981267222</v>
      </c>
      <c r="DD73" s="29">
        <v>5.8644046930922081E-2</v>
      </c>
      <c r="DE73" s="29">
        <v>6.5208747720341076E-2</v>
      </c>
      <c r="DF73" s="29">
        <v>0.13356560839097939</v>
      </c>
      <c r="DG73" s="29">
        <v>0.16690801695869573</v>
      </c>
      <c r="DH73" s="29">
        <v>6.4093664303198336E-2</v>
      </c>
      <c r="DI73" s="29">
        <v>0.415497563200872</v>
      </c>
      <c r="DJ73" s="29">
        <v>0.13701778584932084</v>
      </c>
      <c r="DK73" s="29">
        <v>0.21866955827199125</v>
      </c>
      <c r="DL73" s="29">
        <v>0.64431265587868791</v>
      </c>
      <c r="DM73">
        <v>-23356.973752409838</v>
      </c>
      <c r="DN73" s="8">
        <f t="shared" si="107"/>
        <v>-0.1450524452344677</v>
      </c>
      <c r="DO73" s="7">
        <f t="shared" si="20"/>
        <v>-17506.714936945733</v>
      </c>
      <c r="DP73" s="8">
        <f t="shared" ref="DP73:DP104" si="114">+DO73/SUM(II70:II73)</f>
        <v>-2.8281202696742613E-2</v>
      </c>
      <c r="DQ73" s="8">
        <f t="shared" si="50"/>
        <v>4.6741086191125492E-2</v>
      </c>
      <c r="DR73" s="25">
        <v>0.99969296899887305</v>
      </c>
      <c r="DS73" s="8">
        <v>1.7209447011028799E-2</v>
      </c>
      <c r="DT73" s="8">
        <v>2.1421292737174502E-3</v>
      </c>
      <c r="DU73" s="8">
        <v>-8.8509760880366908E-3</v>
      </c>
      <c r="DV73" s="8">
        <v>0.137595454993093</v>
      </c>
      <c r="DW73" s="29">
        <f t="shared" si="102"/>
        <v>0.10289898177192294</v>
      </c>
      <c r="DX73" s="8">
        <v>0.68030333839078427</v>
      </c>
      <c r="DY73" s="8">
        <v>4.8203493570589603E-2</v>
      </c>
      <c r="DZ73" s="8">
        <v>4.085359137991551E-2</v>
      </c>
      <c r="EA73" s="8">
        <v>0.51315555437587834</v>
      </c>
      <c r="EB73" s="8">
        <f t="shared" si="112"/>
        <v>4.6833154598679982E-4</v>
      </c>
      <c r="EC73" s="8">
        <v>0.15088797856244796</v>
      </c>
      <c r="ED73" s="8">
        <v>0.14762187874908173</v>
      </c>
      <c r="EE73" s="8">
        <v>0.17668150580399389</v>
      </c>
      <c r="EF73" s="8">
        <v>0.17746449744563408</v>
      </c>
      <c r="EG73" s="8">
        <v>0.19205963368588433</v>
      </c>
      <c r="EH73" s="8">
        <v>0.3746741343459089</v>
      </c>
      <c r="EI73" s="8">
        <v>8.4980630624453823E-2</v>
      </c>
      <c r="EJ73" s="8">
        <v>8.4297182564393378E-2</v>
      </c>
      <c r="EK73" s="8">
        <v>0.14276938280898144</v>
      </c>
      <c r="EL73" s="10">
        <v>133593.31260999996</v>
      </c>
      <c r="EM73" s="8">
        <v>0.20592319509912116</v>
      </c>
      <c r="EN73" s="10">
        <v>2202.0727199999988</v>
      </c>
      <c r="EO73" s="10">
        <v>5186.8874500000011</v>
      </c>
      <c r="EP73" s="8">
        <v>1.6483405321556233E-2</v>
      </c>
      <c r="EQ73" s="8">
        <v>2.3554569305958268</v>
      </c>
      <c r="ER73" s="8">
        <v>6.6577739301214425E-2</v>
      </c>
      <c r="ES73" s="8">
        <v>0.58316716231404475</v>
      </c>
      <c r="ET73" s="10">
        <v>60246.83231000002</v>
      </c>
      <c r="EU73" s="8">
        <v>0.25303236055422884</v>
      </c>
      <c r="EV73" s="10">
        <v>2546.9024200000017</v>
      </c>
      <c r="EW73" s="10">
        <v>3800.8774900000003</v>
      </c>
      <c r="EX73" s="8">
        <v>4.2274461948387888E-2</v>
      </c>
      <c r="EY73" s="8">
        <v>1.4923530089543038</v>
      </c>
      <c r="EZ73" s="8">
        <v>7.2449159763558507E-2</v>
      </c>
      <c r="FA73" s="8">
        <v>0.87079575092411687</v>
      </c>
      <c r="FB73" s="10">
        <v>15511.578269999996</v>
      </c>
      <c r="FC73" s="8">
        <v>0.18869830303104496</v>
      </c>
      <c r="FD73" s="10">
        <v>401.80353000000122</v>
      </c>
      <c r="FE73" s="10">
        <v>383.11749999999995</v>
      </c>
      <c r="FF73" s="8">
        <v>2.5903458887681665E-2</v>
      </c>
      <c r="FG73" s="8">
        <v>0.95349460966656707</v>
      </c>
      <c r="FH73" s="8">
        <v>5.4149544851503535E-2</v>
      </c>
      <c r="FI73" s="8">
        <v>0.45612218134784793</v>
      </c>
      <c r="FJ73" s="7">
        <v>215305.19389</v>
      </c>
      <c r="FK73" s="7">
        <v>5389.6781500000016</v>
      </c>
      <c r="FL73" s="8">
        <v>0.22468054249105571</v>
      </c>
      <c r="FM73" s="8">
        <v>1.8426965396372636E-2</v>
      </c>
      <c r="FN73" s="8">
        <v>0.61717230676709667</v>
      </c>
      <c r="FO73" s="8">
        <v>0.2840833418596746</v>
      </c>
      <c r="FP73" s="8">
        <v>0.11667397757198103</v>
      </c>
      <c r="FQ73" s="8">
        <v>1.6420244174067362</v>
      </c>
      <c r="FR73" s="8">
        <v>2.5032736334050551E-2</v>
      </c>
      <c r="FS73" s="8">
        <v>6.7393060094460014E-2</v>
      </c>
      <c r="FT73" s="8">
        <v>5.6471214661440353E-2</v>
      </c>
      <c r="FU73" s="8">
        <v>4.3657503775959158E-2</v>
      </c>
      <c r="FV73" s="8">
        <v>1.3104488466309877E-2</v>
      </c>
      <c r="FW73" s="8">
        <v>5.701753617749189E-2</v>
      </c>
      <c r="FX73" s="8">
        <v>0.32668147500649858</v>
      </c>
      <c r="FY73" s="8">
        <v>0.61630098881600959</v>
      </c>
      <c r="FZ73" s="8">
        <v>1.9193105551792433E-2</v>
      </c>
      <c r="GA73" s="8">
        <v>0.15789173854432925</v>
      </c>
      <c r="GB73" s="8">
        <v>0.22466485063578201</v>
      </c>
      <c r="GC73" s="8">
        <v>0.5078770681619692</v>
      </c>
      <c r="GD73" s="8">
        <v>-0.32525433740202514</v>
      </c>
      <c r="GE73" s="8">
        <v>-0.62907225693880875</v>
      </c>
      <c r="GF73" s="8">
        <v>-0.36275836734480249</v>
      </c>
      <c r="GG73" s="8">
        <v>-3.6858492332917166E-2</v>
      </c>
      <c r="GH73" s="8">
        <v>1.5697102874764983E-3</v>
      </c>
      <c r="GI73" s="8">
        <v>8.0893113192854974E-3</v>
      </c>
      <c r="GJ73" s="8">
        <v>2.5454159681215574E-2</v>
      </c>
      <c r="GK73" s="8">
        <v>6.9164002849655556E-2</v>
      </c>
      <c r="GL73" s="8">
        <v>0.14109657942516168</v>
      </c>
      <c r="GM73" s="8">
        <v>6.3766350190107554E-2</v>
      </c>
      <c r="GN73" s="8">
        <v>4.0508334807064998E-2</v>
      </c>
      <c r="GO73" s="8">
        <v>5.405767106762048E-2</v>
      </c>
      <c r="GP73" s="8">
        <v>6.5716551656474853E-3</v>
      </c>
      <c r="GQ73" s="8">
        <v>8.4712279580240593E-2</v>
      </c>
      <c r="GR73" s="8">
        <v>2.0944830149740325E-2</v>
      </c>
      <c r="GS73" s="8">
        <v>2.6574308441683386E-2</v>
      </c>
      <c r="GT73" s="8">
        <v>0.64702848227538312</v>
      </c>
      <c r="GU73" s="8">
        <v>0.19117813235942288</v>
      </c>
      <c r="GV73" s="8">
        <v>0.98329647937238296</v>
      </c>
      <c r="GW73" s="8">
        <v>0.34137615975892321</v>
      </c>
      <c r="GX73" s="26">
        <v>7.411643353155017</v>
      </c>
      <c r="GY73" s="8">
        <v>0.14804088590101264</v>
      </c>
      <c r="GZ73" s="8">
        <v>7.684482853244648E-2</v>
      </c>
      <c r="HA73" s="51">
        <v>1.3790052105775941</v>
      </c>
      <c r="HB73" s="51">
        <v>0.38686092721953508</v>
      </c>
      <c r="HC73" s="51">
        <v>1204.7631189280487</v>
      </c>
      <c r="HD73" s="51">
        <v>1587.6198125089506</v>
      </c>
      <c r="HE73" s="51">
        <v>936.29653085521704</v>
      </c>
      <c r="HF73" s="51">
        <v>1933.7558009503025</v>
      </c>
      <c r="HG73" s="51">
        <v>1229.2972355634126</v>
      </c>
      <c r="HH73" s="10">
        <v>969.71472852142142</v>
      </c>
      <c r="HI73" s="8">
        <v>0.88250269713877927</v>
      </c>
      <c r="HJ73" s="8">
        <v>3.6103697874213948E-2</v>
      </c>
      <c r="HK73" s="8">
        <v>0.22308339048437564</v>
      </c>
      <c r="HL73" s="8">
        <v>9.5480865198299916E-2</v>
      </c>
      <c r="HM73" s="8">
        <v>5.4977512251990532E-2</v>
      </c>
      <c r="HN73" s="8">
        <v>3.0946648911145843E-2</v>
      </c>
      <c r="HO73" s="7">
        <v>1584.95</v>
      </c>
      <c r="HP73" s="8">
        <v>5.58005920502904E-2</v>
      </c>
      <c r="HQ73" s="8">
        <v>7.1445070044156997E-2</v>
      </c>
      <c r="HR73" s="8">
        <v>7.7767968705264201E-2</v>
      </c>
      <c r="HS73" s="29">
        <f t="shared" si="77"/>
        <v>2.1967376654973801E-2</v>
      </c>
      <c r="HT73">
        <v>-2972.3565060000001</v>
      </c>
      <c r="HU73">
        <f t="shared" si="70"/>
        <v>-9802.9280790000012</v>
      </c>
      <c r="HV73" s="8">
        <f t="shared" si="80"/>
        <v>-3.5520998751100825E-2</v>
      </c>
      <c r="HW73" s="8">
        <f t="shared" si="83"/>
        <v>-2.9347337119645597E-2</v>
      </c>
      <c r="HX73">
        <v>4653.6645239629997</v>
      </c>
      <c r="HY73">
        <f t="shared" si="71"/>
        <v>14647.043118489999</v>
      </c>
      <c r="HZ73" s="8">
        <f t="shared" si="81"/>
        <v>5.5613386688323427E-2</v>
      </c>
      <c r="IA73" s="8">
        <f t="shared" si="84"/>
        <v>4.3849318156801209E-2</v>
      </c>
      <c r="IB73" s="8">
        <v>2.1661860022577965E-2</v>
      </c>
      <c r="IC73" s="8">
        <v>4.6484442235314736E-3</v>
      </c>
      <c r="ID73" s="8">
        <v>1.7539013910691768E-2</v>
      </c>
      <c r="IE73" s="8">
        <v>2.0354923366519664</v>
      </c>
      <c r="IF73" s="29">
        <v>0.38271371721111969</v>
      </c>
      <c r="IG73" s="29">
        <v>2.6132936827239599E-2</v>
      </c>
      <c r="IH73" s="29">
        <v>3.43469542081851E-2</v>
      </c>
      <c r="II73" s="7">
        <v>161024.336505702</v>
      </c>
      <c r="IJ73" s="7">
        <v>1924.3133333333333</v>
      </c>
      <c r="IK73" s="7">
        <f t="shared" si="103"/>
        <v>83678.855057753244</v>
      </c>
      <c r="IL73" s="10">
        <f>+VLOOKUP($A73,[3]Hoja1!$G$2:$I$123, 3, FALSE)</f>
        <v>61.630693099998133</v>
      </c>
      <c r="IM73" s="10">
        <v>50.773779332555598</v>
      </c>
      <c r="IN73" s="8">
        <f t="shared" si="104"/>
        <v>0.21382914390383378</v>
      </c>
      <c r="IO73" s="7">
        <v>1920.89</v>
      </c>
      <c r="IP73" s="8">
        <v>4.7774177825417726E-3</v>
      </c>
      <c r="IQ73" s="7">
        <v>62.468983560723949</v>
      </c>
      <c r="IR73" s="8">
        <v>5.3230418860728476E-3</v>
      </c>
      <c r="IS73" s="8">
        <v>8.0819977896312845E-3</v>
      </c>
      <c r="IT73" s="8">
        <v>0.1111111111111111</v>
      </c>
      <c r="IU73" s="8">
        <v>2.4691358024691357E-2</v>
      </c>
      <c r="IV73" s="8">
        <v>-0.1111111111111111</v>
      </c>
      <c r="IW73" s="29">
        <f t="shared" si="72"/>
        <v>4.5678974843335225E-3</v>
      </c>
      <c r="IX73" s="7">
        <f t="shared" si="73"/>
        <v>56.792004259850295</v>
      </c>
      <c r="IY73" s="29">
        <f t="shared" si="85"/>
        <v>3.6024798862964551E-3</v>
      </c>
      <c r="IZ73" s="29">
        <f t="shared" si="86"/>
        <v>6.7440385529378847E-3</v>
      </c>
      <c r="JA73" s="29">
        <f t="shared" si="87"/>
        <v>9.2592592592592587E-2</v>
      </c>
      <c r="JB73" s="29">
        <f t="shared" si="88"/>
        <v>-9.2592592592592587E-3</v>
      </c>
      <c r="JC73" s="29">
        <f t="shared" si="89"/>
        <v>-4.9382716049382713E-2</v>
      </c>
      <c r="JD73" s="26">
        <v>-7.4914546930205994E-2</v>
      </c>
      <c r="JE73" s="26">
        <v>-1.2929694142043</v>
      </c>
      <c r="JF73" s="26">
        <v>3.6626477840629099E-2</v>
      </c>
      <c r="JG73" s="26">
        <v>0.38530042416733601</v>
      </c>
      <c r="JH73" s="26">
        <v>-0.27354981322417499</v>
      </c>
      <c r="JI73" s="26">
        <v>-0.29790665783576498</v>
      </c>
      <c r="JJ73" s="56">
        <f t="shared" si="75"/>
        <v>-1.5174135301864808</v>
      </c>
      <c r="JK73" s="8">
        <v>0.333901080739266</v>
      </c>
      <c r="JL73" s="27">
        <v>0.54319025403732901</v>
      </c>
      <c r="JM73" s="7">
        <v>96.093233555418806</v>
      </c>
      <c r="JN73" s="8">
        <v>5.0654844257255E-2</v>
      </c>
      <c r="JO73" s="8">
        <v>2.4887415819510898E-3</v>
      </c>
      <c r="JP73" s="8">
        <v>0.39271526679121899</v>
      </c>
      <c r="JQ73" s="29">
        <f t="shared" si="90"/>
        <v>-9.4525648701115073E-3</v>
      </c>
      <c r="JR73" s="29">
        <f t="shared" si="91"/>
        <v>2.9801149421825976E-2</v>
      </c>
      <c r="JS73" s="29">
        <f t="shared" si="92"/>
        <v>4.2500000000000003E-2</v>
      </c>
      <c r="JT73" s="31">
        <f t="shared" si="93"/>
        <v>9.5396229493534967E-6</v>
      </c>
      <c r="JU73" s="31">
        <f t="shared" si="94"/>
        <v>1.4300750501130225E-5</v>
      </c>
      <c r="JV73" s="31">
        <f t="shared" si="95"/>
        <v>2.1874999999999986E-5</v>
      </c>
      <c r="JW73" s="31">
        <v>0.03</v>
      </c>
      <c r="JX73" s="31">
        <f t="shared" si="98"/>
        <v>5.3748529233412015E-3</v>
      </c>
    </row>
    <row r="74" spans="1:284" x14ac:dyDescent="0.3">
      <c r="A74" s="1">
        <v>40969</v>
      </c>
      <c r="B74" s="7">
        <v>176819.80177327999</v>
      </c>
      <c r="C74" s="7">
        <f t="shared" si="99"/>
        <v>176582.75180943331</v>
      </c>
      <c r="D74" s="26">
        <f t="shared" si="100"/>
        <v>12.082886423894129</v>
      </c>
      <c r="E74" s="26">
        <f>+'Output Gap'!E90</f>
        <v>12.081544894258901</v>
      </c>
      <c r="F74" s="26">
        <f t="shared" si="35"/>
        <v>12.083310930825188</v>
      </c>
      <c r="G74" s="27">
        <f t="shared" si="36"/>
        <v>12.088263603155665</v>
      </c>
      <c r="H74" s="27">
        <f t="shared" si="37"/>
        <v>177773.15442134166</v>
      </c>
      <c r="I74" s="7">
        <v>174308.77799729339</v>
      </c>
      <c r="J74" s="7">
        <v>174947.70038189832</v>
      </c>
      <c r="K74" s="7">
        <v>169979.76801583101</v>
      </c>
      <c r="L74" s="7">
        <v>165479.61956141199</v>
      </c>
      <c r="M74" s="8">
        <f t="shared" si="27"/>
        <v>-6.6961888356156241E-3</v>
      </c>
      <c r="N74" s="8">
        <f t="shared" si="38"/>
        <v>1.0700920259569147E-2</v>
      </c>
      <c r="O74" s="8">
        <f>+'Output Gap'!H90</f>
        <v>7.8512435456001839E-3</v>
      </c>
      <c r="P74" s="8">
        <f t="shared" si="39"/>
        <v>4.0240281754072793E-2</v>
      </c>
      <c r="Q74" s="33">
        <f>+'Output Gap'!I90</f>
        <v>2.4215919341900261E-2</v>
      </c>
      <c r="R74" s="8">
        <v>6.3000000028674563E-3</v>
      </c>
      <c r="S74" s="8">
        <f>+'Output Gap'!Y74</f>
        <v>3.6914614292418335E-3</v>
      </c>
      <c r="T74" s="8">
        <f t="shared" si="82"/>
        <v>-1.5137253314358775E-3</v>
      </c>
      <c r="U74" s="25">
        <v>1.4264380680122599</v>
      </c>
      <c r="V74" s="25">
        <v>1.4272375954020899</v>
      </c>
      <c r="W74" s="14">
        <f t="shared" si="41"/>
        <v>-7.9952738983002369E-4</v>
      </c>
      <c r="X74" s="25">
        <f t="shared" si="42"/>
        <v>4.1671718629657546</v>
      </c>
      <c r="Y74">
        <f t="shared" si="28"/>
        <v>9.9255461806650107</v>
      </c>
      <c r="Z74">
        <f t="shared" si="43"/>
        <v>9.9309215250317884</v>
      </c>
      <c r="AA74" s="14">
        <f t="shared" si="29"/>
        <v>-5.3753443667776679E-3</v>
      </c>
      <c r="AB74">
        <f t="shared" si="30"/>
        <v>13.051274616566705</v>
      </c>
      <c r="AC74">
        <f t="shared" si="44"/>
        <v>13.05142621675204</v>
      </c>
      <c r="AD74" s="14">
        <f t="shared" si="45"/>
        <v>-1.5160018533499908E-4</v>
      </c>
      <c r="AE74" s="8">
        <v>0.10430364484580303</v>
      </c>
      <c r="AF74" s="14">
        <f>+NAIRU_Unemployment!N70</f>
        <v>0.105185059944555</v>
      </c>
      <c r="AG74" s="8">
        <f>+NAIRU_Unemployment!L70</f>
        <v>0.10019987904528808</v>
      </c>
      <c r="AH74" s="8">
        <f t="shared" si="31"/>
        <v>4.1037658005149413E-3</v>
      </c>
      <c r="AI74" s="7">
        <v>20629.714515655793</v>
      </c>
      <c r="AJ74" s="7">
        <v>23032.040263359475</v>
      </c>
      <c r="AK74" s="7">
        <v>20446.074369353501</v>
      </c>
      <c r="AL74" s="7">
        <v>22845.379211539901</v>
      </c>
      <c r="AM74" s="8">
        <f t="shared" si="101"/>
        <v>0.89569635515419699</v>
      </c>
      <c r="AN74" s="7">
        <v>38192.389221879981</v>
      </c>
      <c r="AO74" s="7">
        <v>618127.6939270529</v>
      </c>
      <c r="AP74" s="7">
        <v>616767.22285999998</v>
      </c>
      <c r="AQ74" s="8">
        <v>0.7643837596659192</v>
      </c>
      <c r="AR74" s="8">
        <v>0.76871880715513796</v>
      </c>
      <c r="AS74" s="8">
        <v>0.76459278108607298</v>
      </c>
      <c r="AT74" s="8">
        <v>0.77273641441879704</v>
      </c>
      <c r="AU74" s="8">
        <v>0.76917686620353998</v>
      </c>
      <c r="AV74" s="8">
        <f t="shared" si="113"/>
        <v>0.76883535390280333</v>
      </c>
      <c r="AW74" s="8">
        <v>5.2499999999999998E-2</v>
      </c>
      <c r="AX74" s="8">
        <v>5.0223701415873012E-2</v>
      </c>
      <c r="AY74" s="8">
        <v>5.2533333333333328E-2</v>
      </c>
      <c r="AZ74" s="8">
        <f t="shared" si="46"/>
        <v>1.7920385461130506E-2</v>
      </c>
      <c r="BA74" s="8">
        <f t="shared" si="108"/>
        <v>1.2454795498042959E-2</v>
      </c>
      <c r="BB74" s="8">
        <f t="shared" si="109"/>
        <v>1.4681366758542369E-2</v>
      </c>
      <c r="BC74" s="7">
        <v>77.31</v>
      </c>
      <c r="BD74" s="8">
        <v>3.3970843921358851E-2</v>
      </c>
      <c r="BE74" s="8">
        <v>3.99125991827919E-2</v>
      </c>
      <c r="BF74" s="7">
        <v>77.409968427836702</v>
      </c>
      <c r="BG74" s="8">
        <v>3.2556334804539497E-2</v>
      </c>
      <c r="BH74" s="8">
        <f t="shared" si="105"/>
        <v>2.6605620376293437E-2</v>
      </c>
      <c r="BI74" s="8">
        <v>1.3324446104498599E-2</v>
      </c>
      <c r="BJ74" s="8">
        <v>3.5103800203951499E-2</v>
      </c>
      <c r="BK74" s="7">
        <v>1.4145754627761278</v>
      </c>
      <c r="BL74" s="8">
        <v>5.3112175607225254E-2</v>
      </c>
      <c r="BM74" s="7">
        <v>1800.6733333333332</v>
      </c>
      <c r="BN74" s="7">
        <v>100.94305405666667</v>
      </c>
      <c r="BO74" s="7">
        <v>99.870052182592602</v>
      </c>
      <c r="BP74" s="7">
        <v>101.784532593162</v>
      </c>
      <c r="BQ74" s="8">
        <f t="shared" si="106"/>
        <v>-1.8809148716354307E-2</v>
      </c>
      <c r="BR74" s="8">
        <f t="shared" si="110"/>
        <v>-2.4386069325527671E-2</v>
      </c>
      <c r="BS74" s="8">
        <v>-1.6034554894756699E-2</v>
      </c>
      <c r="BT74" s="7">
        <v>92.666666666666671</v>
      </c>
      <c r="BU74" s="8">
        <v>-2.5173517459620154E-4</v>
      </c>
      <c r="BV74" s="29">
        <f t="shared" si="22"/>
        <v>3.0369425639682538E-2</v>
      </c>
      <c r="BW74" s="29">
        <v>2.7017805826915196E-3</v>
      </c>
      <c r="BX74" s="29">
        <v>1.63740996726915E-3</v>
      </c>
      <c r="BY74" s="29">
        <v>5.7597338709677433E-2</v>
      </c>
      <c r="BZ74" s="29">
        <v>1.7315166129032257E-2</v>
      </c>
      <c r="CA74" s="29">
        <v>1.0862999999999999E-2</v>
      </c>
      <c r="CB74" s="29">
        <f t="shared" si="79"/>
        <v>-4.0282172580645176E-2</v>
      </c>
      <c r="CC74" s="29">
        <v>1.5914811207471E-2</v>
      </c>
      <c r="CD74" s="29">
        <v>1.7274191634553199E-2</v>
      </c>
      <c r="CE74" s="29">
        <f t="shared" si="32"/>
        <v>1.1363306773525889E-2</v>
      </c>
      <c r="CF74" s="29">
        <f t="shared" si="33"/>
        <v>1.4065087356217412E-2</v>
      </c>
      <c r="CG74" s="29">
        <f t="shared" si="47"/>
        <v>3.8552981049130939E-3</v>
      </c>
      <c r="CH74" s="29">
        <f t="shared" si="48"/>
        <v>-1.2186863080741595E-2</v>
      </c>
      <c r="CI74" s="29">
        <f t="shared" si="53"/>
        <v>-9.0475067500555423E-3</v>
      </c>
      <c r="CJ74" s="29">
        <f t="shared" si="34"/>
        <v>0.99031564836667474</v>
      </c>
      <c r="CK74" s="10">
        <v>27.966050774639331</v>
      </c>
      <c r="CL74" s="10">
        <v>32.156873896474139</v>
      </c>
      <c r="CM74" s="10">
        <v>21.679816091887115</v>
      </c>
      <c r="CN74" s="10">
        <v>36.885358137387897</v>
      </c>
      <c r="CO74" s="10">
        <v>30.533333333333331</v>
      </c>
      <c r="CP74" s="10">
        <v>17.066666666666666</v>
      </c>
      <c r="CQ74" s="10">
        <v>30.866666666666664</v>
      </c>
      <c r="CR74" s="10">
        <v>8.6433333333333326</v>
      </c>
      <c r="CS74" s="7">
        <v>68.126305914183163</v>
      </c>
      <c r="CT74" s="7">
        <v>61.746456421725938</v>
      </c>
      <c r="CU74" s="8">
        <f t="shared" si="111"/>
        <v>5.8627502938570997E-2</v>
      </c>
      <c r="CV74" s="7">
        <v>68.75</v>
      </c>
      <c r="CW74" s="7">
        <v>69.488787360744297</v>
      </c>
      <c r="CX74" s="26">
        <v>1.4193334196728928</v>
      </c>
      <c r="CY74" s="29">
        <v>0.23225226327122431</v>
      </c>
      <c r="CZ74">
        <v>120372.703308749</v>
      </c>
      <c r="DA74">
        <v>40871.940080460401</v>
      </c>
      <c r="DB74" s="29">
        <f t="shared" si="96"/>
        <v>6.6733040472565008E-2</v>
      </c>
      <c r="DC74" s="29">
        <f t="shared" si="97"/>
        <v>7.7754534976221645E-2</v>
      </c>
      <c r="DD74" s="29">
        <v>5.8841414165537238E-2</v>
      </c>
      <c r="DE74" s="29">
        <v>6.4677672278752249E-2</v>
      </c>
      <c r="DF74" s="29">
        <v>0.1334617220114149</v>
      </c>
      <c r="DG74" s="29">
        <v>0.1668128741982248</v>
      </c>
      <c r="DH74" s="29">
        <v>6.3188817500371502E-2</v>
      </c>
      <c r="DI74" s="29">
        <v>0.4151993185036511</v>
      </c>
      <c r="DJ74" s="29">
        <v>0.13691152258868544</v>
      </c>
      <c r="DK74" s="29">
        <v>0.21797218193148205</v>
      </c>
      <c r="DL74" s="29">
        <v>0.64511629547983251</v>
      </c>
      <c r="DM74">
        <v>3006.513308453008</v>
      </c>
      <c r="DN74" s="8">
        <f t="shared" si="107"/>
        <v>1.8271161232853862E-2</v>
      </c>
      <c r="DO74" s="7">
        <f t="shared" ref="DO74:DO106" si="115">+SUM(DM71:DM74)</f>
        <v>-18254.161922622137</v>
      </c>
      <c r="DP74" s="8">
        <f t="shared" si="114"/>
        <v>-2.8733698597112604E-2</v>
      </c>
      <c r="DQ74" s="8">
        <f t="shared" si="50"/>
        <v>4.5766513760847394E-2</v>
      </c>
      <c r="DR74" s="25">
        <v>0.99687021088807704</v>
      </c>
      <c r="DS74" s="8">
        <v>4.9106177045274303E-3</v>
      </c>
      <c r="DT74" s="8">
        <v>2.2181040145954302E-3</v>
      </c>
      <c r="DU74" s="8">
        <v>-7.7571230064018004E-3</v>
      </c>
      <c r="DV74" s="8">
        <v>0.13523597369009599</v>
      </c>
      <c r="DW74" s="29">
        <f t="shared" si="102"/>
        <v>0.10430364484580303</v>
      </c>
      <c r="DX74" s="8">
        <v>0.66873413482537547</v>
      </c>
      <c r="DY74" s="8">
        <v>5.6676996514342597E-2</v>
      </c>
      <c r="DZ74" s="8">
        <v>4.2621312061972505E-2</v>
      </c>
      <c r="EA74" s="8">
        <v>0.50397891046672239</v>
      </c>
      <c r="EB74" s="8">
        <f t="shared" si="112"/>
        <v>-4.8855600972976809E-3</v>
      </c>
      <c r="EC74" s="8">
        <v>8.3622018397414344E-2</v>
      </c>
      <c r="ED74" s="8">
        <v>0.10086435749094025</v>
      </c>
      <c r="EE74" s="8">
        <v>7.5746041587441137E-2</v>
      </c>
      <c r="EF74" s="8">
        <v>0.17809360617353609</v>
      </c>
      <c r="EG74" s="8">
        <v>0.20977699347093029</v>
      </c>
      <c r="EH74" s="8">
        <v>0.38300815031039426</v>
      </c>
      <c r="EI74" s="8">
        <v>8.3205429085956545E-2</v>
      </c>
      <c r="EJ74" s="8">
        <v>8.0768167486102618E-2</v>
      </c>
      <c r="EK74" s="8">
        <v>0.12869852690514624</v>
      </c>
      <c r="EL74" s="10">
        <v>135047.9063</v>
      </c>
      <c r="EM74" s="8">
        <v>0.1775562444462675</v>
      </c>
      <c r="EN74" s="10">
        <v>2543.6948999999909</v>
      </c>
      <c r="EO74" s="10">
        <v>5293.106029999999</v>
      </c>
      <c r="EP74" s="8">
        <v>1.8835500450849942E-2</v>
      </c>
      <c r="EQ74" s="8">
        <v>2.0808729969934752</v>
      </c>
      <c r="ER74" s="8">
        <v>6.7945802671935479E-2</v>
      </c>
      <c r="ES74" s="8">
        <v>0.57684629135789134</v>
      </c>
      <c r="ET74" s="10">
        <v>62709.070889999988</v>
      </c>
      <c r="EU74" s="8">
        <v>0.24946303722988894</v>
      </c>
      <c r="EV74" s="10">
        <v>2992.7152699999961</v>
      </c>
      <c r="EW74" s="10">
        <v>4051.1009800000006</v>
      </c>
      <c r="EX74" s="8">
        <v>4.7723801796547345E-2</v>
      </c>
      <c r="EY74" s="8">
        <v>1.3536539946214148</v>
      </c>
      <c r="EZ74" s="8">
        <v>7.988384891231054E-2</v>
      </c>
      <c r="FA74" s="8">
        <v>0.80869306809713615</v>
      </c>
      <c r="FB74" s="10">
        <v>16289.422420000006</v>
      </c>
      <c r="FC74" s="8">
        <v>0.19072636125735221</v>
      </c>
      <c r="FD74" s="10">
        <v>410.73073000000045</v>
      </c>
      <c r="FE74" s="10">
        <v>365.41851999999994</v>
      </c>
      <c r="FF74" s="8">
        <v>2.5214566815807353E-2</v>
      </c>
      <c r="FG74" s="8">
        <v>0.88967903618996214</v>
      </c>
      <c r="FH74" s="8">
        <v>5.2939781371830454E-2</v>
      </c>
      <c r="FI74" s="8">
        <v>0.42374318447574572</v>
      </c>
      <c r="FJ74" s="7">
        <v>220210.55707000001</v>
      </c>
      <c r="FK74" s="7">
        <v>6233.3837199999871</v>
      </c>
      <c r="FL74" s="8">
        <v>0.2077082218599485</v>
      </c>
      <c r="FM74" s="8">
        <v>7.9952906316420894E-2</v>
      </c>
      <c r="FN74" s="8">
        <v>0.61135799561809556</v>
      </c>
      <c r="FO74" s="8">
        <v>0.28891544474564146</v>
      </c>
      <c r="FP74" s="8">
        <v>0.11820224577141487</v>
      </c>
      <c r="FQ74" s="8">
        <v>1.6285312796498499</v>
      </c>
      <c r="FR74" s="8">
        <v>2.8306470874684422E-2</v>
      </c>
      <c r="FS74" s="8">
        <v>7.0353995105958231E-2</v>
      </c>
      <c r="FT74" s="8">
        <v>5.7929449536085309E-2</v>
      </c>
      <c r="FU74" s="8">
        <v>4.0860961971125487E-2</v>
      </c>
      <c r="FV74" s="8">
        <v>1.6773877388809873E-2</v>
      </c>
      <c r="FW74" s="8">
        <v>7.1056858899221587E-2</v>
      </c>
      <c r="FX74" s="8">
        <v>0.32731275007678107</v>
      </c>
      <c r="FY74" s="8">
        <v>0.6016303910239974</v>
      </c>
      <c r="FZ74" s="8">
        <v>0.37321494151420054</v>
      </c>
      <c r="GA74" s="8">
        <v>9.1655806314651089E-2</v>
      </c>
      <c r="GB74" s="8">
        <v>0.18853675380801604</v>
      </c>
      <c r="GC74" s="8">
        <v>0.48183910629484566</v>
      </c>
      <c r="GD74" s="8">
        <v>-0.36360626864708756</v>
      </c>
      <c r="GE74" s="8">
        <v>-0.66850658624671833</v>
      </c>
      <c r="GF74" s="8">
        <v>-0.36083053062241888</v>
      </c>
      <c r="GG74" s="8">
        <v>-5.155225970346216E-2</v>
      </c>
      <c r="GH74" s="8">
        <v>3.0106272113549865E-4</v>
      </c>
      <c r="GI74" s="8">
        <v>7.2097528119961186E-3</v>
      </c>
      <c r="GJ74" s="8">
        <v>2.2222711393801404E-2</v>
      </c>
      <c r="GK74" s="8">
        <v>7.4001473215829242E-2</v>
      </c>
      <c r="GL74" s="8">
        <v>0.14103009387290161</v>
      </c>
      <c r="GM74" s="8">
        <v>6.0264144187149551E-2</v>
      </c>
      <c r="GN74" s="8">
        <v>3.9112763339870106E-2</v>
      </c>
      <c r="GO74" s="8">
        <v>4.1006227613893761E-2</v>
      </c>
      <c r="GP74" s="8">
        <v>6.1640256380354726E-3</v>
      </c>
      <c r="GQ74" s="8">
        <v>8.547795581676601E-2</v>
      </c>
      <c r="GR74" s="8">
        <v>2.1242446812191038E-2</v>
      </c>
      <c r="GS74" s="8">
        <v>2.8756614419080385E-2</v>
      </c>
      <c r="GT74" s="8">
        <v>0.64683840128685666</v>
      </c>
      <c r="GU74" s="8">
        <v>0.19061478260146589</v>
      </c>
      <c r="GV74" s="8">
        <v>0.96900258826157193</v>
      </c>
      <c r="GW74" s="8">
        <v>0.34500224859964607</v>
      </c>
      <c r="GX74" s="26">
        <v>7.1984536551202085</v>
      </c>
      <c r="GY74" s="8">
        <v>0.16286447675892549</v>
      </c>
      <c r="GZ74" s="8">
        <v>7.7307168038002444E-2</v>
      </c>
      <c r="HA74" s="51">
        <v>1.304696899248404</v>
      </c>
      <c r="HB74" s="51">
        <v>0.36761234157191836</v>
      </c>
      <c r="HC74" s="51">
        <v>1192.6008196378455</v>
      </c>
      <c r="HD74" s="51">
        <v>1577.2575248220635</v>
      </c>
      <c r="HE74" s="51">
        <v>929.74449327863738</v>
      </c>
      <c r="HF74" s="51">
        <v>1918.3237593929264</v>
      </c>
      <c r="HG74" s="51">
        <v>1186.4302832871331</v>
      </c>
      <c r="HH74" s="10">
        <v>965.80959085392544</v>
      </c>
      <c r="HI74" s="8">
        <v>0.87533492427221193</v>
      </c>
      <c r="HJ74" s="8">
        <v>3.8586172442786476E-2</v>
      </c>
      <c r="HK74" s="8">
        <v>0.23859568404345022</v>
      </c>
      <c r="HL74" s="8">
        <v>8.9379472775282617E-2</v>
      </c>
      <c r="HM74" s="8">
        <v>4.7536761369460133E-2</v>
      </c>
      <c r="HN74" s="8">
        <v>3.0415326564407822E-2</v>
      </c>
      <c r="HO74" s="7">
        <v>1702.57</v>
      </c>
      <c r="HP74" s="8">
        <v>5.5527865283884398E-2</v>
      </c>
      <c r="HQ74" s="8">
        <v>6.7126817701540095E-2</v>
      </c>
      <c r="HR74" s="8">
        <v>7.3595037561751897E-2</v>
      </c>
      <c r="HS74" s="29">
        <f t="shared" si="77"/>
        <v>1.8067172277867499E-2</v>
      </c>
      <c r="HT74">
        <v>-1719.0927730000001</v>
      </c>
      <c r="HU74">
        <f t="shared" si="70"/>
        <v>-9521.9908589999995</v>
      </c>
      <c r="HV74" s="8">
        <f t="shared" si="80"/>
        <v>-1.8717934873666325E-2</v>
      </c>
      <c r="HW74" s="8">
        <f t="shared" si="83"/>
        <v>-2.7448777835705984E-2</v>
      </c>
      <c r="HX74">
        <v>3533.3294272039993</v>
      </c>
      <c r="HY74">
        <f t="shared" si="71"/>
        <v>15067.055201781001</v>
      </c>
      <c r="HZ74" s="8">
        <f t="shared" si="81"/>
        <v>3.8471821384134922E-2</v>
      </c>
      <c r="IA74" s="8">
        <f t="shared" si="84"/>
        <v>4.3433380371406732E-2</v>
      </c>
      <c r="IB74" s="8">
        <v>2.0533967111408463E-2</v>
      </c>
      <c r="IC74" s="8">
        <v>5.1824262752171585E-3</v>
      </c>
      <c r="ID74" s="8">
        <v>1.7716986984781104E-2</v>
      </c>
      <c r="IE74" s="8">
        <v>2.3864823106292876</v>
      </c>
      <c r="IF74" s="29">
        <v>0.39416398528860247</v>
      </c>
      <c r="IG74" s="29">
        <v>2.53930019503548E-2</v>
      </c>
      <c r="IH74" s="29">
        <v>2.9831158802489498E-2</v>
      </c>
      <c r="II74" s="7">
        <v>164549.65670419001</v>
      </c>
      <c r="IJ74" s="7">
        <v>1791.6599999999999</v>
      </c>
      <c r="IK74" s="7">
        <f t="shared" si="103"/>
        <v>91842.010595866406</v>
      </c>
      <c r="IL74" s="10">
        <f>+VLOOKUP($A74,[3]Hoja1!$G$2:$I$123, 3, FALSE)</f>
        <v>66.476052733536164</v>
      </c>
      <c r="IM74" s="10">
        <v>50.650410548922899</v>
      </c>
      <c r="IN74" s="8">
        <f t="shared" si="104"/>
        <v>0.31244844835615648</v>
      </c>
      <c r="IO74" s="7">
        <v>1800.6733333333332</v>
      </c>
      <c r="IP74" s="8">
        <v>3.1336050713938308E-3</v>
      </c>
      <c r="IQ74" s="7">
        <v>31.174531489784979</v>
      </c>
      <c r="IR74" s="8">
        <v>3.8416501909579737E-3</v>
      </c>
      <c r="IS74" s="8">
        <v>6.8968253048737006E-3</v>
      </c>
      <c r="IT74" s="8">
        <v>6.1728395061728392E-2</v>
      </c>
      <c r="IU74" s="8">
        <v>-4.9382716049382713E-2</v>
      </c>
      <c r="IV74" s="8">
        <v>-0.14814814814814814</v>
      </c>
      <c r="IW74" s="29">
        <f t="shared" si="72"/>
        <v>4.1399922855695484E-3</v>
      </c>
      <c r="IX74" s="7">
        <f t="shared" si="73"/>
        <v>52.129448694923184</v>
      </c>
      <c r="IY74" s="29">
        <f t="shared" si="85"/>
        <v>3.9604926082080945E-3</v>
      </c>
      <c r="IZ74" s="29">
        <f t="shared" si="86"/>
        <v>6.7694974892230112E-3</v>
      </c>
      <c r="JA74" s="29">
        <f t="shared" si="87"/>
        <v>9.2592592592592587E-2</v>
      </c>
      <c r="JB74" s="29">
        <f t="shared" si="88"/>
        <v>-4.0123456790123455E-2</v>
      </c>
      <c r="JC74" s="29">
        <f t="shared" si="89"/>
        <v>-0.11419753086419752</v>
      </c>
      <c r="JD74" s="26">
        <v>-8.3299138634355299E-2</v>
      </c>
      <c r="JE74" s="26">
        <v>-1.36584214079378</v>
      </c>
      <c r="JF74" s="26">
        <v>1.6846159095749401E-2</v>
      </c>
      <c r="JG74" s="26">
        <v>0.39717162492545499</v>
      </c>
      <c r="JH74" s="26">
        <v>-0.30970246464585499</v>
      </c>
      <c r="JI74" s="26">
        <v>-0.34792083434868198</v>
      </c>
      <c r="JJ74" s="56">
        <f t="shared" si="75"/>
        <v>-1.692746794401468</v>
      </c>
      <c r="JK74" s="8">
        <v>0.33218025721446998</v>
      </c>
      <c r="JL74" s="27">
        <v>0.54082303524473696</v>
      </c>
      <c r="JM74" s="7">
        <v>93.895232149903407</v>
      </c>
      <c r="JN74" s="8">
        <v>3.94451951054395E-2</v>
      </c>
      <c r="JO74" s="8">
        <v>4.12650152539601E-3</v>
      </c>
      <c r="JP74" s="8">
        <v>0.170154421578181</v>
      </c>
      <c r="JQ74" s="29">
        <f t="shared" si="90"/>
        <v>-6.3088411554185174E-3</v>
      </c>
      <c r="JR74" s="29">
        <f t="shared" si="91"/>
        <v>3.1887646006214895E-2</v>
      </c>
      <c r="JS74" s="29">
        <f t="shared" si="92"/>
        <v>4.6875E-2</v>
      </c>
      <c r="JT74" s="31">
        <f t="shared" si="93"/>
        <v>1.003966522749193E-5</v>
      </c>
      <c r="JU74" s="31">
        <f t="shared" si="94"/>
        <v>1.4661336008021305E-5</v>
      </c>
      <c r="JV74" s="31">
        <f t="shared" si="95"/>
        <v>1.3671874999999988E-5</v>
      </c>
      <c r="JW74" s="31">
        <v>0.03</v>
      </c>
      <c r="JX74" s="31">
        <f t="shared" si="98"/>
        <v>5.1038002039515001E-3</v>
      </c>
    </row>
    <row r="75" spans="1:284" x14ac:dyDescent="0.3">
      <c r="A75" s="1">
        <v>41061</v>
      </c>
      <c r="B75" s="7">
        <v>177713.72469883901</v>
      </c>
      <c r="C75" s="7">
        <f t="shared" si="99"/>
        <v>177622.35784093724</v>
      </c>
      <c r="D75" s="26">
        <f t="shared" si="100"/>
        <v>12.087929246381636</v>
      </c>
      <c r="E75" s="26">
        <f>+'Output Gap'!E91</f>
        <v>12.0874149903609</v>
      </c>
      <c r="F75" s="26">
        <f t="shared" si="35"/>
        <v>12.089186568544264</v>
      </c>
      <c r="G75" s="27">
        <f t="shared" si="36"/>
        <v>12.097825301097535</v>
      </c>
      <c r="H75" s="27">
        <f t="shared" si="37"/>
        <v>179481.12013954215</v>
      </c>
      <c r="I75" s="7">
        <v>176444.67666621401</v>
      </c>
      <c r="J75" s="7">
        <v>176934.8089595919</v>
      </c>
      <c r="K75" s="7">
        <v>172582.784733448</v>
      </c>
      <c r="L75" s="7">
        <v>167515.75523672899</v>
      </c>
      <c r="M75" s="8">
        <f t="shared" si="27"/>
        <v>-1.0356310998949514E-2</v>
      </c>
      <c r="N75" s="8">
        <f t="shared" si="38"/>
        <v>4.4022753003056803E-3</v>
      </c>
      <c r="O75" s="8">
        <f>+'Output Gap'!H91</f>
        <v>2.8371163800997579E-3</v>
      </c>
      <c r="P75" s="8">
        <f t="shared" si="39"/>
        <v>2.973031159113404E-2</v>
      </c>
      <c r="Q75" s="33">
        <f>+'Output Gap'!I91</f>
        <v>1.8970863416699402E-2</v>
      </c>
      <c r="R75" s="8">
        <v>7.6000000037099724E-3</v>
      </c>
      <c r="S75" s="8">
        <f>+'Output Gap'!Y75</f>
        <v>-1.0829350568847531E-3</v>
      </c>
      <c r="T75" s="8">
        <f t="shared" si="82"/>
        <v>-5.59159543340475E-3</v>
      </c>
      <c r="U75" s="25">
        <v>1.4233820205459</v>
      </c>
      <c r="V75" s="25">
        <v>1.42829563978273</v>
      </c>
      <c r="W75" s="14">
        <f t="shared" si="41"/>
        <v>-4.9136192368299803E-3</v>
      </c>
      <c r="X75" s="25">
        <f t="shared" si="42"/>
        <v>4.1715832490481244</v>
      </c>
      <c r="Y75">
        <f t="shared" si="28"/>
        <v>9.9321830478897226</v>
      </c>
      <c r="Z75">
        <f t="shared" si="43"/>
        <v>9.9366498261879315</v>
      </c>
      <c r="AA75" s="14">
        <f t="shared" si="29"/>
        <v>-4.4667782982088511E-3</v>
      </c>
      <c r="AB75">
        <f t="shared" si="30"/>
        <v>13.067719655611402</v>
      </c>
      <c r="AC75">
        <f t="shared" si="44"/>
        <v>13.069016519041179</v>
      </c>
      <c r="AD75" s="14">
        <f t="shared" si="45"/>
        <v>-1.2968634297774173E-3</v>
      </c>
      <c r="AE75" s="8">
        <v>0.10549276259867205</v>
      </c>
      <c r="AF75" s="14">
        <f>+NAIRU_Unemployment!N71</f>
        <v>0.103763756695068</v>
      </c>
      <c r="AG75" s="8">
        <f>+NAIRU_Unemployment!L71</f>
        <v>9.9550277278290925E-2</v>
      </c>
      <c r="AH75" s="8">
        <f t="shared" si="31"/>
        <v>5.9424853203811218E-3</v>
      </c>
      <c r="AI75" s="7">
        <v>20784.254600603872</v>
      </c>
      <c r="AJ75" s="7">
        <v>23235.423629422068</v>
      </c>
      <c r="AK75" s="7">
        <v>20582.223552477099</v>
      </c>
      <c r="AL75" s="7">
        <v>22960.044182054899</v>
      </c>
      <c r="AM75" s="8">
        <f t="shared" si="101"/>
        <v>0.89450723740132798</v>
      </c>
      <c r="AN75" s="7">
        <v>38120.445616352445</v>
      </c>
      <c r="AO75" s="7">
        <v>628427.90970606776</v>
      </c>
      <c r="AP75" s="7">
        <v>627348.93475000001</v>
      </c>
      <c r="AQ75" s="8">
        <v>0.75496327076751424</v>
      </c>
      <c r="AR75" s="8">
        <v>0.76756869120922899</v>
      </c>
      <c r="AS75" s="8">
        <v>0.76380723497952296</v>
      </c>
      <c r="AT75" s="8">
        <v>0.77325389099373198</v>
      </c>
      <c r="AU75" s="8">
        <v>0.76863318019678095</v>
      </c>
      <c r="AV75" s="8">
        <f t="shared" si="113"/>
        <v>0.76856476872334534</v>
      </c>
      <c r="AW75" s="8">
        <v>5.2499999999999998E-2</v>
      </c>
      <c r="AX75" s="8">
        <v>5.2724438194915249E-2</v>
      </c>
      <c r="AY75" s="8">
        <v>5.4566666666666659E-2</v>
      </c>
      <c r="AZ75" s="8">
        <f t="shared" si="46"/>
        <v>1.9863291302110175E-2</v>
      </c>
      <c r="BA75" s="8">
        <f t="shared" si="108"/>
        <v>1.8137449797358762E-2</v>
      </c>
      <c r="BB75" s="8">
        <f t="shared" si="109"/>
        <v>1.9919152330444501E-2</v>
      </c>
      <c r="BC75" s="7">
        <v>77.72</v>
      </c>
      <c r="BD75" s="8">
        <v>3.200106227592614E-2</v>
      </c>
      <c r="BE75" s="8">
        <v>3.6515596741090402E-2</v>
      </c>
      <c r="BF75" s="7">
        <v>77.750198862891807</v>
      </c>
      <c r="BG75" s="8">
        <v>3.0879381966097699E-2</v>
      </c>
      <c r="BH75" s="8">
        <f t="shared" si="105"/>
        <v>7.618472700706036E-3</v>
      </c>
      <c r="BI75" s="8">
        <v>1.0730662471017701E-2</v>
      </c>
      <c r="BJ75" s="8">
        <v>3.4907970720071305E-2</v>
      </c>
      <c r="BK75" s="7">
        <v>1.412270919350114</v>
      </c>
      <c r="BL75" s="8">
        <v>4.2051597571271415E-2</v>
      </c>
      <c r="BM75" s="7">
        <v>1786.99</v>
      </c>
      <c r="BN75" s="7">
        <v>99.013284553333321</v>
      </c>
      <c r="BO75" s="7">
        <v>99.621097255184907</v>
      </c>
      <c r="BP75" s="7">
        <v>101.67985901190001</v>
      </c>
      <c r="BQ75" s="8">
        <f t="shared" si="106"/>
        <v>-2.0247488310090489E-2</v>
      </c>
      <c r="BR75" s="8">
        <f t="shared" si="110"/>
        <v>-1.8115377630852803E-2</v>
      </c>
      <c r="BS75" s="8">
        <v>-1.08583713530535E-2</v>
      </c>
      <c r="BT75" s="7">
        <v>91.973333333333315</v>
      </c>
      <c r="BU75" s="8">
        <v>-1.0791237945004362E-2</v>
      </c>
      <c r="BV75" s="29">
        <f t="shared" si="22"/>
        <v>2.9281775640322579E-2</v>
      </c>
      <c r="BW75" s="29">
        <v>2.5008033722636503E-3</v>
      </c>
      <c r="BX75" s="29">
        <v>9.135248237078029E-4</v>
      </c>
      <c r="BY75" s="29">
        <v>5.583721746031748E-2</v>
      </c>
      <c r="BZ75" s="29">
        <v>1.6492995238095238E-2</v>
      </c>
      <c r="CA75" s="29">
        <v>1.4088999999999999E-2</v>
      </c>
      <c r="CB75" s="29">
        <f t="shared" si="79"/>
        <v>-3.9344222222222239E-2</v>
      </c>
      <c r="CC75" s="29">
        <v>1.56169149530897E-2</v>
      </c>
      <c r="CD75" s="29">
        <v>1.7314058472051499E-2</v>
      </c>
      <c r="CE75" s="29">
        <f t="shared" si="32"/>
        <v>1.1403173611024189E-2</v>
      </c>
      <c r="CF75" s="29">
        <f t="shared" si="33"/>
        <v>1.390397698328784E-2</v>
      </c>
      <c r="CG75" s="29">
        <f t="shared" si="47"/>
        <v>5.9593143188223351E-3</v>
      </c>
      <c r="CH75" s="29">
        <f t="shared" si="48"/>
        <v>-5.0266252371595644E-3</v>
      </c>
      <c r="CI75" s="29">
        <f t="shared" si="53"/>
        <v>-1.7194913579285001E-2</v>
      </c>
      <c r="CJ75" s="29">
        <f t="shared" si="34"/>
        <v>1.0640831565450886</v>
      </c>
      <c r="CK75" s="10">
        <v>24.585618097141388</v>
      </c>
      <c r="CL75" s="10">
        <v>31.943604024436926</v>
      </c>
      <c r="CM75" s="10">
        <v>13.54863920619808</v>
      </c>
      <c r="CN75" s="10">
        <v>31.584598772028468</v>
      </c>
      <c r="CO75" s="10">
        <v>17.133333333333336</v>
      </c>
      <c r="CP75" s="10">
        <v>22.299999999999997</v>
      </c>
      <c r="CQ75" s="10">
        <v>21.366666666666664</v>
      </c>
      <c r="CR75" s="10">
        <v>1.6933333333333334</v>
      </c>
      <c r="CS75" s="7">
        <v>81.759312408514532</v>
      </c>
      <c r="CT75" s="7">
        <v>66.302476353764391</v>
      </c>
      <c r="CU75" s="8">
        <f t="shared" si="111"/>
        <v>4.9159564840951298E-2</v>
      </c>
      <c r="CV75" s="7">
        <v>69.791666666666657</v>
      </c>
      <c r="CW75" s="7">
        <v>72.607143724747502</v>
      </c>
      <c r="CX75" s="26">
        <v>1.4279402065923776</v>
      </c>
      <c r="CY75" s="29">
        <v>0.22962029804886522</v>
      </c>
      <c r="CZ75">
        <v>121676.13455907301</v>
      </c>
      <c r="DA75">
        <v>40915.779027583798</v>
      </c>
      <c r="DB75" s="29">
        <f t="shared" si="96"/>
        <v>5.060110207441415E-2</v>
      </c>
      <c r="DC75" s="29">
        <f t="shared" si="97"/>
        <v>9.7188636814477425E-2</v>
      </c>
      <c r="DD75" s="29">
        <v>5.86911300716184E-2</v>
      </c>
      <c r="DE75" s="29">
        <v>6.4764983613574204E-2</v>
      </c>
      <c r="DF75" s="29">
        <v>0.13218464336883734</v>
      </c>
      <c r="DG75" s="29">
        <v>0.1671245242903216</v>
      </c>
      <c r="DH75" s="29">
        <v>6.7019997131397807E-2</v>
      </c>
      <c r="DI75" s="29">
        <v>0.41329583749577814</v>
      </c>
      <c r="DJ75" s="29">
        <v>0.13670545369823117</v>
      </c>
      <c r="DK75" s="29">
        <v>0.22058333075200268</v>
      </c>
      <c r="DL75" s="29">
        <v>0.64271121554976607</v>
      </c>
      <c r="DM75">
        <v>13111.178114898832</v>
      </c>
      <c r="DN75" s="8">
        <f t="shared" si="107"/>
        <v>7.8820210580019798E-2</v>
      </c>
      <c r="DO75" s="7">
        <f t="shared" si="115"/>
        <v>-9384.6971809057632</v>
      </c>
      <c r="DP75" s="8">
        <f t="shared" si="114"/>
        <v>-1.4449370274752519E-2</v>
      </c>
      <c r="DQ75" s="8">
        <f t="shared" si="50"/>
        <v>4.3593582879305037E-2</v>
      </c>
      <c r="DR75" s="25">
        <v>0.99583198682684604</v>
      </c>
      <c r="DS75" s="8">
        <v>-1.4881855431279E-3</v>
      </c>
      <c r="DT75" s="8">
        <v>2.29679041146278E-3</v>
      </c>
      <c r="DU75" s="8">
        <v>-6.8137869060425904E-3</v>
      </c>
      <c r="DV75" s="8">
        <v>0.133746112214989</v>
      </c>
      <c r="DW75" s="29">
        <f t="shared" si="102"/>
        <v>0.10549276259867205</v>
      </c>
      <c r="DX75" s="8">
        <v>0.67763911098826723</v>
      </c>
      <c r="DY75" s="8">
        <v>6.04196540977609E-2</v>
      </c>
      <c r="DZ75" s="8">
        <v>4.1264918891690261E-2</v>
      </c>
      <c r="EA75" s="8">
        <v>0.51127684622098357</v>
      </c>
      <c r="EB75" s="8">
        <f t="shared" si="112"/>
        <v>4.0202116081013983E-3</v>
      </c>
      <c r="EC75" s="8">
        <v>8.3828984710640153E-2</v>
      </c>
      <c r="ED75" s="8">
        <v>0.1094403629993721</v>
      </c>
      <c r="EE75" s="8">
        <v>7.722843628028575E-2</v>
      </c>
      <c r="EF75" s="8">
        <v>0.17297832208258446</v>
      </c>
      <c r="EG75" s="8">
        <v>0.21851574446114938</v>
      </c>
      <c r="EH75" s="8">
        <v>0.36110676469156039</v>
      </c>
      <c r="EI75" s="8">
        <v>8.1161833297245842E-2</v>
      </c>
      <c r="EJ75" s="8">
        <v>8.207632790477469E-2</v>
      </c>
      <c r="EK75" s="8">
        <v>0.12913988516096461</v>
      </c>
      <c r="EL75" s="10">
        <v>139986.59196999998</v>
      </c>
      <c r="EM75" s="8">
        <v>0.15733333488543577</v>
      </c>
      <c r="EN75" s="10">
        <v>2662.8091999999879</v>
      </c>
      <c r="EO75" s="10">
        <v>5407.5117300000011</v>
      </c>
      <c r="EP75" s="8">
        <v>1.9021887471699039E-2</v>
      </c>
      <c r="EQ75" s="8">
        <v>2.0307544866526772</v>
      </c>
      <c r="ER75" s="8">
        <v>6.6980292536173519E-2</v>
      </c>
      <c r="ES75" s="8">
        <v>0.57671864109909943</v>
      </c>
      <c r="ET75" s="10">
        <v>65454.446590000007</v>
      </c>
      <c r="EU75" s="8">
        <v>0.22640916063648664</v>
      </c>
      <c r="EV75" s="10">
        <v>3252.6648999999911</v>
      </c>
      <c r="EW75" s="10">
        <v>4261.9544900000001</v>
      </c>
      <c r="EX75" s="8">
        <v>4.9693566586459022E-2</v>
      </c>
      <c r="EY75" s="8">
        <v>1.3102962097325217</v>
      </c>
      <c r="EZ75" s="8">
        <v>7.9231490841731755E-2</v>
      </c>
      <c r="FA75" s="8">
        <v>0.82181076393008523</v>
      </c>
      <c r="FB75" s="10">
        <v>17009.09519</v>
      </c>
      <c r="FC75" s="8">
        <v>0.18476150820584025</v>
      </c>
      <c r="FD75" s="10">
        <v>420.65592999999973</v>
      </c>
      <c r="FE75" s="10">
        <v>376.66674999999998</v>
      </c>
      <c r="FF75" s="8">
        <v>2.4731234983464145E-2</v>
      </c>
      <c r="FG75" s="8">
        <v>0.89542717251127357</v>
      </c>
      <c r="FH75" s="8">
        <v>5.2913839234771463E-2</v>
      </c>
      <c r="FI75" s="8">
        <v>0.41851092446046523</v>
      </c>
      <c r="FJ75" s="7">
        <v>228856.50320999997</v>
      </c>
      <c r="FK75" s="7">
        <v>6638.9906699999792</v>
      </c>
      <c r="FL75" s="8">
        <v>0.18518582381273485</v>
      </c>
      <c r="FM75" s="8">
        <v>0.15782111263571852</v>
      </c>
      <c r="FN75" s="8">
        <v>0.60839373813258779</v>
      </c>
      <c r="FO75" s="8">
        <v>0.291325750905429</v>
      </c>
      <c r="FP75" s="8">
        <v>0.11834634446948135</v>
      </c>
      <c r="FQ75" s="8">
        <v>1.5385804249892034</v>
      </c>
      <c r="FR75" s="8">
        <v>2.9009403608286393E-2</v>
      </c>
      <c r="FS75" s="8">
        <v>6.9531107350000274E-2</v>
      </c>
      <c r="FT75" s="8">
        <v>5.9821112010683977E-2</v>
      </c>
      <c r="FU75" s="8">
        <v>5.6976450868361492E-2</v>
      </c>
      <c r="FV75" s="8">
        <v>1.7467285331251445E-2</v>
      </c>
      <c r="FW75" s="8">
        <v>6.7465999732525442E-2</v>
      </c>
      <c r="FX75" s="8">
        <v>0.35863109551313965</v>
      </c>
      <c r="FY75" s="8">
        <v>0.57390290475433492</v>
      </c>
      <c r="FZ75" s="8">
        <v>0.31434588746907632</v>
      </c>
      <c r="GA75" s="8">
        <v>0.17940411377727727</v>
      </c>
      <c r="GB75" s="8">
        <v>0.12828628144294019</v>
      </c>
      <c r="GC75" s="8">
        <v>0.50161596128058095</v>
      </c>
      <c r="GD75" s="8">
        <v>-0.38599595147500998</v>
      </c>
      <c r="GE75" s="8">
        <v>-0.6302229276710084</v>
      </c>
      <c r="GF75" s="8">
        <v>-0.35733910953542258</v>
      </c>
      <c r="GG75" s="8">
        <v>-5.6466035733138319E-2</v>
      </c>
      <c r="GH75" s="8">
        <v>-1.0351318126267106E-4</v>
      </c>
      <c r="GI75" s="8">
        <v>6.8813806349262109E-3</v>
      </c>
      <c r="GJ75" s="8">
        <v>2.0337063054211384E-2</v>
      </c>
      <c r="GK75" s="8">
        <v>7.031272102862629E-2</v>
      </c>
      <c r="GL75" s="8">
        <v>0.14001880986935081</v>
      </c>
      <c r="GM75" s="8">
        <v>5.4443666074232719E-2</v>
      </c>
      <c r="GN75" s="8">
        <v>3.709590612033687E-2</v>
      </c>
      <c r="GO75" s="8">
        <v>3.5814852046073237E-2</v>
      </c>
      <c r="GP75" s="8">
        <v>5.716160615547819E-3</v>
      </c>
      <c r="GQ75" s="8">
        <v>8.6079962750733791E-2</v>
      </c>
      <c r="GR75" s="8">
        <v>2.1195870447275684E-2</v>
      </c>
      <c r="GS75" s="8">
        <v>2.6710283215991091E-2</v>
      </c>
      <c r="GT75" s="8">
        <v>0.64972377530413217</v>
      </c>
      <c r="GU75" s="8">
        <v>0.18816621514055021</v>
      </c>
      <c r="GV75" s="8">
        <v>0.98096168383110072</v>
      </c>
      <c r="GW75" s="8">
        <v>0.34870019057812113</v>
      </c>
      <c r="GX75" s="26">
        <v>7.2051781801483097</v>
      </c>
      <c r="GY75" s="8">
        <v>0.1579245973466363</v>
      </c>
      <c r="GZ75" s="8">
        <v>7.5908222254452123E-2</v>
      </c>
      <c r="HA75" s="51">
        <v>1.338589737507504</v>
      </c>
      <c r="HB75" s="51">
        <v>0.37279087665781019</v>
      </c>
      <c r="HC75" s="51">
        <v>1185.9272705948331</v>
      </c>
      <c r="HD75" s="51">
        <v>1570.2039228820086</v>
      </c>
      <c r="HE75" s="51">
        <v>927.45789860717355</v>
      </c>
      <c r="HF75" s="51">
        <v>1890.5325039097693</v>
      </c>
      <c r="HG75" s="51">
        <v>1215.8015840271469</v>
      </c>
      <c r="HH75" s="10">
        <v>991.01635764695425</v>
      </c>
      <c r="HI75" s="8">
        <v>0.86782400816227745</v>
      </c>
      <c r="HJ75" s="8">
        <v>4.0883980143177331E-2</v>
      </c>
      <c r="HK75" s="8">
        <v>0.27048285178183656</v>
      </c>
      <c r="HL75" s="8">
        <v>8.7330461642046178E-2</v>
      </c>
      <c r="HM75" s="8">
        <v>5.8145070425815133E-2</v>
      </c>
      <c r="HN75" s="8">
        <v>3.023423080683375E-2</v>
      </c>
      <c r="HO75" s="7">
        <v>1717.4066666666668</v>
      </c>
      <c r="HP75" s="8">
        <v>5.4729599122207304E-2</v>
      </c>
      <c r="HQ75" s="8">
        <v>6.3992081024653494E-2</v>
      </c>
      <c r="HR75" s="8">
        <v>7.1069375308998498E-2</v>
      </c>
      <c r="HS75" s="29">
        <f t="shared" si="77"/>
        <v>1.6339776186791194E-2</v>
      </c>
      <c r="HT75">
        <v>-3183.196641</v>
      </c>
      <c r="HU75">
        <f t="shared" si="70"/>
        <v>-10896.863987000001</v>
      </c>
      <c r="HV75" s="8">
        <f t="shared" si="80"/>
        <v>-3.427724009650078E-2</v>
      </c>
      <c r="HW75" s="8">
        <f t="shared" si="83"/>
        <v>-3.0721121028658E-2</v>
      </c>
      <c r="HX75">
        <v>4233.1542273329997</v>
      </c>
      <c r="HY75">
        <f t="shared" si="71"/>
        <v>16196.516345051999</v>
      </c>
      <c r="HZ75" s="8">
        <f t="shared" si="81"/>
        <v>4.5583374255580733E-2</v>
      </c>
      <c r="IA75" s="8">
        <f t="shared" si="84"/>
        <v>4.5662232682044029E-2</v>
      </c>
      <c r="IB75" s="8">
        <v>2.3412717286314177E-2</v>
      </c>
      <c r="IC75" s="8">
        <v>4.5526724527638791E-3</v>
      </c>
      <c r="ID75" s="8">
        <v>1.769684294296597E-2</v>
      </c>
      <c r="IE75" s="8">
        <v>2.5566925272091905</v>
      </c>
      <c r="IF75" s="29">
        <v>0.38329296179916472</v>
      </c>
      <c r="IG75" s="29">
        <v>2.5044423121445902E-2</v>
      </c>
      <c r="IH75" s="29">
        <v>2.7394875076005298E-2</v>
      </c>
      <c r="II75" s="7">
        <v>166342.84555213299</v>
      </c>
      <c r="IJ75" s="7">
        <v>1791.2099999999998</v>
      </c>
      <c r="IK75" s="7">
        <f t="shared" si="103"/>
        <v>92866.188527382619</v>
      </c>
      <c r="IL75" s="10">
        <f>+VLOOKUP($A75,[3]Hoja1!$G$2:$I$123, 3, FALSE)</f>
        <v>61.372555478338789</v>
      </c>
      <c r="IM75" s="10">
        <v>50.451933488838598</v>
      </c>
      <c r="IN75" s="8">
        <f t="shared" si="104"/>
        <v>0.21645596579397974</v>
      </c>
      <c r="IO75" s="7">
        <v>1786.99</v>
      </c>
      <c r="IP75" s="8">
        <v>2.5956836310949173E-3</v>
      </c>
      <c r="IQ75" s="7">
        <v>25.781881583287969</v>
      </c>
      <c r="IR75" s="8">
        <v>2.4548035382566061E-3</v>
      </c>
      <c r="IS75" s="8">
        <v>5.7025055722377347E-3</v>
      </c>
      <c r="IT75" s="8">
        <v>4.9382716049382713E-2</v>
      </c>
      <c r="IU75" s="8">
        <v>-9.8765432098765427E-2</v>
      </c>
      <c r="IV75" s="8">
        <v>-0.20987654320987653</v>
      </c>
      <c r="IW75" s="29">
        <f t="shared" si="72"/>
        <v>3.5129855945260722E-3</v>
      </c>
      <c r="IX75" s="7">
        <f t="shared" si="73"/>
        <v>46.808097855732065</v>
      </c>
      <c r="IY75" s="29">
        <f t="shared" si="85"/>
        <v>3.7330300245418833E-3</v>
      </c>
      <c r="IZ75" s="29">
        <f t="shared" si="86"/>
        <v>6.5848260751120505E-3</v>
      </c>
      <c r="JA75" s="29">
        <f t="shared" si="87"/>
        <v>9.5679012345679007E-2</v>
      </c>
      <c r="JB75" s="29">
        <f t="shared" si="88"/>
        <v>-5.5555555555555552E-2</v>
      </c>
      <c r="JC75" s="29">
        <f t="shared" si="89"/>
        <v>-0.15123456790123457</v>
      </c>
      <c r="JD75" s="26">
        <v>-8.5836853868817398E-2</v>
      </c>
      <c r="JE75" s="26">
        <v>-1.40917944931086</v>
      </c>
      <c r="JF75" s="26">
        <v>1.15267242704159E-2</v>
      </c>
      <c r="JG75" s="26">
        <v>0.40327901159837498</v>
      </c>
      <c r="JH75" s="26">
        <v>-0.34160565653396802</v>
      </c>
      <c r="JI75" s="26">
        <v>-0.38301233214904701</v>
      </c>
      <c r="JJ75" s="56">
        <f t="shared" si="75"/>
        <v>-1.8048285559939015</v>
      </c>
      <c r="JK75" s="8">
        <v>0.32942439733743695</v>
      </c>
      <c r="JL75" s="27">
        <v>0.53916167725821396</v>
      </c>
      <c r="JM75" s="7">
        <v>95.519222156740298</v>
      </c>
      <c r="JN75" s="8">
        <v>2.7735220528428299E-2</v>
      </c>
      <c r="JO75" s="8">
        <v>3.2946263881417901E-3</v>
      </c>
      <c r="JP75" s="8">
        <v>4.0821120875600199E-2</v>
      </c>
      <c r="JQ75" s="29">
        <f t="shared" si="90"/>
        <v>-5.1930746567449334E-3</v>
      </c>
      <c r="JR75" s="29">
        <f t="shared" si="91"/>
        <v>3.4134328224005576E-2</v>
      </c>
      <c r="JS75" s="29">
        <f t="shared" si="92"/>
        <v>4.9374999999999995E-2</v>
      </c>
      <c r="JT75" s="31">
        <f t="shared" si="93"/>
        <v>5.415548325560197E-6</v>
      </c>
      <c r="JU75" s="31">
        <f t="shared" si="94"/>
        <v>2.9948507224869458E-6</v>
      </c>
      <c r="JV75" s="31">
        <f t="shared" si="95"/>
        <v>1.0546874999999994E-5</v>
      </c>
      <c r="JW75" s="31">
        <v>0.03</v>
      </c>
      <c r="JX75" s="31">
        <f t="shared" si="98"/>
        <v>4.9079707200713057E-3</v>
      </c>
    </row>
    <row r="76" spans="1:284" x14ac:dyDescent="0.3">
      <c r="A76" s="1">
        <v>41153</v>
      </c>
      <c r="B76" s="7">
        <v>177372.264460754</v>
      </c>
      <c r="C76" s="7">
        <f t="shared" si="99"/>
        <v>178652.27125188627</v>
      </c>
      <c r="D76" s="26">
        <f t="shared" si="100"/>
        <v>12.086005991993899</v>
      </c>
      <c r="E76" s="26">
        <f>+'Output Gap'!E92</f>
        <v>12.093196576787401</v>
      </c>
      <c r="F76" s="26">
        <f t="shared" si="35"/>
        <v>12.094973193979143</v>
      </c>
      <c r="G76" s="27">
        <f t="shared" si="36"/>
        <v>12.10728692580361</v>
      </c>
      <c r="H76" s="27">
        <f t="shared" si="37"/>
        <v>181187.36232284585</v>
      </c>
      <c r="I76" s="7">
        <v>178567.1012041925</v>
      </c>
      <c r="J76" s="7">
        <v>178916.64849825291</v>
      </c>
      <c r="K76" s="7">
        <v>175938.872058409</v>
      </c>
      <c r="L76" s="7">
        <v>169049.642619347</v>
      </c>
      <c r="M76" s="8">
        <f t="shared" si="27"/>
        <v>-1.3991544655539867E-2</v>
      </c>
      <c r="N76" s="8">
        <f t="shared" si="38"/>
        <v>-8.6318632193358447E-3</v>
      </c>
      <c r="O76" s="8">
        <f>+'Output Gap'!H92</f>
        <v>-2.1160187097990502E-3</v>
      </c>
      <c r="P76" s="8">
        <f t="shared" si="39"/>
        <v>8.1471046481935705E-3</v>
      </c>
      <c r="Q76" s="33">
        <f>+'Output Gap'!I92</f>
        <v>1.3620076115101298E-2</v>
      </c>
      <c r="R76" s="8">
        <v>8.5999999995078902E-3</v>
      </c>
      <c r="S76" s="8">
        <f>+'Output Gap'!Y76</f>
        <v>-5.8053975030339881E-3</v>
      </c>
      <c r="T76" s="8">
        <f t="shared" si="82"/>
        <v>-9.6420821305726045E-3</v>
      </c>
      <c r="U76" s="25">
        <v>1.4204888519227099</v>
      </c>
      <c r="V76" s="25">
        <v>1.42947205732021</v>
      </c>
      <c r="W76" s="14">
        <f t="shared" si="41"/>
        <v>-8.9832053975000825E-3</v>
      </c>
      <c r="X76" s="25">
        <f t="shared" si="42"/>
        <v>4.1764936605221328</v>
      </c>
      <c r="Y76">
        <f t="shared" si="28"/>
        <v>9.9387761573626996</v>
      </c>
      <c r="Z76">
        <f t="shared" si="43"/>
        <v>9.9423552916079281</v>
      </c>
      <c r="AA76" s="14">
        <f t="shared" si="29"/>
        <v>-3.579134245228488E-3</v>
      </c>
      <c r="AB76">
        <f t="shared" si="30"/>
        <v>13.083231363986348</v>
      </c>
      <c r="AC76">
        <f t="shared" si="44"/>
        <v>13.085747935431806</v>
      </c>
      <c r="AD76" s="14">
        <f t="shared" si="45"/>
        <v>-2.5165714454580268E-3</v>
      </c>
      <c r="AE76" s="8">
        <v>0.1031295896207252</v>
      </c>
      <c r="AF76" s="14">
        <f>+NAIRU_Unemployment!N72</f>
        <v>0.102342453445581</v>
      </c>
      <c r="AG76" s="8">
        <f>+NAIRU_Unemployment!L72</f>
        <v>9.889830908744511E-2</v>
      </c>
      <c r="AH76" s="8">
        <f t="shared" si="31"/>
        <v>4.2312805332800907E-3</v>
      </c>
      <c r="AI76" s="7">
        <v>20693.266525024315</v>
      </c>
      <c r="AJ76" s="7">
        <v>23072.749736802449</v>
      </c>
      <c r="AK76" s="7">
        <v>20718.372735600598</v>
      </c>
      <c r="AL76" s="7">
        <v>23074.709152569802</v>
      </c>
      <c r="AM76" s="8">
        <f t="shared" si="101"/>
        <v>0.89687041037927473</v>
      </c>
      <c r="AN76" s="7">
        <v>38645.162431855977</v>
      </c>
      <c r="AO76" s="7">
        <v>638789.2578775587</v>
      </c>
      <c r="AP76" s="7">
        <v>637930.64664000005</v>
      </c>
      <c r="AQ76" s="8">
        <v>0.78119794240602358</v>
      </c>
      <c r="AR76" s="8">
        <v>0.76641857526332102</v>
      </c>
      <c r="AS76" s="8">
        <v>0.76307533493442903</v>
      </c>
      <c r="AT76" s="8">
        <v>0.77375719483987004</v>
      </c>
      <c r="AU76" s="8">
        <v>0.76821672417716502</v>
      </c>
      <c r="AV76" s="8">
        <f t="shared" si="113"/>
        <v>0.76834975131715477</v>
      </c>
      <c r="AW76" s="8">
        <v>4.7500000000000001E-2</v>
      </c>
      <c r="AX76" s="8">
        <v>5.0872248950819661E-2</v>
      </c>
      <c r="AY76" s="8">
        <v>5.3900000000000003E-2</v>
      </c>
      <c r="AZ76" s="8">
        <f t="shared" si="46"/>
        <v>1.6058876346844775E-2</v>
      </c>
      <c r="BA76" s="8">
        <f t="shared" si="108"/>
        <v>1.828601477722902E-2</v>
      </c>
      <c r="BB76" s="8">
        <f t="shared" si="109"/>
        <v>2.1219879053010926E-2</v>
      </c>
      <c r="BC76" s="7">
        <v>77.959999999999994</v>
      </c>
      <c r="BD76" s="8">
        <v>3.0944194657497981E-2</v>
      </c>
      <c r="BE76" s="8">
        <v>2.9517852026691396E-2</v>
      </c>
      <c r="BF76" s="7">
        <v>78.069694984261304</v>
      </c>
      <c r="BG76" s="8">
        <v>3.11651413369021E-2</v>
      </c>
      <c r="BH76" s="8">
        <f t="shared" si="105"/>
        <v>7.1238963666386823E-3</v>
      </c>
      <c r="BI76" s="8">
        <v>1.2430634905535099E-2</v>
      </c>
      <c r="BJ76" s="8">
        <v>3.2576450587708999E-2</v>
      </c>
      <c r="BK76" s="7">
        <v>1.4139546540421597</v>
      </c>
      <c r="BL76" s="8">
        <v>2.7602005451157652E-2</v>
      </c>
      <c r="BM76" s="7">
        <v>1797.9833333333333</v>
      </c>
      <c r="BN76" s="7">
        <v>99.031099776666665</v>
      </c>
      <c r="BO76" s="7">
        <v>99.372142327777297</v>
      </c>
      <c r="BP76" s="7">
        <v>101.72364759858699</v>
      </c>
      <c r="BQ76" s="8">
        <f t="shared" si="106"/>
        <v>-2.3116603919759116E-2</v>
      </c>
      <c r="BR76" s="8">
        <f t="shared" si="110"/>
        <v>-1.1731522500940783E-2</v>
      </c>
      <c r="BS76" s="8">
        <v>-5.3706756130174503E-3</v>
      </c>
      <c r="BT76" s="7">
        <v>91.696666666666673</v>
      </c>
      <c r="BU76" s="8">
        <v>-1.4367610175564427E-2</v>
      </c>
      <c r="BV76" s="29">
        <f t="shared" si="22"/>
        <v>3.1521539856451612E-2</v>
      </c>
      <c r="BW76" s="29">
        <v>2.3535996479453702E-3</v>
      </c>
      <c r="BX76" s="29">
        <v>-3.4418603566678004E-4</v>
      </c>
      <c r="BY76" s="29">
        <v>4.9440573015873006E-2</v>
      </c>
      <c r="BZ76" s="29">
        <v>1.3524147619047626E-2</v>
      </c>
      <c r="CA76" s="29">
        <v>1.0389900000000001E-2</v>
      </c>
      <c r="CB76" s="29">
        <f t="shared" si="79"/>
        <v>-3.591642539682538E-2</v>
      </c>
      <c r="CC76" s="29">
        <v>1.53190186987084E-2</v>
      </c>
      <c r="CD76" s="29">
        <v>1.73953644332492E-2</v>
      </c>
      <c r="CE76" s="29">
        <f t="shared" si="32"/>
        <v>1.148447957222189E-2</v>
      </c>
      <c r="CF76" s="29">
        <f t="shared" si="33"/>
        <v>1.3838079220167261E-2</v>
      </c>
      <c r="CG76" s="29">
        <f t="shared" si="47"/>
        <v>2.220797126677514E-3</v>
      </c>
      <c r="CH76" s="29">
        <f t="shared" si="48"/>
        <v>-7.1411806491746225E-3</v>
      </c>
      <c r="CI76" s="29">
        <f t="shared" si="53"/>
        <v>-1.2186863080741595E-2</v>
      </c>
      <c r="CJ76" s="29">
        <f t="shared" si="34"/>
        <v>0.933009500494556</v>
      </c>
      <c r="CK76" s="10">
        <v>22.073845711669048</v>
      </c>
      <c r="CL76" s="10">
        <v>26.103791431693171</v>
      </c>
      <c r="CM76" s="10">
        <v>16.028927131632852</v>
      </c>
      <c r="CN76" s="10">
        <v>35.665293081263343</v>
      </c>
      <c r="CO76" s="10">
        <v>23.366666666666664</v>
      </c>
      <c r="CP76" s="10">
        <v>13.4</v>
      </c>
      <c r="CQ76" s="10">
        <v>19.333333333333332</v>
      </c>
      <c r="CR76" s="10">
        <v>1.26</v>
      </c>
      <c r="CS76" s="7">
        <v>87.528158226304612</v>
      </c>
      <c r="CT76" s="7">
        <v>83.370064504614206</v>
      </c>
      <c r="CU76" s="8">
        <f t="shared" si="111"/>
        <v>2.4508305408746489E-2</v>
      </c>
      <c r="CV76" s="7">
        <v>66.666666666666657</v>
      </c>
      <c r="CW76" s="7">
        <v>73.508786907149897</v>
      </c>
      <c r="CX76" s="26">
        <v>1.4170261749330362</v>
      </c>
      <c r="CY76" s="29">
        <v>0.22325602640837952</v>
      </c>
      <c r="CZ76">
        <v>123346.904372948</v>
      </c>
      <c r="DA76">
        <v>39676.573467191498</v>
      </c>
      <c r="DB76" s="29">
        <f t="shared" si="96"/>
        <v>5.4829895763423453E-2</v>
      </c>
      <c r="DC76" s="29">
        <f t="shared" si="97"/>
        <v>-3.6672641109172233E-3</v>
      </c>
      <c r="DD76" s="29">
        <v>5.8606294402287658E-2</v>
      </c>
      <c r="DE76" s="29">
        <v>6.5241522309660349E-2</v>
      </c>
      <c r="DF76" s="29">
        <v>0.13209535604962949</v>
      </c>
      <c r="DG76" s="29">
        <v>0.169026413975606</v>
      </c>
      <c r="DH76" s="29">
        <v>5.9484836992277058E-2</v>
      </c>
      <c r="DI76" s="29">
        <v>0.41841523248988466</v>
      </c>
      <c r="DJ76" s="29">
        <v>0.13717131355432344</v>
      </c>
      <c r="DK76" s="29">
        <v>0.21219031088510032</v>
      </c>
      <c r="DL76" s="29">
        <v>0.65063837556057613</v>
      </c>
      <c r="DM76">
        <v>-3544.6264779979192</v>
      </c>
      <c r="DN76" s="8">
        <f t="shared" si="107"/>
        <v>-2.1340199036270591E-2</v>
      </c>
      <c r="DO76" s="7">
        <f t="shared" si="115"/>
        <v>-10783.908807055916</v>
      </c>
      <c r="DP76" s="8">
        <f t="shared" si="114"/>
        <v>-1.6388477101875042E-2</v>
      </c>
      <c r="DQ76" s="8">
        <f t="shared" si="50"/>
        <v>4.1171209953576149E-2</v>
      </c>
      <c r="DR76" s="25">
        <v>0.99654436691922199</v>
      </c>
      <c r="DS76" s="8">
        <v>-3.1464576666243799E-3</v>
      </c>
      <c r="DT76" s="8">
        <v>2.37910381311425E-3</v>
      </c>
      <c r="DU76" s="8">
        <v>-5.8641042597844398E-3</v>
      </c>
      <c r="DV76" s="8">
        <v>0.133075743233766</v>
      </c>
      <c r="DW76" s="29">
        <f t="shared" si="102"/>
        <v>0.1031295896207252</v>
      </c>
      <c r="DX76" s="8">
        <v>0.68025962776774251</v>
      </c>
      <c r="DY76" s="8">
        <v>5.9887539411042003E-2</v>
      </c>
      <c r="DZ76" s="8">
        <v>5.1410183938768839E-2</v>
      </c>
      <c r="EA76" s="8">
        <v>0.51484354700817159</v>
      </c>
      <c r="EB76" s="8">
        <f t="shared" si="112"/>
        <v>4.5151963984646493E-3</v>
      </c>
      <c r="EC76" s="8">
        <v>5.7080080579093639E-2</v>
      </c>
      <c r="ED76" s="8">
        <v>7.0232872024590387E-2</v>
      </c>
      <c r="EE76" s="8">
        <v>5.457888373595976E-2</v>
      </c>
      <c r="EF76" s="8">
        <v>0.15361327040530171</v>
      </c>
      <c r="EG76" s="8">
        <v>0.23404854273178763</v>
      </c>
      <c r="EH76" s="8">
        <v>0.35208560451458476</v>
      </c>
      <c r="EI76" s="8">
        <v>9.4939617019368303E-2</v>
      </c>
      <c r="EJ76" s="8">
        <v>8.2597628252415442E-2</v>
      </c>
      <c r="EK76" s="8">
        <v>0.1269985720285346</v>
      </c>
      <c r="EL76" s="10">
        <v>143138.06858999998</v>
      </c>
      <c r="EM76" s="8">
        <v>0.14029009505608658</v>
      </c>
      <c r="EN76" s="10">
        <v>2800.9913199999928</v>
      </c>
      <c r="EO76" s="10">
        <v>5456.7735199999988</v>
      </c>
      <c r="EP76" s="8">
        <v>1.9568458255665451E-2</v>
      </c>
      <c r="EQ76" s="8">
        <v>1.9481579543059822</v>
      </c>
      <c r="ER76" s="8">
        <v>6.1559202378939741E-2</v>
      </c>
      <c r="ES76" s="8">
        <v>0.61928105208807516</v>
      </c>
      <c r="ET76" s="10">
        <v>67986.209350000005</v>
      </c>
      <c r="EU76" s="8">
        <v>0.19870492511299154</v>
      </c>
      <c r="EV76" s="10">
        <v>3397.7577400000023</v>
      </c>
      <c r="EW76" s="10">
        <v>4445.4845399999986</v>
      </c>
      <c r="EX76" s="8">
        <v>4.9977161140254134E-2</v>
      </c>
      <c r="EY76" s="8">
        <v>1.3083582998474741</v>
      </c>
      <c r="EZ76" s="8">
        <v>7.8602469243746656E-2</v>
      </c>
      <c r="FA76" s="8">
        <v>0.83188269179320018</v>
      </c>
      <c r="FB76" s="10">
        <v>17972.870910000001</v>
      </c>
      <c r="FC76" s="8">
        <v>0.17675229605401044</v>
      </c>
      <c r="FD76" s="10">
        <v>435.08758999999986</v>
      </c>
      <c r="FE76" s="10">
        <v>392.54868000000005</v>
      </c>
      <c r="FF76" s="8">
        <v>2.4208018417242381E-2</v>
      </c>
      <c r="FG76" s="8">
        <v>0.90222908908985466</v>
      </c>
      <c r="FH76" s="8">
        <v>5.1380656278748764E-2</v>
      </c>
      <c r="FI76" s="8">
        <v>0.42508562653478849</v>
      </c>
      <c r="FJ76" s="7">
        <v>235894.18150999999</v>
      </c>
      <c r="FK76" s="7">
        <v>6980.3195799999949</v>
      </c>
      <c r="FL76" s="8">
        <v>0.16270664049414196</v>
      </c>
      <c r="FM76" s="8">
        <v>0.21215007816348255</v>
      </c>
      <c r="FN76" s="8">
        <v>0.6060628805659054</v>
      </c>
      <c r="FO76" s="8">
        <v>0.29253978958108146</v>
      </c>
      <c r="FP76" s="8">
        <v>0.11893416038024486</v>
      </c>
      <c r="FQ76" s="8">
        <v>1.523241006610017</v>
      </c>
      <c r="FR76" s="8">
        <v>2.9590893405330075E-2</v>
      </c>
      <c r="FS76" s="8">
        <v>6.5993249069620494E-2</v>
      </c>
      <c r="FT76" s="8">
        <v>5.0809937271848737E-2</v>
      </c>
      <c r="FU76" s="8">
        <v>3.3043869274802525E-2</v>
      </c>
      <c r="FV76" s="8">
        <v>1.8810294278202817E-2</v>
      </c>
      <c r="FW76" s="8">
        <v>7.1484268071152449E-2</v>
      </c>
      <c r="FX76" s="8">
        <v>0.36811421001643829</v>
      </c>
      <c r="FY76" s="8">
        <v>0.56040152191240933</v>
      </c>
      <c r="FZ76" s="8">
        <v>0.31179840849390561</v>
      </c>
      <c r="GA76" s="8">
        <v>0.23250394256685425</v>
      </c>
      <c r="GB76" s="8">
        <v>5.4103810969738708E-2</v>
      </c>
      <c r="GC76" s="8">
        <v>0.5251915381977057</v>
      </c>
      <c r="GD76" s="8">
        <v>-0.33247489138947584</v>
      </c>
      <c r="GE76" s="8">
        <v>-0.51821624504821928</v>
      </c>
      <c r="GF76" s="8">
        <v>-0.30433778427275504</v>
      </c>
      <c r="GG76" s="8">
        <v>-5.8540876258703002E-2</v>
      </c>
      <c r="GH76" s="8">
        <v>-3.6172448786868372E-3</v>
      </c>
      <c r="GI76" s="8">
        <v>7.7615031333491862E-3</v>
      </c>
      <c r="GJ76" s="8">
        <v>1.8340179318331096E-2</v>
      </c>
      <c r="GK76" s="8">
        <v>6.7480003509297504E-2</v>
      </c>
      <c r="GL76" s="8">
        <v>0.14069915293913793</v>
      </c>
      <c r="GM76" s="8">
        <v>5.3360612984680263E-2</v>
      </c>
      <c r="GN76" s="8">
        <v>3.5021679485338096E-2</v>
      </c>
      <c r="GO76" s="8">
        <v>3.1246095964168875E-2</v>
      </c>
      <c r="GP76" s="8">
        <v>6.0774950233016952E-3</v>
      </c>
      <c r="GQ76" s="8">
        <v>8.6396485624961092E-2</v>
      </c>
      <c r="GR76" s="8">
        <v>2.0546094893164713E-2</v>
      </c>
      <c r="GS76" s="8">
        <v>2.6709183790661822E-2</v>
      </c>
      <c r="GT76" s="8">
        <v>0.64536211894126727</v>
      </c>
      <c r="GU76" s="8">
        <v>0.18670873075263683</v>
      </c>
      <c r="GV76" s="8">
        <v>0.98778249845808908</v>
      </c>
      <c r="GW76" s="8">
        <v>0.35597210015687175</v>
      </c>
      <c r="GX76" s="26">
        <v>7.2274488933403722</v>
      </c>
      <c r="GY76" s="8">
        <v>0.16375518940910103</v>
      </c>
      <c r="GZ76" s="8">
        <v>7.4654216109772381E-2</v>
      </c>
      <c r="HA76" s="51">
        <v>1.325483982966978</v>
      </c>
      <c r="HB76" s="51">
        <v>0.37815915456455967</v>
      </c>
      <c r="HC76" s="51">
        <v>1186.7886859466203</v>
      </c>
      <c r="HD76" s="51">
        <v>1575.4256101605761</v>
      </c>
      <c r="HE76" s="51">
        <v>927.32569764270784</v>
      </c>
      <c r="HF76" s="51">
        <v>1878.9489844766506</v>
      </c>
      <c r="HG76" s="51">
        <v>1161.7047350172131</v>
      </c>
      <c r="HH76" s="10">
        <v>1062.724460558127</v>
      </c>
      <c r="HI76" s="8">
        <v>0.86298386530426341</v>
      </c>
      <c r="HJ76" s="8">
        <v>4.236284851175897E-2</v>
      </c>
      <c r="HK76" s="8">
        <v>0.25415803093312311</v>
      </c>
      <c r="HL76" s="8">
        <v>9.0382749207361265E-2</v>
      </c>
      <c r="HM76" s="8">
        <v>3.5945172748483703E-2</v>
      </c>
      <c r="HN76" s="8">
        <v>2.996181137517407E-2</v>
      </c>
      <c r="HO76" s="7">
        <v>1674.4833333333333</v>
      </c>
      <c r="HP76" s="8">
        <v>4.7727467540346201E-2</v>
      </c>
      <c r="HQ76" s="8">
        <v>5.7010296435459101E-2</v>
      </c>
      <c r="HR76" s="8">
        <v>6.4217578880616397E-2</v>
      </c>
      <c r="HS76" s="29">
        <f t="shared" si="77"/>
        <v>1.6490111340270196E-2</v>
      </c>
      <c r="HT76">
        <v>-3539.4815400000002</v>
      </c>
      <c r="HU76">
        <f t="shared" si="70"/>
        <v>-11414.127460000002</v>
      </c>
      <c r="HV76" s="8">
        <f t="shared" si="80"/>
        <v>-3.8498949291772493E-2</v>
      </c>
      <c r="HW76" s="8">
        <f t="shared" si="83"/>
        <v>-3.1677386878216758E-2</v>
      </c>
      <c r="HX76">
        <v>3327.7575685939996</v>
      </c>
      <c r="HY76">
        <f t="shared" si="71"/>
        <v>15747.905747093999</v>
      </c>
      <c r="HZ76" s="8">
        <f t="shared" si="81"/>
        <v>3.6196027141481436E-2</v>
      </c>
      <c r="IA76" s="8">
        <f t="shared" si="84"/>
        <v>4.3704830230833047E-2</v>
      </c>
      <c r="IB76" s="8">
        <v>2.3749309917982523E-2</v>
      </c>
      <c r="IC76" s="8">
        <v>4.805051146839742E-3</v>
      </c>
      <c r="ID76" s="8">
        <v>1.5150469166010785E-2</v>
      </c>
      <c r="IE76" s="8">
        <v>2.4476306219777411</v>
      </c>
      <c r="IF76" s="29">
        <v>0.39752043557398659</v>
      </c>
      <c r="IG76" s="29">
        <v>2.5012494550130101E-2</v>
      </c>
      <c r="IH76" s="29">
        <v>2.6612190925554099E-2</v>
      </c>
      <c r="II76" s="7">
        <v>166100.90992934699</v>
      </c>
      <c r="IJ76" s="7">
        <v>1806.68</v>
      </c>
      <c r="IK76" s="7">
        <f t="shared" si="103"/>
        <v>91937.094521081206</v>
      </c>
      <c r="IL76" s="10">
        <f>+VLOOKUP($A76,[3]Hoja1!$G$2:$I$123, 3, FALSE)</f>
        <v>60.960259685753613</v>
      </c>
      <c r="IM76" s="10">
        <v>50.1789001832379</v>
      </c>
      <c r="IN76" s="8">
        <f t="shared" si="104"/>
        <v>0.21485842581534276</v>
      </c>
      <c r="IO76" s="7">
        <v>1797.9833333333333</v>
      </c>
      <c r="IP76" s="8">
        <v>4.0291018195773914E-3</v>
      </c>
      <c r="IQ76" s="7">
        <v>40.661646422350323</v>
      </c>
      <c r="IR76" s="8">
        <v>3.2613343140307088E-3</v>
      </c>
      <c r="IS76" s="8">
        <v>4.3045747575002277E-3</v>
      </c>
      <c r="IT76" s="8">
        <v>4.9382716049382713E-2</v>
      </c>
      <c r="IU76" s="8">
        <v>4.9382716049382713E-2</v>
      </c>
      <c r="IV76" s="8">
        <v>-2.4691358024691357E-2</v>
      </c>
      <c r="IW76" s="29">
        <f t="shared" si="72"/>
        <v>3.6339520761519781E-3</v>
      </c>
      <c r="IX76" s="7">
        <f t="shared" si="73"/>
        <v>40.021760764036806</v>
      </c>
      <c r="IY76" s="29">
        <f t="shared" si="85"/>
        <v>3.7202074823295341E-3</v>
      </c>
      <c r="IZ76" s="29">
        <f t="shared" si="86"/>
        <v>6.2464758560607375E-3</v>
      </c>
      <c r="JA76" s="29">
        <f t="shared" si="87"/>
        <v>6.7901234567901231E-2</v>
      </c>
      <c r="JB76" s="29">
        <f t="shared" si="88"/>
        <v>-1.8518518518518517E-2</v>
      </c>
      <c r="JC76" s="29">
        <f t="shared" si="89"/>
        <v>-0.12345679012345678</v>
      </c>
      <c r="JD76" s="26">
        <v>-8.2557221334877903E-2</v>
      </c>
      <c r="JE76" s="26">
        <v>-1.4234412261534499</v>
      </c>
      <c r="JF76" s="26">
        <v>2.0041510169530399E-2</v>
      </c>
      <c r="JG76" s="26">
        <v>0.40372838505237502</v>
      </c>
      <c r="JH76" s="26">
        <v>-0.36972173209891601</v>
      </c>
      <c r="JI76" s="26">
        <v>-0.40475357687357899</v>
      </c>
      <c r="JJ76" s="56">
        <f t="shared" si="75"/>
        <v>-1.8567038612389175</v>
      </c>
      <c r="JK76" s="8">
        <v>0.325625000073341</v>
      </c>
      <c r="JL76" s="27">
        <v>0.53817408996500204</v>
      </c>
      <c r="JM76" s="7">
        <v>101.01762430782</v>
      </c>
      <c r="JN76" s="8">
        <v>1.39537334755206E-2</v>
      </c>
      <c r="JO76" s="8">
        <v>-2.0621857895033999E-4</v>
      </c>
      <c r="JP76" s="8">
        <v>-2.3564752876575099E-2</v>
      </c>
      <c r="JQ76" s="29">
        <f t="shared" si="90"/>
        <v>-5.611066031866568E-3</v>
      </c>
      <c r="JR76" s="29">
        <f t="shared" si="91"/>
        <v>3.4490768608768249E-2</v>
      </c>
      <c r="JS76" s="29">
        <f t="shared" si="92"/>
        <v>0.05</v>
      </c>
      <c r="JT76" s="31">
        <f t="shared" si="93"/>
        <v>8.2612578810031535E-6</v>
      </c>
      <c r="JU76" s="31">
        <f t="shared" si="94"/>
        <v>1.2490209748486934E-6</v>
      </c>
      <c r="JV76" s="31">
        <f t="shared" si="95"/>
        <v>6.2499999999999935E-6</v>
      </c>
      <c r="JW76" s="31">
        <v>0.03</v>
      </c>
      <c r="JX76" s="31">
        <f t="shared" si="98"/>
        <v>2.5764505877090005E-3</v>
      </c>
    </row>
    <row r="77" spans="1:284" x14ac:dyDescent="0.3">
      <c r="A77" s="1">
        <v>41244</v>
      </c>
      <c r="B77" s="7">
        <v>179307.51807030101</v>
      </c>
      <c r="C77" s="7">
        <f t="shared" si="99"/>
        <v>179680.71844459075</v>
      </c>
      <c r="D77" s="26">
        <f t="shared" si="100"/>
        <v>12.096857588832982</v>
      </c>
      <c r="E77" s="26">
        <f>+'Output Gap'!E93</f>
        <v>12.0989367684315</v>
      </c>
      <c r="F77" s="26">
        <f t="shared" si="35"/>
        <v>12.100720203226533</v>
      </c>
      <c r="G77" s="27">
        <f t="shared" si="36"/>
        <v>12.115084930100528</v>
      </c>
      <c r="H77" s="27">
        <f t="shared" si="37"/>
        <v>182605.78539969242</v>
      </c>
      <c r="I77" s="7">
        <v>180697.96797181742</v>
      </c>
      <c r="J77" s="7">
        <v>180887.49523907877</v>
      </c>
      <c r="K77" s="7">
        <v>177983.60350151901</v>
      </c>
      <c r="L77" s="7">
        <v>171961.89598048199</v>
      </c>
      <c r="M77" s="8">
        <f t="shared" si="27"/>
        <v>-1.601847908980103E-2</v>
      </c>
      <c r="N77" s="8">
        <f t="shared" si="38"/>
        <v>-8.7345848130049308E-3</v>
      </c>
      <c r="O77" s="8">
        <f>+'Output Gap'!H93</f>
        <v>-6.9400725530996965E-3</v>
      </c>
      <c r="P77" s="8">
        <f t="shared" si="39"/>
        <v>7.4384074866238326E-3</v>
      </c>
      <c r="Q77" s="33">
        <f>+'Output Gap'!I93</f>
        <v>8.2322751008003792E-3</v>
      </c>
      <c r="R77" s="8">
        <v>2.6000000027410763E-3</v>
      </c>
      <c r="S77" s="8">
        <f>+'Output Gap'!Y77</f>
        <v>-1.0559771560575523E-2</v>
      </c>
      <c r="T77" s="8">
        <f t="shared" si="82"/>
        <v>-1.2536339746095627E-2</v>
      </c>
      <c r="U77" s="25">
        <v>1.4190115834560399</v>
      </c>
      <c r="V77" s="25">
        <v>1.4307542432532301</v>
      </c>
      <c r="W77" s="14">
        <f t="shared" si="41"/>
        <v>-1.1742659797190136E-2</v>
      </c>
      <c r="X77" s="25">
        <f t="shared" si="42"/>
        <v>4.1818521364901446</v>
      </c>
      <c r="Y77">
        <f t="shared" si="28"/>
        <v>9.9431772233208822</v>
      </c>
      <c r="Z77">
        <f t="shared" si="43"/>
        <v>9.9458387104314294</v>
      </c>
      <c r="AA77" s="14">
        <f t="shared" si="29"/>
        <v>-2.661487110547256E-3</v>
      </c>
      <c r="AB77">
        <f t="shared" si="30"/>
        <v>13.099698984442444</v>
      </c>
      <c r="AC77">
        <f t="shared" si="44"/>
        <v>13.102191988269906</v>
      </c>
      <c r="AD77" s="14">
        <f t="shared" si="45"/>
        <v>-2.4930038274622035E-3</v>
      </c>
      <c r="AE77" s="8">
        <v>0.10181093813849076</v>
      </c>
      <c r="AF77" s="14">
        <f>+NAIRU_Unemployment!N73</f>
        <v>0.100839257340101</v>
      </c>
      <c r="AG77" s="8">
        <f>+NAIRU_Unemployment!L73</f>
        <v>9.8246801149334678E-2</v>
      </c>
      <c r="AH77" s="8">
        <f t="shared" si="31"/>
        <v>3.5641369891560859E-3</v>
      </c>
      <c r="AI77" s="7">
        <v>20678.434358715986</v>
      </c>
      <c r="AJ77" s="7">
        <v>23022.362703749302</v>
      </c>
      <c r="AK77" s="7">
        <v>20809.756606273299</v>
      </c>
      <c r="AL77" s="7">
        <v>23138.498760388</v>
      </c>
      <c r="AM77" s="8">
        <f t="shared" si="101"/>
        <v>0.89818906186150926</v>
      </c>
      <c r="AN77" s="7">
        <v>38405.558761416454</v>
      </c>
      <c r="AO77" s="7">
        <v>648444.66655449558</v>
      </c>
      <c r="AP77" s="7">
        <v>648210.29891999997</v>
      </c>
      <c r="AQ77" s="8">
        <v>0.77857684603605537</v>
      </c>
      <c r="AR77" s="8">
        <v>0.76622005866282505</v>
      </c>
      <c r="AS77" s="8">
        <v>0.76239468283231104</v>
      </c>
      <c r="AT77" s="8">
        <v>0.77424529746952397</v>
      </c>
      <c r="AU77" s="8">
        <v>0.76775791340784205</v>
      </c>
      <c r="AV77" s="8">
        <f t="shared" si="113"/>
        <v>0.76813263123655895</v>
      </c>
      <c r="AW77" s="8">
        <v>4.2500000000000003E-2</v>
      </c>
      <c r="AX77" s="8">
        <v>4.5095551919354847E-2</v>
      </c>
      <c r="AY77" s="8">
        <v>5.3166666666666668E-2</v>
      </c>
      <c r="AZ77" s="8">
        <f t="shared" si="46"/>
        <v>1.7656310057655222E-2</v>
      </c>
      <c r="BA77" s="8">
        <f t="shared" si="108"/>
        <v>1.3726598719107308E-2</v>
      </c>
      <c r="BB77" s="8">
        <f t="shared" si="109"/>
        <v>2.1555455789293632E-2</v>
      </c>
      <c r="BC77" s="7">
        <v>78.05</v>
      </c>
      <c r="BD77" s="8">
        <v>2.4412652579078653E-2</v>
      </c>
      <c r="BE77" s="8">
        <v>1.47975577636333E-2</v>
      </c>
      <c r="BF77" s="7">
        <v>78.268551785138897</v>
      </c>
      <c r="BG77" s="8">
        <v>2.66958648413337E-2</v>
      </c>
      <c r="BH77" s="8">
        <f t="shared" si="105"/>
        <v>4.4192619359542107E-3</v>
      </c>
      <c r="BI77" s="8">
        <v>1.00038823271497E-2</v>
      </c>
      <c r="BJ77" s="8">
        <v>2.6704335496007897E-2</v>
      </c>
      <c r="BK77" s="7">
        <v>1.4284594695287531</v>
      </c>
      <c r="BL77" s="8">
        <v>2.3493169575656392E-2</v>
      </c>
      <c r="BM77" s="7">
        <v>1806.4000000000003</v>
      </c>
      <c r="BN77" s="7">
        <v>102.70908413333332</v>
      </c>
      <c r="BO77" s="7">
        <v>99.264064515888506</v>
      </c>
      <c r="BP77" s="7">
        <v>101.919166416591</v>
      </c>
      <c r="BQ77" s="8">
        <f t="shared" si="106"/>
        <v>-2.605105589119372E-2</v>
      </c>
      <c r="BR77" s="8">
        <f t="shared" si="110"/>
        <v>-9.448526137898039E-3</v>
      </c>
      <c r="BS77" s="8">
        <v>3.6331209781714801E-4</v>
      </c>
      <c r="BT77" s="7">
        <v>91.279999999999987</v>
      </c>
      <c r="BU77" s="8">
        <v>-4.365439687085293E-2</v>
      </c>
      <c r="BV77" s="29">
        <f t="shared" ref="BV77:BV107" si="116">+AX71</f>
        <v>3.8405067113114755E-2</v>
      </c>
      <c r="BW77" s="29">
        <v>2.2584843693225802E-3</v>
      </c>
      <c r="BX77" s="29">
        <v>1.4590210278345201E-3</v>
      </c>
      <c r="BY77" s="29">
        <v>4.617284E-2</v>
      </c>
      <c r="BZ77" s="29">
        <v>1.1648547540983609E-2</v>
      </c>
      <c r="CA77" s="29">
        <v>9.6763000000000005E-3</v>
      </c>
      <c r="CB77" s="29">
        <f t="shared" si="79"/>
        <v>-3.4524292459016392E-2</v>
      </c>
      <c r="CC77" s="29">
        <v>1.52338972820877E-2</v>
      </c>
      <c r="CD77" s="29">
        <v>1.7518751410437201E-2</v>
      </c>
      <c r="CE77" s="29">
        <f t="shared" si="32"/>
        <v>1.1607866549409891E-2</v>
      </c>
      <c r="CF77" s="29">
        <f t="shared" si="33"/>
        <v>1.3866350918732473E-2</v>
      </c>
      <c r="CG77" s="29">
        <f t="shared" si="47"/>
        <v>3.789959138922749E-3</v>
      </c>
      <c r="CH77" s="29">
        <f t="shared" si="48"/>
        <v>-4.468619781456731E-3</v>
      </c>
      <c r="CI77" s="29">
        <f t="shared" si="53"/>
        <v>-5.0266252371595644E-3</v>
      </c>
      <c r="CJ77" s="29">
        <f t="shared" si="34"/>
        <v>0.98802484248970557</v>
      </c>
      <c r="CK77" s="10">
        <v>24.110163471157037</v>
      </c>
      <c r="CL77" s="10">
        <v>26.455500391884851</v>
      </c>
      <c r="CM77" s="10">
        <v>20.592158090065318</v>
      </c>
      <c r="CN77" s="10">
        <v>25.229078702671853</v>
      </c>
      <c r="CO77" s="10">
        <v>26.5</v>
      </c>
      <c r="CP77" s="10">
        <v>20.399999999999999</v>
      </c>
      <c r="CQ77" s="10">
        <v>22.900000000000002</v>
      </c>
      <c r="CR77" s="10">
        <v>-3.1666666666666665</v>
      </c>
      <c r="CS77" s="7">
        <v>102.38058196616555</v>
      </c>
      <c r="CT77" s="7">
        <v>80.415265711989434</v>
      </c>
      <c r="CU77" s="8">
        <f t="shared" si="111"/>
        <v>2.7243790034617632E-2</v>
      </c>
      <c r="CV77" s="7">
        <v>68.75</v>
      </c>
      <c r="CW77" s="7">
        <v>72.395282007358304</v>
      </c>
      <c r="CX77" s="26">
        <v>1.4453945130921033</v>
      </c>
      <c r="CY77" s="29">
        <v>0.21660582965527758</v>
      </c>
      <c r="CZ77">
        <v>124630.25775922999</v>
      </c>
      <c r="DA77">
        <v>38886.707424764303</v>
      </c>
      <c r="DB77" s="29">
        <f t="shared" si="96"/>
        <v>5.353220498926059E-2</v>
      </c>
      <c r="DC77" s="29">
        <f t="shared" si="97"/>
        <v>-4.7237193990720017E-2</v>
      </c>
      <c r="DD77" s="29">
        <v>5.8467651210461852E-2</v>
      </c>
      <c r="DE77" s="29">
        <v>6.5828301844797085E-2</v>
      </c>
      <c r="DF77" s="29">
        <v>0.12895387718136256</v>
      </c>
      <c r="DG77" s="29">
        <v>0.16865605162531522</v>
      </c>
      <c r="DH77" s="29">
        <v>6.3596093198898737E-2</v>
      </c>
      <c r="DI77" s="29">
        <v>0.420600332931096</v>
      </c>
      <c r="DJ77" s="29">
        <v>0.13717651081887072</v>
      </c>
      <c r="DK77" s="29">
        <v>0.21250356464380166</v>
      </c>
      <c r="DL77" s="29">
        <v>0.65031992453732756</v>
      </c>
      <c r="DM77">
        <v>-28013.006001667847</v>
      </c>
      <c r="DN77" s="8">
        <f t="shared" si="107"/>
        <v>-0.16525522445050611</v>
      </c>
      <c r="DO77" s="7">
        <f t="shared" si="115"/>
        <v>-15439.941056313926</v>
      </c>
      <c r="DP77" s="8">
        <f t="shared" si="114"/>
        <v>-2.3165459712071897E-2</v>
      </c>
      <c r="DQ77" s="8">
        <f t="shared" si="50"/>
        <v>3.8188391026213964E-2</v>
      </c>
      <c r="DR77" s="25">
        <v>0.99903063225001099</v>
      </c>
      <c r="DS77" s="8">
        <v>-3.6468581224705798E-4</v>
      </c>
      <c r="DT77" s="8">
        <v>2.4660017608275301E-3</v>
      </c>
      <c r="DU77" s="8">
        <v>-4.7501561991224297E-3</v>
      </c>
      <c r="DV77" s="8">
        <v>0.13320231175699301</v>
      </c>
      <c r="DW77" s="29">
        <f t="shared" si="102"/>
        <v>0.10181093813849076</v>
      </c>
      <c r="DX77" s="8">
        <v>0.67900603672142479</v>
      </c>
      <c r="DY77" s="8">
        <v>5.5015809976854499E-2</v>
      </c>
      <c r="DZ77" s="8">
        <v>4.1339057530793921E-2</v>
      </c>
      <c r="EA77" s="8">
        <v>0.5119174272767868</v>
      </c>
      <c r="EB77" s="8">
        <f t="shared" si="112"/>
        <v>-2.5493640577281207E-2</v>
      </c>
      <c r="EC77" s="8">
        <v>4.8008636684152783E-2</v>
      </c>
      <c r="ED77" s="8">
        <v>9.9605768369438241E-2</v>
      </c>
      <c r="EE77" s="8">
        <v>4.5561746579943829E-2</v>
      </c>
      <c r="EF77" s="8">
        <v>0.15484486760991145</v>
      </c>
      <c r="EG77" s="8">
        <v>0.22509699490035764</v>
      </c>
      <c r="EH77" s="8">
        <v>0.37848419097665575</v>
      </c>
      <c r="EI77" s="8">
        <v>9.0027347175263547E-2</v>
      </c>
      <c r="EJ77" s="8">
        <v>8.1658176306589073E-2</v>
      </c>
      <c r="EK77" s="8">
        <v>0.13730050674682628</v>
      </c>
      <c r="EL77" s="10">
        <v>151057.45651000002</v>
      </c>
      <c r="EM77" s="8">
        <v>0.1303220470361659</v>
      </c>
      <c r="EN77" s="10">
        <v>2822.9628600000142</v>
      </c>
      <c r="EO77" s="10">
        <v>5638.1276499999976</v>
      </c>
      <c r="EP77" s="8">
        <v>1.8688007366343639E-2</v>
      </c>
      <c r="EQ77" s="8">
        <v>1.9972376292616083</v>
      </c>
      <c r="ER77" s="8">
        <v>6.2667104813679486E-2</v>
      </c>
      <c r="ES77" s="8">
        <v>0.59559782822186769</v>
      </c>
      <c r="ET77" s="10">
        <v>70640.373389999993</v>
      </c>
      <c r="EU77" s="8">
        <v>0.18055425423021765</v>
      </c>
      <c r="EV77" s="10">
        <v>3400.1992800000012</v>
      </c>
      <c r="EW77" s="10">
        <v>4695.9484600000005</v>
      </c>
      <c r="EX77" s="8">
        <v>4.8133936965873127E-2</v>
      </c>
      <c r="EY77" s="8">
        <v>1.3810803642073588</v>
      </c>
      <c r="EZ77" s="8">
        <v>7.5329474645540628E-2</v>
      </c>
      <c r="FA77" s="8">
        <v>0.88248106682427829</v>
      </c>
      <c r="FB77" s="10">
        <v>19267.223280000006</v>
      </c>
      <c r="FC77" s="8">
        <v>0.17732947845101554</v>
      </c>
      <c r="FD77" s="10">
        <v>450.78639000000061</v>
      </c>
      <c r="FE77" s="10">
        <v>415.05095999999992</v>
      </c>
      <c r="FF77" s="8">
        <v>2.3396541548772694E-2</v>
      </c>
      <c r="FG77" s="8">
        <v>0.92072646647561684</v>
      </c>
      <c r="FH77" s="8">
        <v>5.063636068830471E-2</v>
      </c>
      <c r="FI77" s="8">
        <v>0.42542186443158259</v>
      </c>
      <c r="FJ77" s="7">
        <v>248092.86263000002</v>
      </c>
      <c r="FK77" s="7">
        <v>7044.8050400000147</v>
      </c>
      <c r="FL77" s="8">
        <v>0.15027350894187061</v>
      </c>
      <c r="FM77" s="8">
        <v>0.20466034241906819</v>
      </c>
      <c r="FN77" s="8">
        <v>0.60582966473523114</v>
      </c>
      <c r="FO77" s="8">
        <v>0.29125515752437947</v>
      </c>
      <c r="FP77" s="8">
        <v>0.11929271634815677</v>
      </c>
      <c r="FQ77" s="8">
        <v>1.5328326148420166</v>
      </c>
      <c r="FR77" s="8">
        <v>2.8395839224550665E-2</v>
      </c>
      <c r="FS77" s="8">
        <v>6.5788266225175626E-2</v>
      </c>
      <c r="FT77" s="8">
        <v>5.6155944475864618E-2</v>
      </c>
      <c r="FU77" s="8">
        <v>3.1297683147303704E-2</v>
      </c>
      <c r="FV77" s="8">
        <v>1.7753735679151394E-2</v>
      </c>
      <c r="FW77" s="8">
        <v>7.3378681311667138E-2</v>
      </c>
      <c r="FX77" s="8">
        <v>0.36587990103543011</v>
      </c>
      <c r="FY77" s="8">
        <v>0.56074141765290275</v>
      </c>
      <c r="FZ77" s="8">
        <v>0.45184569237232819</v>
      </c>
      <c r="GA77" s="8">
        <v>0.26349360896688157</v>
      </c>
      <c r="GB77" s="8">
        <v>2.6428672256538333E-2</v>
      </c>
      <c r="GC77" s="8">
        <v>0.53409567540555591</v>
      </c>
      <c r="GD77" s="8">
        <v>-0.37534174011625193</v>
      </c>
      <c r="GE77" s="8">
        <v>-0.56331291884857237</v>
      </c>
      <c r="GF77" s="8">
        <v>-0.34453814569035551</v>
      </c>
      <c r="GG77" s="8">
        <v>-4.4552236775862314E-2</v>
      </c>
      <c r="GH77" s="8">
        <v>6.7935198247315776E-4</v>
      </c>
      <c r="GI77" s="8">
        <v>7.5061593208006205E-3</v>
      </c>
      <c r="GJ77" s="8">
        <v>2.0625163295629616E-2</v>
      </c>
      <c r="GK77" s="8">
        <v>6.407547265459719E-2</v>
      </c>
      <c r="GL77" s="8">
        <v>0.14064101175178961</v>
      </c>
      <c r="GM77" s="8">
        <v>5.2383113101615086E-2</v>
      </c>
      <c r="GN77" s="8">
        <v>3.5009918483331945E-2</v>
      </c>
      <c r="GO77" s="8">
        <v>2.9955737496359564E-2</v>
      </c>
      <c r="GP77" s="8">
        <v>6.3458911059177539E-3</v>
      </c>
      <c r="GQ77" s="8">
        <v>8.6212549035929356E-2</v>
      </c>
      <c r="GR77" s="8">
        <v>1.9756374417894865E-2</v>
      </c>
      <c r="GS77" s="8">
        <v>2.506975696621945E-2</v>
      </c>
      <c r="GT77" s="8">
        <v>0.65230661635562881</v>
      </c>
      <c r="GU77" s="8">
        <v>0.18724469389915346</v>
      </c>
      <c r="GV77" s="8">
        <v>0.9674648241536965</v>
      </c>
      <c r="GW77" s="8">
        <v>0.36144131506927413</v>
      </c>
      <c r="GX77" s="26">
        <v>7.1350140556189796</v>
      </c>
      <c r="GY77" s="8">
        <v>0.16143054342998636</v>
      </c>
      <c r="GZ77" s="8">
        <v>7.3075992590604336E-2</v>
      </c>
      <c r="HA77" s="51">
        <v>1.3303934078582176</v>
      </c>
      <c r="HB77" s="51">
        <v>0.38423025260663579</v>
      </c>
      <c r="HC77" s="51">
        <v>1238.2962630094917</v>
      </c>
      <c r="HD77" s="51">
        <v>1687.1349394327624</v>
      </c>
      <c r="HE77" s="51">
        <v>925.44137790872378</v>
      </c>
      <c r="HF77" s="51">
        <v>1883.0453605683906</v>
      </c>
      <c r="HG77" s="51">
        <v>1289.1510715993718</v>
      </c>
      <c r="HH77" s="10">
        <v>1047.800852224532</v>
      </c>
      <c r="HI77" s="8">
        <v>0.8593675519388484</v>
      </c>
      <c r="HJ77" s="8">
        <v>4.3403743130238974E-2</v>
      </c>
      <c r="HK77" s="8">
        <v>0.32807713424505591</v>
      </c>
      <c r="HL77" s="8">
        <v>9.2758675398758039E-2</v>
      </c>
      <c r="HM77" s="8">
        <v>3.4649770330367001E-2</v>
      </c>
      <c r="HN77" s="8">
        <v>3.0155563747511823E-2</v>
      </c>
      <c r="HO77" s="7">
        <v>1800.7366666666667</v>
      </c>
      <c r="HP77" s="8">
        <v>4.3938221173989905E-2</v>
      </c>
      <c r="HQ77" s="8">
        <v>5.1606724501525501E-2</v>
      </c>
      <c r="HR77" s="8">
        <v>5.7126766805219706E-2</v>
      </c>
      <c r="HS77" s="29">
        <f t="shared" si="77"/>
        <v>1.3188545631229801E-2</v>
      </c>
      <c r="HT77">
        <v>-2920.6274100000001</v>
      </c>
      <c r="HU77">
        <f t="shared" si="70"/>
        <v>-11362.398364000001</v>
      </c>
      <c r="HV77" s="8">
        <f t="shared" si="80"/>
        <v>-3.1105203792977192E-2</v>
      </c>
      <c r="HW77" s="8">
        <f t="shared" si="83"/>
        <v>-3.0664395532604492E-2</v>
      </c>
      <c r="HX77">
        <v>3945.7247581110005</v>
      </c>
      <c r="HY77">
        <f t="shared" si="71"/>
        <v>15039.965981242</v>
      </c>
      <c r="HZ77" s="8">
        <f t="shared" si="81"/>
        <v>4.2022673721342052E-2</v>
      </c>
      <c r="IA77" s="8">
        <f t="shared" si="84"/>
        <v>4.0589270933057094E-2</v>
      </c>
      <c r="IB77" s="8">
        <v>2.1514249446627141E-2</v>
      </c>
      <c r="IC77" s="8">
        <v>6.2778798747160263E-3</v>
      </c>
      <c r="ID77" s="8">
        <v>1.2797141611713928E-2</v>
      </c>
      <c r="IE77" s="8">
        <v>2.2945256871549478</v>
      </c>
      <c r="IF77" s="29">
        <v>0.38075892443086223</v>
      </c>
      <c r="IG77" s="29">
        <v>2.5290373453776601E-2</v>
      </c>
      <c r="IH77" s="29">
        <v>2.7346277192438598E-2</v>
      </c>
      <c r="II77" s="7">
        <v>169513.587814331</v>
      </c>
      <c r="IJ77" s="7">
        <v>1805.3500000000001</v>
      </c>
      <c r="IK77" s="7">
        <f t="shared" si="103"/>
        <v>93895.138235982478</v>
      </c>
      <c r="IL77" s="10">
        <f>+VLOOKUP($A77,[3]Hoja1!$G$2:$I$123, 3, FALSE)</f>
        <v>61.208279844447766</v>
      </c>
      <c r="IM77" s="10">
        <v>49.832545201929499</v>
      </c>
      <c r="IN77" s="8">
        <f t="shared" si="104"/>
        <v>0.22827922187040528</v>
      </c>
      <c r="IO77" s="7">
        <v>1806.4000000000003</v>
      </c>
      <c r="IP77" s="8">
        <v>4.151282181579557E-3</v>
      </c>
      <c r="IQ77" s="7">
        <v>24.804208196101264</v>
      </c>
      <c r="IR77" s="8">
        <v>3.6337996642632924E-3</v>
      </c>
      <c r="IS77" s="8">
        <v>7.1690993206805671E-3</v>
      </c>
      <c r="IT77" s="8">
        <v>4.9999999999999989E-2</v>
      </c>
      <c r="IU77" s="8">
        <v>0.12345679012345678</v>
      </c>
      <c r="IV77" s="8">
        <v>1.2345679012345678E-2</v>
      </c>
      <c r="IW77" s="29">
        <f t="shared" si="72"/>
        <v>3.4774181759114238E-3</v>
      </c>
      <c r="IX77" s="7">
        <f t="shared" si="73"/>
        <v>30.605566922881131</v>
      </c>
      <c r="IY77" s="29">
        <f t="shared" si="85"/>
        <v>3.2978969268771452E-3</v>
      </c>
      <c r="IZ77" s="29">
        <f t="shared" si="86"/>
        <v>6.0182512388230573E-3</v>
      </c>
      <c r="JA77" s="29">
        <f t="shared" si="87"/>
        <v>5.2623456790123452E-2</v>
      </c>
      <c r="JB77" s="29">
        <f t="shared" si="88"/>
        <v>6.1728395061728392E-3</v>
      </c>
      <c r="JC77" s="29">
        <f t="shared" si="89"/>
        <v>-9.2592592592592587E-2</v>
      </c>
      <c r="JD77" s="26">
        <v>-7.3422079426338493E-2</v>
      </c>
      <c r="JE77" s="26">
        <v>-1.4087788142961</v>
      </c>
      <c r="JF77" s="26">
        <v>4.3393612631715699E-2</v>
      </c>
      <c r="JG77" s="26">
        <v>0.39852752997561403</v>
      </c>
      <c r="JH77" s="26">
        <v>-0.394458151405709</v>
      </c>
      <c r="JI77" s="26">
        <v>-0.41411877859371898</v>
      </c>
      <c r="JJ77" s="56">
        <f t="shared" si="75"/>
        <v>-1.8488566811145368</v>
      </c>
      <c r="JK77" s="8">
        <v>0.32077034537475302</v>
      </c>
      <c r="JL77" s="27">
        <v>0.53784119753204696</v>
      </c>
      <c r="JM77" s="7">
        <v>110.567921385536</v>
      </c>
      <c r="JN77" s="8">
        <v>-3.7483985048121001E-3</v>
      </c>
      <c r="JO77" s="8">
        <v>-7.2149093345874899E-3</v>
      </c>
      <c r="JP77" s="8">
        <v>-3.7081863634394099E-2</v>
      </c>
      <c r="JQ77" s="29">
        <f t="shared" si="90"/>
        <v>-7.3209356603772145E-3</v>
      </c>
      <c r="JR77" s="29">
        <f t="shared" si="91"/>
        <v>3.2323139251934925E-2</v>
      </c>
      <c r="JS77" s="29">
        <f t="shared" si="92"/>
        <v>4.8750000000000002E-2</v>
      </c>
      <c r="JT77" s="31">
        <f t="shared" si="93"/>
        <v>1.7325617534654232E-5</v>
      </c>
      <c r="JU77" s="31">
        <f t="shared" si="94"/>
        <v>1.1512137832297277E-5</v>
      </c>
      <c r="JV77" s="31">
        <f t="shared" si="95"/>
        <v>1.7187499999999984E-5</v>
      </c>
      <c r="JW77" s="31">
        <v>0.03</v>
      </c>
      <c r="JX77" s="31">
        <f t="shared" si="98"/>
        <v>-3.2956645039921018E-3</v>
      </c>
    </row>
    <row r="78" spans="1:284" x14ac:dyDescent="0.3">
      <c r="A78" s="1">
        <v>41334</v>
      </c>
      <c r="B78" s="7">
        <v>181375.89389324101</v>
      </c>
      <c r="C78" s="7">
        <f t="shared" si="99"/>
        <v>182318.75351427848</v>
      </c>
      <c r="D78" s="26">
        <f t="shared" si="100"/>
        <v>12.108326918600207</v>
      </c>
      <c r="E78" s="26">
        <f>+'Output Gap'!E94</f>
        <v>12.1135118270943</v>
      </c>
      <c r="F78" s="26">
        <f t="shared" si="35"/>
        <v>12.115301671647858</v>
      </c>
      <c r="G78" s="27">
        <f t="shared" si="36"/>
        <v>12.122796138259194</v>
      </c>
      <c r="H78" s="27">
        <f t="shared" si="37"/>
        <v>184019.33972322583</v>
      </c>
      <c r="I78" s="7">
        <v>182840.99520796124</v>
      </c>
      <c r="J78" s="7">
        <v>182840.26957360085</v>
      </c>
      <c r="K78" s="7">
        <v>179664.46479775399</v>
      </c>
      <c r="L78" s="7">
        <v>175212.253668727</v>
      </c>
      <c r="M78" s="8">
        <f t="shared" si="27"/>
        <v>-9.241345021154368E-3</v>
      </c>
      <c r="N78" s="8">
        <f t="shared" si="38"/>
        <v>-8.0090435426226625E-3</v>
      </c>
      <c r="O78" s="8">
        <f>+'Output Gap'!H94</f>
        <v>-2.7364865595007615E-3</v>
      </c>
      <c r="P78" s="8">
        <f t="shared" si="39"/>
        <v>9.5256961214538194E-3</v>
      </c>
      <c r="Q78" s="33">
        <f>+'Output Gap'!I94</f>
        <v>1.1709663914299284E-2</v>
      </c>
      <c r="R78" s="8">
        <v>2.5119999982361474E-3</v>
      </c>
      <c r="S78" s="8">
        <f>+'Output Gap'!Y78</f>
        <v>-6.9600399831789214E-3</v>
      </c>
      <c r="T78" s="8">
        <f t="shared" si="82"/>
        <v>-6.5675799589682829E-3</v>
      </c>
      <c r="U78" s="25">
        <v>1.4265569497475901</v>
      </c>
      <c r="V78" s="25">
        <v>1.43212397831714</v>
      </c>
      <c r="W78" s="14">
        <f t="shared" si="41"/>
        <v>-5.5670285695499366E-3</v>
      </c>
      <c r="X78" s="25">
        <f t="shared" si="42"/>
        <v>4.1875840907267543</v>
      </c>
      <c r="Y78">
        <f t="shared" si="28"/>
        <v>9.9475590047390359</v>
      </c>
      <c r="Z78">
        <f t="shared" si="43"/>
        <v>9.9493102970369893</v>
      </c>
      <c r="AA78" s="14">
        <f t="shared" si="29"/>
        <v>-1.7512922979534551E-3</v>
      </c>
      <c r="AB78">
        <f t="shared" si="30"/>
        <v>13.11542547121436</v>
      </c>
      <c r="AC78">
        <f t="shared" si="44"/>
        <v>13.11792961962135</v>
      </c>
      <c r="AD78" s="14">
        <f t="shared" si="45"/>
        <v>-2.5041484069898701E-3</v>
      </c>
      <c r="AE78" s="8">
        <v>0.10180916912489055</v>
      </c>
      <c r="AF78" s="14">
        <f>+NAIRU_Unemployment!N74</f>
        <v>9.9336061234620396E-2</v>
      </c>
      <c r="AG78" s="8">
        <f>+NAIRU_Unemployment!L74</f>
        <v>9.7598641052631468E-2</v>
      </c>
      <c r="AH78" s="8">
        <f t="shared" si="31"/>
        <v>4.2105280722590788E-3</v>
      </c>
      <c r="AI78" s="7">
        <v>20801.284693090452</v>
      </c>
      <c r="AJ78" s="7">
        <v>23159.092676133994</v>
      </c>
      <c r="AK78" s="7">
        <v>20901.140476945999</v>
      </c>
      <c r="AL78" s="7">
        <v>23202.288368206198</v>
      </c>
      <c r="AM78" s="8">
        <f t="shared" si="101"/>
        <v>0.89819083087510942</v>
      </c>
      <c r="AN78" s="7">
        <v>38459.693612841984</v>
      </c>
      <c r="AO78" s="7">
        <v>657333.80857604707</v>
      </c>
      <c r="AP78" s="7">
        <v>658489.95120000001</v>
      </c>
      <c r="AQ78" s="8">
        <v>0.74750917709233677</v>
      </c>
      <c r="AR78" s="8">
        <v>0.76602154206232997</v>
      </c>
      <c r="AS78" s="8">
        <v>0.76176497007989497</v>
      </c>
      <c r="AT78" s="8">
        <v>0.77471716148708003</v>
      </c>
      <c r="AU78" s="8">
        <v>0.76734440081598898</v>
      </c>
      <c r="AV78" s="8">
        <f t="shared" si="113"/>
        <v>0.76794217746098792</v>
      </c>
      <c r="AW78" s="8">
        <v>3.2500000000000001E-2</v>
      </c>
      <c r="AX78" s="8">
        <v>3.9617389040677985E-2</v>
      </c>
      <c r="AY78" s="8">
        <v>4.8366666666666669E-2</v>
      </c>
      <c r="AZ78" s="8">
        <f t="shared" si="46"/>
        <v>1.310540677750982E-2</v>
      </c>
      <c r="BA78" s="8">
        <f t="shared" si="108"/>
        <v>1.4842394247395863E-2</v>
      </c>
      <c r="BB78" s="8">
        <f t="shared" si="109"/>
        <v>2.3383168908819085E-2</v>
      </c>
      <c r="BC78" s="7">
        <v>78.790000000000006</v>
      </c>
      <c r="BD78" s="8">
        <v>1.9143707153020273E-2</v>
      </c>
      <c r="BE78" s="8">
        <v>6.1825221489313197E-3</v>
      </c>
      <c r="BF78" s="7">
        <v>79.134124914485696</v>
      </c>
      <c r="BG78" s="8">
        <v>2.22730550298092E-2</v>
      </c>
      <c r="BH78" s="8">
        <f t="shared" si="105"/>
        <v>1.9106024417506084E-2</v>
      </c>
      <c r="BI78" s="8">
        <v>9.7279159120848002E-3</v>
      </c>
      <c r="BJ78" s="8">
        <v>2.3326908794497402E-2</v>
      </c>
      <c r="BK78" s="7">
        <v>1.4264569867391583</v>
      </c>
      <c r="BL78" s="8">
        <v>8.3993567509736966E-3</v>
      </c>
      <c r="BM78" s="7">
        <v>1790.46</v>
      </c>
      <c r="BN78" s="7">
        <v>97.275893203333339</v>
      </c>
      <c r="BO78" s="7">
        <v>99.155986703999801</v>
      </c>
      <c r="BP78" s="7">
        <v>102.26821383849</v>
      </c>
      <c r="BQ78" s="8">
        <f t="shared" si="106"/>
        <v>-3.0432008320838255E-2</v>
      </c>
      <c r="BR78" s="8">
        <f t="shared" si="110"/>
        <v>-7.1499459846808833E-3</v>
      </c>
      <c r="BS78" s="8">
        <v>6.2962471179185096E-3</v>
      </c>
      <c r="BT78" s="7">
        <v>90.84333333333332</v>
      </c>
      <c r="BU78" s="8">
        <v>-1.9676258992806006E-2</v>
      </c>
      <c r="BV78" s="29">
        <f t="shared" si="116"/>
        <v>4.4905237047619048E-2</v>
      </c>
      <c r="BW78" s="29">
        <v>2.18703240097839E-3</v>
      </c>
      <c r="BX78" s="29">
        <v>1.7869038293042599E-3</v>
      </c>
      <c r="BY78" s="29">
        <v>4.7430861666666671E-2</v>
      </c>
      <c r="BZ78" s="29">
        <v>1.2827865000000001E-2</v>
      </c>
      <c r="CA78" s="29">
        <v>9.8679000000000006E-3</v>
      </c>
      <c r="CB78" s="29">
        <f t="shared" si="79"/>
        <v>-3.460299666666667E-2</v>
      </c>
      <c r="CC78" s="29">
        <v>1.5148775865467E-2</v>
      </c>
      <c r="CD78" s="29">
        <v>1.7683563579822498E-2</v>
      </c>
      <c r="CE78" s="29">
        <f t="shared" si="32"/>
        <v>1.1772678718795188E-2</v>
      </c>
      <c r="CF78" s="29">
        <f t="shared" si="33"/>
        <v>1.3959711119773581E-2</v>
      </c>
      <c r="CG78" s="29">
        <f t="shared" si="47"/>
        <v>-8.5430434226376091E-4</v>
      </c>
      <c r="CH78" s="29">
        <f t="shared" si="48"/>
        <v>3.8552981049130939E-3</v>
      </c>
      <c r="CI78" s="29">
        <f t="shared" si="53"/>
        <v>-7.1411806491746225E-3</v>
      </c>
      <c r="CJ78" s="29">
        <f t="shared" si="34"/>
        <v>0.82519542032731918</v>
      </c>
      <c r="CK78" s="10">
        <v>17.600983839435866</v>
      </c>
      <c r="CL78" s="10">
        <v>19.575177467097109</v>
      </c>
      <c r="CM78" s="10">
        <v>14.639693397944002</v>
      </c>
      <c r="CN78" s="10">
        <v>28.352628025036722</v>
      </c>
      <c r="CO78" s="10">
        <v>24.566666666666666</v>
      </c>
      <c r="CP78" s="10">
        <v>12.333333333333334</v>
      </c>
      <c r="CQ78" s="10">
        <v>15.5</v>
      </c>
      <c r="CR78" s="10">
        <v>-2.3666666666666667</v>
      </c>
      <c r="CS78" s="7">
        <v>103.98027059940635</v>
      </c>
      <c r="CT78" s="7">
        <v>90.148415724930857</v>
      </c>
      <c r="CU78" s="8">
        <f t="shared" si="111"/>
        <v>2.5766865895500146E-2</v>
      </c>
      <c r="CV78" s="7">
        <v>69.791666666666657</v>
      </c>
      <c r="CW78" s="7">
        <v>69.017701589112903</v>
      </c>
      <c r="CX78" s="26">
        <v>1.4543793431009353</v>
      </c>
      <c r="CY78" s="29">
        <v>0.22209318524835703</v>
      </c>
      <c r="CZ78">
        <v>125494.685205441</v>
      </c>
      <c r="DA78">
        <v>40527.616855260902</v>
      </c>
      <c r="DB78" s="29">
        <f t="shared" si="96"/>
        <v>4.2551024907652168E-2</v>
      </c>
      <c r="DC78" s="29">
        <f t="shared" si="97"/>
        <v>-8.4244404479373314E-3</v>
      </c>
      <c r="DD78" s="29">
        <v>5.8384689895767033E-2</v>
      </c>
      <c r="DE78" s="29">
        <v>6.5955813760593091E-2</v>
      </c>
      <c r="DF78" s="29">
        <v>0.1282021908731493</v>
      </c>
      <c r="DG78" s="29">
        <v>0.16689288821678971</v>
      </c>
      <c r="DH78" s="29">
        <v>6.6034673049784345E-2</v>
      </c>
      <c r="DI78" s="29">
        <v>0.41937539175650407</v>
      </c>
      <c r="DJ78" s="29">
        <v>0.13741625877592978</v>
      </c>
      <c r="DK78" s="29">
        <v>0.21466298086121371</v>
      </c>
      <c r="DL78" s="29">
        <v>0.64792076036285651</v>
      </c>
      <c r="DM78">
        <v>3162.222587180645</v>
      </c>
      <c r="DN78" s="8">
        <f t="shared" si="107"/>
        <v>1.8378597225637148E-2</v>
      </c>
      <c r="DO78" s="7">
        <f t="shared" si="115"/>
        <v>-15284.23177758629</v>
      </c>
      <c r="DP78" s="8">
        <f t="shared" si="114"/>
        <v>-2.2676316140076862E-2</v>
      </c>
      <c r="DQ78" s="8">
        <f t="shared" si="50"/>
        <v>3.5135706075620554E-2</v>
      </c>
      <c r="DR78" s="25">
        <v>1.0033720357270799</v>
      </c>
      <c r="DS78" s="8">
        <v>7.36120089853719E-3</v>
      </c>
      <c r="DT78" s="8">
        <v>2.5584951273185099E-3</v>
      </c>
      <c r="DU78" s="8">
        <v>-3.2867088272320799E-3</v>
      </c>
      <c r="DV78" s="8">
        <v>0.134130076262887</v>
      </c>
      <c r="DW78" s="29">
        <f t="shared" si="102"/>
        <v>0.10180916912489055</v>
      </c>
      <c r="DX78" s="8">
        <v>0.67093452309251222</v>
      </c>
      <c r="DY78" s="8">
        <v>4.52108061701504E-2</v>
      </c>
      <c r="DZ78" s="8">
        <v>1.3189779598266282E-2</v>
      </c>
      <c r="EA78" s="8">
        <v>0.49814959229094602</v>
      </c>
      <c r="EB78" s="8">
        <f t="shared" si="112"/>
        <v>-1.7011870299405984E-2</v>
      </c>
      <c r="EC78" s="8">
        <v>8.586497346939459E-2</v>
      </c>
      <c r="ED78" s="8">
        <v>7.7009774054546565E-2</v>
      </c>
      <c r="EE78" s="8">
        <v>0.10130653649809562</v>
      </c>
      <c r="EF78" s="8">
        <v>0.15617832795407072</v>
      </c>
      <c r="EG78" s="8">
        <v>0.23618172436599505</v>
      </c>
      <c r="EH78" s="8">
        <v>0.37978425208978256</v>
      </c>
      <c r="EI78" s="8">
        <v>9.7678703207976378E-2</v>
      </c>
      <c r="EJ78" s="8">
        <v>7.9181079342471344E-2</v>
      </c>
      <c r="EK78" s="8">
        <v>0.12348708866875779</v>
      </c>
      <c r="EL78" s="10">
        <v>153364.89282999991</v>
      </c>
      <c r="EM78" s="8">
        <v>0.13712302455777703</v>
      </c>
      <c r="EN78" s="10">
        <v>3318.4038399999736</v>
      </c>
      <c r="EO78" s="10">
        <v>5799.7931499999968</v>
      </c>
      <c r="EP78" s="8">
        <v>2.1637310721941548E-2</v>
      </c>
      <c r="EQ78" s="8">
        <v>1.7477659229082989</v>
      </c>
      <c r="ER78" s="8">
        <v>6.4417397520284359E-2</v>
      </c>
      <c r="ES78" s="8">
        <v>0.58706119505066312</v>
      </c>
      <c r="ET78" s="10">
        <v>72072.781850000014</v>
      </c>
      <c r="EU78" s="8">
        <v>0.16020911498626611</v>
      </c>
      <c r="EV78" s="10">
        <v>3949.5405900000037</v>
      </c>
      <c r="EW78" s="10">
        <v>4810.2982199999988</v>
      </c>
      <c r="EX78" s="8">
        <v>5.4799336013141596E-2</v>
      </c>
      <c r="EY78" s="8">
        <v>1.2179386716975085</v>
      </c>
      <c r="EZ78" s="8">
        <v>8.3492306592090795E-2</v>
      </c>
      <c r="FA78" s="8">
        <v>0.7993818020930471</v>
      </c>
      <c r="FB78" s="10">
        <v>20256.175760000002</v>
      </c>
      <c r="FC78" s="8">
        <v>0.17101665689999224</v>
      </c>
      <c r="FD78" s="10">
        <v>479.01162999999895</v>
      </c>
      <c r="FE78" s="10">
        <v>433.31587000000019</v>
      </c>
      <c r="FF78" s="8">
        <v>2.3647683337439548E-2</v>
      </c>
      <c r="FG78" s="8">
        <v>0.90460406984273256</v>
      </c>
      <c r="FH78" s="8">
        <v>4.919500412154796E-2</v>
      </c>
      <c r="FI78" s="8">
        <v>0.43483664594369137</v>
      </c>
      <c r="FJ78" s="7">
        <v>253030.29934999996</v>
      </c>
      <c r="FK78" s="7">
        <v>8196.9681899999759</v>
      </c>
      <c r="FL78" s="8">
        <v>0.15237090000618747</v>
      </c>
      <c r="FM78" s="8">
        <v>0.27334268741487966</v>
      </c>
      <c r="FN78" s="8">
        <v>0.60481727194535695</v>
      </c>
      <c r="FO78" s="8">
        <v>0.29162729338936777</v>
      </c>
      <c r="FP78" s="8">
        <v>0.12042313686635026</v>
      </c>
      <c r="FQ78" s="8">
        <v>1.4574370126003018</v>
      </c>
      <c r="FR78" s="8">
        <v>3.2395204096334944E-2</v>
      </c>
      <c r="FS78" s="8">
        <v>6.9233840036785732E-2</v>
      </c>
      <c r="FT78" s="8">
        <v>5.8111539688274309E-2</v>
      </c>
      <c r="FU78" s="8">
        <v>3.6600654089222508E-2</v>
      </c>
      <c r="FV78" s="8">
        <v>2.0569639615211448E-2</v>
      </c>
      <c r="FW78" s="8">
        <v>7.9278580895509099E-2</v>
      </c>
      <c r="FX78" s="8">
        <v>0.36829904211374198</v>
      </c>
      <c r="FY78" s="8">
        <v>0.55242237699074881</v>
      </c>
      <c r="FZ78" s="8">
        <v>0.27348344103060596</v>
      </c>
      <c r="GA78" s="8">
        <v>0.28434324631518848</v>
      </c>
      <c r="GB78" s="8">
        <v>4.8057079743887066E-2</v>
      </c>
      <c r="GC78" s="8">
        <v>0.56188343860372225</v>
      </c>
      <c r="GD78" s="8">
        <v>-0.38349130237321477</v>
      </c>
      <c r="GE78" s="8">
        <v>-0.54750047252037981</v>
      </c>
      <c r="GF78" s="8">
        <v>-0.31860166671074763</v>
      </c>
      <c r="GG78" s="8">
        <v>-5.6475702829099327E-2</v>
      </c>
      <c r="GH78" s="8">
        <v>-1.9552632324306616E-3</v>
      </c>
      <c r="GI78" s="8">
        <v>7.2736167372587325E-3</v>
      </c>
      <c r="GJ78" s="8">
        <v>2.2692261451470824E-2</v>
      </c>
      <c r="GK78" s="8">
        <v>6.7112583233146506E-2</v>
      </c>
      <c r="GL78" s="8">
        <v>0.13985788114279046</v>
      </c>
      <c r="GM78" s="8">
        <v>5.1435304001005037E-2</v>
      </c>
      <c r="GN78" s="8">
        <v>3.4781746331817583E-2</v>
      </c>
      <c r="GO78" s="8">
        <v>2.9478663473165641E-2</v>
      </c>
      <c r="GP78" s="8">
        <v>6.5254429759387632E-3</v>
      </c>
      <c r="GQ78" s="8">
        <v>8.6054640436049573E-2</v>
      </c>
      <c r="GR78" s="8">
        <v>2.0157825566886785E-2</v>
      </c>
      <c r="GS78" s="8">
        <v>2.7330765512244965E-2</v>
      </c>
      <c r="GT78" s="8">
        <v>0.64269199773011154</v>
      </c>
      <c r="GU78" s="8">
        <v>0.19431991849632041</v>
      </c>
      <c r="GV78" s="8">
        <v>0.95725478884676984</v>
      </c>
      <c r="GW78" s="8">
        <v>0.36745141711713131</v>
      </c>
      <c r="GX78" s="26">
        <v>7.3632054366989044</v>
      </c>
      <c r="GY78" s="8">
        <v>0.17667068200586075</v>
      </c>
      <c r="GZ78" s="8">
        <v>7.5402616667634592E-2</v>
      </c>
      <c r="HA78" s="51">
        <v>1.3114921548878211</v>
      </c>
      <c r="HB78" s="51">
        <v>0.38718204054485506</v>
      </c>
      <c r="HC78" s="51">
        <v>1253.4250121936607</v>
      </c>
      <c r="HD78" s="51">
        <v>1709.4078261573707</v>
      </c>
      <c r="HE78" s="51">
        <v>926.06638490691785</v>
      </c>
      <c r="HF78" s="51">
        <v>1879.9948578615733</v>
      </c>
      <c r="HG78" s="51">
        <v>1297.8132218983981</v>
      </c>
      <c r="HH78" s="10">
        <v>1055.9352073997593</v>
      </c>
      <c r="HI78" s="8">
        <v>0.85880349262034117</v>
      </c>
      <c r="HJ78" s="8">
        <v>4.3189980917628559E-2</v>
      </c>
      <c r="HK78" s="8">
        <v>0.35161638760950581</v>
      </c>
      <c r="HL78" s="8">
        <v>9.0385580159598591E-2</v>
      </c>
      <c r="HM78" s="8">
        <v>2.3329433166038999E-2</v>
      </c>
      <c r="HN78" s="8">
        <v>3.1186410049421975E-2</v>
      </c>
      <c r="HO78" s="7">
        <v>1828.5199999999998</v>
      </c>
      <c r="HP78" s="8">
        <v>3.58241782391127E-2</v>
      </c>
      <c r="HQ78" s="8">
        <v>4.4375245978819498E-2</v>
      </c>
      <c r="HR78" s="8">
        <v>5.1010955005446904E-2</v>
      </c>
      <c r="HS78" s="29">
        <f t="shared" si="77"/>
        <v>1.5186776766334203E-2</v>
      </c>
      <c r="HT78">
        <v>-3454.1949030000001</v>
      </c>
      <c r="HU78">
        <f t="shared" si="70"/>
        <v>-13097.500494</v>
      </c>
      <c r="HV78" s="8">
        <f t="shared" si="80"/>
        <v>-3.6282216231940827E-2</v>
      </c>
      <c r="HW78" s="8">
        <f t="shared" si="83"/>
        <v>-3.5029238553147629E-2</v>
      </c>
      <c r="HX78">
        <v>3670.2890739640006</v>
      </c>
      <c r="HY78">
        <f t="shared" si="71"/>
        <v>15176.925628002</v>
      </c>
      <c r="HZ78" s="8">
        <f t="shared" si="81"/>
        <v>3.855202892565085E-2</v>
      </c>
      <c r="IA78" s="8">
        <f t="shared" si="84"/>
        <v>4.0590656863895971E-2</v>
      </c>
      <c r="IB78" s="8">
        <v>2.2593440807413885E-2</v>
      </c>
      <c r="IC78" s="8">
        <v>5.5248801202048281E-3</v>
      </c>
      <c r="ID78" s="8">
        <v>1.247233593627726E-2</v>
      </c>
      <c r="IE78" s="8">
        <v>2.2030388181537228</v>
      </c>
      <c r="IF78" s="29">
        <v>0.38439548370588406</v>
      </c>
      <c r="IG78" s="29">
        <v>2.5937613544217399E-2</v>
      </c>
      <c r="IH78" s="29">
        <v>2.97254671337603E-2</v>
      </c>
      <c r="II78" s="7">
        <v>172060.062493209</v>
      </c>
      <c r="IJ78" s="7">
        <v>1807.2866666666666</v>
      </c>
      <c r="IK78" s="7">
        <f t="shared" si="103"/>
        <v>95203.525631356577</v>
      </c>
      <c r="IL78" s="10">
        <f>+VLOOKUP($A78,[3]Hoja1!$G$2:$I$123, 3, FALSE)</f>
        <v>62.321792093709938</v>
      </c>
      <c r="IM78" s="10">
        <v>49.414776949692303</v>
      </c>
      <c r="IN78" s="8">
        <f t="shared" si="104"/>
        <v>0.26119747858333708</v>
      </c>
      <c r="IO78" s="7">
        <v>1790.46</v>
      </c>
      <c r="IP78" s="8">
        <v>5.7100049996966938E-3</v>
      </c>
      <c r="IQ78" s="7">
        <v>33.29203683088096</v>
      </c>
      <c r="IR78" s="8">
        <v>4.9625585565755102E-3</v>
      </c>
      <c r="IS78" s="8">
        <v>6.9979414285423584E-3</v>
      </c>
      <c r="IT78" s="8">
        <v>0</v>
      </c>
      <c r="IU78" s="8">
        <v>8.6419753086419748E-2</v>
      </c>
      <c r="IV78" s="8">
        <v>0.19753086419753085</v>
      </c>
      <c r="IW78" s="29">
        <f t="shared" si="72"/>
        <v>4.1215181579871401E-3</v>
      </c>
      <c r="IX78" s="7">
        <f t="shared" si="73"/>
        <v>31.134943258155126</v>
      </c>
      <c r="IY78" s="29">
        <f t="shared" si="85"/>
        <v>3.5781240182815293E-3</v>
      </c>
      <c r="IZ78" s="29">
        <f t="shared" si="86"/>
        <v>6.0435302697402224E-3</v>
      </c>
      <c r="JA78" s="29">
        <f t="shared" si="87"/>
        <v>3.7191358024691354E-2</v>
      </c>
      <c r="JB78" s="29">
        <f t="shared" si="88"/>
        <v>4.0123456790123455E-2</v>
      </c>
      <c r="JC78" s="29">
        <f t="shared" si="89"/>
        <v>-6.1728395061728392E-3</v>
      </c>
      <c r="JD78" s="26">
        <v>-5.8325132183371202E-2</v>
      </c>
      <c r="JE78" s="26">
        <v>-1.3650366193098</v>
      </c>
      <c r="JF78" s="26">
        <v>8.4334057587681796E-2</v>
      </c>
      <c r="JG78" s="26">
        <v>0.38758634973560802</v>
      </c>
      <c r="JH78" s="26">
        <v>-0.41617339631272099</v>
      </c>
      <c r="JI78" s="26">
        <v>-0.411527585492098</v>
      </c>
      <c r="JJ78" s="56">
        <f t="shared" si="75"/>
        <v>-1.7791423259747003</v>
      </c>
      <c r="JK78" s="8">
        <v>0.31484545802866903</v>
      </c>
      <c r="JL78" s="27">
        <v>0.53815656994498795</v>
      </c>
      <c r="JM78" s="7">
        <v>124.478387184973</v>
      </c>
      <c r="JN78" s="8">
        <v>-2.7746360802971399E-2</v>
      </c>
      <c r="JO78" s="8">
        <v>-1.9410875339994901E-2</v>
      </c>
      <c r="JP78" s="8">
        <v>-2.6858730814816301E-3</v>
      </c>
      <c r="JQ78" s="29">
        <f t="shared" si="90"/>
        <v>-8.5843993172603165E-3</v>
      </c>
      <c r="JR78" s="29">
        <f t="shared" si="91"/>
        <v>2.9378916399571402E-2</v>
      </c>
      <c r="JS78" s="29">
        <f t="shared" si="92"/>
        <v>4.3750000000000004E-2</v>
      </c>
      <c r="JT78" s="31">
        <f t="shared" si="93"/>
        <v>7.4402403744604163E-6</v>
      </c>
      <c r="JU78" s="31">
        <f t="shared" si="94"/>
        <v>2.1143711406231871E-5</v>
      </c>
      <c r="JV78" s="31">
        <f t="shared" si="95"/>
        <v>5.4687499999999615E-5</v>
      </c>
      <c r="JW78" s="31">
        <v>0.03</v>
      </c>
      <c r="JX78" s="31">
        <f t="shared" si="98"/>
        <v>-6.6730912055025966E-3</v>
      </c>
    </row>
    <row r="79" spans="1:284" x14ac:dyDescent="0.3">
      <c r="A79" s="1">
        <v>41426</v>
      </c>
      <c r="B79" s="7">
        <v>187385.614016393</v>
      </c>
      <c r="C79" s="7">
        <f t="shared" si="99"/>
        <v>184995.51966814991</v>
      </c>
      <c r="D79" s="26">
        <f t="shared" si="100"/>
        <v>12.140923879651913</v>
      </c>
      <c r="E79" s="26">
        <f>+'Output Gap'!E95</f>
        <v>12.128086885757201</v>
      </c>
      <c r="F79" s="26">
        <f t="shared" si="35"/>
        <v>12.129883280528633</v>
      </c>
      <c r="G79" s="27">
        <f t="shared" si="36"/>
        <v>12.130461651919049</v>
      </c>
      <c r="H79" s="27">
        <f t="shared" si="37"/>
        <v>185435.36282396439</v>
      </c>
      <c r="I79" s="7">
        <v>184978.39257154829</v>
      </c>
      <c r="J79" s="7">
        <v>184766.42915256179</v>
      </c>
      <c r="K79" s="7">
        <v>182095.80324244901</v>
      </c>
      <c r="L79" s="7">
        <v>178039.53839124201</v>
      </c>
      <c r="M79" s="8">
        <f t="shared" si="27"/>
        <v>-2.371948635449983E-3</v>
      </c>
      <c r="N79" s="8">
        <f t="shared" si="38"/>
        <v>1.4175653422779266E-2</v>
      </c>
      <c r="O79" s="8">
        <f>+'Output Gap'!H95</f>
        <v>1.6865065872000429E-3</v>
      </c>
      <c r="P79" s="8">
        <f t="shared" si="39"/>
        <v>2.9049602899968718E-2</v>
      </c>
      <c r="Q79" s="33">
        <f>+'Output Gap'!I95</f>
        <v>1.5246179377800928E-2</v>
      </c>
      <c r="R79" s="8">
        <v>-3.3000000012692876E-3</v>
      </c>
      <c r="S79" s="8">
        <f>+'Output Gap'!Y79</f>
        <v>-3.152898806212702E-3</v>
      </c>
      <c r="T79" s="8">
        <f t="shared" si="82"/>
        <v>-4.7642842912493078E-4</v>
      </c>
      <c r="U79" s="25">
        <v>1.43389173682576</v>
      </c>
      <c r="V79" s="25">
        <v>1.4335557040848601</v>
      </c>
      <c r="W79" s="14">
        <f t="shared" si="41"/>
        <v>3.3603274089988311E-4</v>
      </c>
      <c r="X79" s="25">
        <f t="shared" si="42"/>
        <v>4.1935838567588775</v>
      </c>
      <c r="Y79">
        <f t="shared" si="28"/>
        <v>9.9520933407424614</v>
      </c>
      <c r="Z79">
        <f t="shared" si="43"/>
        <v>9.9526711103046139</v>
      </c>
      <c r="AA79" s="14">
        <f t="shared" ref="AA79:AA107" si="117">+Y79-Z79</f>
        <v>-5.7776956215249697E-4</v>
      </c>
      <c r="AB79">
        <f t="shared" si="30"/>
        <v>13.131553113193677</v>
      </c>
      <c r="AC79">
        <f t="shared" si="44"/>
        <v>13.133569676486498</v>
      </c>
      <c r="AD79" s="14">
        <f t="shared" si="45"/>
        <v>-2.016563292821516E-3</v>
      </c>
      <c r="AE79" s="8">
        <v>9.6615446426647156E-2</v>
      </c>
      <c r="AF79" s="14">
        <f>+NAIRU_Unemployment!N75</f>
        <v>9.7595956358371802E-2</v>
      </c>
      <c r="AG79" s="8">
        <f>+NAIRU_Unemployment!L75</f>
        <v>9.6956732492174166E-2</v>
      </c>
      <c r="AH79" s="8">
        <f t="shared" si="31"/>
        <v>-3.4128606552701057E-4</v>
      </c>
      <c r="AI79" s="7">
        <v>20969.997642631541</v>
      </c>
      <c r="AJ79" s="7">
        <v>23212.703338444699</v>
      </c>
      <c r="AK79" s="7">
        <v>20996.1284616952</v>
      </c>
      <c r="AL79" s="7">
        <v>23263.849747460401</v>
      </c>
      <c r="AM79" s="8">
        <f t="shared" si="101"/>
        <v>0.90338455357335279</v>
      </c>
      <c r="AN79" s="7">
        <v>40798.033660096051</v>
      </c>
      <c r="AO79" s="7">
        <v>668155.92555156362</v>
      </c>
      <c r="AP79" s="7">
        <v>669294.15433000005</v>
      </c>
      <c r="AQ79" s="8">
        <v>0.75123974605375465</v>
      </c>
      <c r="AR79" s="8">
        <v>0.76632307692567103</v>
      </c>
      <c r="AS79" s="8">
        <v>0.76118827894379903</v>
      </c>
      <c r="AT79" s="8">
        <v>0.77517173499417902</v>
      </c>
      <c r="AU79" s="8">
        <v>0.76724991135562504</v>
      </c>
      <c r="AV79" s="8">
        <f t="shared" si="113"/>
        <v>0.76786997509786781</v>
      </c>
      <c r="AW79" s="8">
        <v>3.2500000000000001E-2</v>
      </c>
      <c r="AX79" s="8">
        <v>3.1716703475409828E-2</v>
      </c>
      <c r="AY79" s="8">
        <v>4.0433333333333328E-2</v>
      </c>
      <c r="AZ79" s="8">
        <f t="shared" si="46"/>
        <v>1.0780954780198915E-2</v>
      </c>
      <c r="BA79" s="8">
        <f t="shared" si="108"/>
        <v>1.2336823780732642E-2</v>
      </c>
      <c r="BB79" s="8">
        <f t="shared" si="109"/>
        <v>2.0889719507551696E-2</v>
      </c>
      <c r="BC79" s="7">
        <v>79.39</v>
      </c>
      <c r="BD79" s="8">
        <v>2.1487390633041725E-2</v>
      </c>
      <c r="BE79" s="8">
        <v>3.81346530905524E-3</v>
      </c>
      <c r="BF79" s="7">
        <v>79.764229266928794</v>
      </c>
      <c r="BG79" s="8">
        <v>2.5903861771320102E-2</v>
      </c>
      <c r="BH79" s="8">
        <f t="shared" si="105"/>
        <v>1.3777475749662038E-2</v>
      </c>
      <c r="BI79" s="8">
        <v>1.1436377930895201E-2</v>
      </c>
      <c r="BJ79" s="8">
        <v>2.6937858969266499E-2</v>
      </c>
      <c r="BK79" s="7">
        <v>1.4445833141304234</v>
      </c>
      <c r="BL79" s="8">
        <v>2.2879742362165612E-2</v>
      </c>
      <c r="BM79" s="7">
        <v>1863.1933333333334</v>
      </c>
      <c r="BN79" s="7">
        <v>96.899865276666674</v>
      </c>
      <c r="BO79" s="7">
        <v>99.509138973265706</v>
      </c>
      <c r="BP79" s="7">
        <v>102.770928798168</v>
      </c>
      <c r="BQ79" s="8">
        <f t="shared" si="106"/>
        <v>-3.1738448441077427E-2</v>
      </c>
      <c r="BR79" s="8">
        <f t="shared" si="110"/>
        <v>-1.1238410839062851E-3</v>
      </c>
      <c r="BS79" s="8">
        <v>1.2398203907718E-2</v>
      </c>
      <c r="BT79" s="7">
        <v>91.94</v>
      </c>
      <c r="BU79" s="8">
        <v>-3.6242389098273264E-4</v>
      </c>
      <c r="BV79" s="29">
        <f t="shared" si="116"/>
        <v>4.5175216922950824E-2</v>
      </c>
      <c r="BW79" s="29">
        <v>2.1286118775387798E-3</v>
      </c>
      <c r="BX79" s="29">
        <v>1.4985605065760399E-3</v>
      </c>
      <c r="BY79" s="29">
        <v>5.0557682812499991E-2</v>
      </c>
      <c r="BZ79" s="29">
        <v>1.4799070312500003E-2</v>
      </c>
      <c r="CA79" s="29">
        <v>1.4156999999999999E-2</v>
      </c>
      <c r="CB79" s="29">
        <f t="shared" si="79"/>
        <v>-3.5758612499999988E-2</v>
      </c>
      <c r="CC79" s="29">
        <v>1.5398853134153999E-2</v>
      </c>
      <c r="CD79" s="29">
        <v>1.7887717083781899E-2</v>
      </c>
      <c r="CE79" s="29">
        <f t="shared" si="32"/>
        <v>1.1976832222754589E-2</v>
      </c>
      <c r="CF79" s="29">
        <f t="shared" si="33"/>
        <v>1.4105444100293371E-2</v>
      </c>
      <c r="CG79" s="29">
        <f t="shared" si="47"/>
        <v>-3.3244893200944561E-3</v>
      </c>
      <c r="CH79" s="29">
        <f t="shared" si="48"/>
        <v>5.9593143188223351E-3</v>
      </c>
      <c r="CI79" s="29">
        <f t="shared" si="53"/>
        <v>-4.468619781456731E-3</v>
      </c>
      <c r="CJ79" s="29">
        <f t="shared" si="34"/>
        <v>0.73858991351149539</v>
      </c>
      <c r="CK79" s="10">
        <v>23.712933433834252</v>
      </c>
      <c r="CL79" s="10">
        <v>27.406936182769826</v>
      </c>
      <c r="CM79" s="10">
        <v>18.171929310430897</v>
      </c>
      <c r="CN79" s="10">
        <v>29.322472457834802</v>
      </c>
      <c r="CO79" s="10">
        <v>27.533333333333331</v>
      </c>
      <c r="CP79" s="10">
        <v>12.95</v>
      </c>
      <c r="CQ79" s="10">
        <v>16.433333333333334</v>
      </c>
      <c r="CR79" s="10">
        <v>-2.9333333333333336</v>
      </c>
      <c r="CS79" s="7">
        <v>62.900556414130129</v>
      </c>
      <c r="CT79" s="7">
        <v>63.065701272157568</v>
      </c>
      <c r="CU79" s="8">
        <f t="shared" si="111"/>
        <v>5.4423986295624394E-2</v>
      </c>
      <c r="CV79" s="7">
        <v>72.916666666666657</v>
      </c>
      <c r="CW79" s="7">
        <v>67.408034076261799</v>
      </c>
      <c r="CX79" s="26">
        <v>1.4386189097958686</v>
      </c>
      <c r="CY79" s="29">
        <v>0.23509196296960283</v>
      </c>
      <c r="CZ79">
        <v>127882.721400526</v>
      </c>
      <c r="DA79">
        <v>43918.663993941002</v>
      </c>
      <c r="DB79" s="29">
        <f t="shared" si="96"/>
        <v>5.1009073093456481E-2</v>
      </c>
      <c r="DC79" s="29">
        <f t="shared" si="97"/>
        <v>7.3391856093776964E-2</v>
      </c>
      <c r="DD79" s="29">
        <v>6.2071107476755587E-2</v>
      </c>
      <c r="DE79" s="29">
        <v>6.490244993308425E-2</v>
      </c>
      <c r="DF79" s="29">
        <v>0.1271733708419851</v>
      </c>
      <c r="DG79" s="29">
        <v>0.16691555611111122</v>
      </c>
      <c r="DH79" s="29">
        <v>6.7726699518750197E-2</v>
      </c>
      <c r="DI79" s="29">
        <v>0.41578841513783932</v>
      </c>
      <c r="DJ79" s="29">
        <v>0.14036778884140713</v>
      </c>
      <c r="DK79" s="29">
        <v>0.21545975776095719</v>
      </c>
      <c r="DL79" s="29">
        <v>0.64417245339763562</v>
      </c>
      <c r="DM79">
        <v>6531.4822268664957</v>
      </c>
      <c r="DN79" s="8">
        <f t="shared" si="107"/>
        <v>3.6614428113448123E-2</v>
      </c>
      <c r="DO79" s="7">
        <f t="shared" si="115"/>
        <v>-21863.927665618627</v>
      </c>
      <c r="DP79" s="8">
        <f t="shared" si="114"/>
        <v>-3.1868825578687782E-2</v>
      </c>
      <c r="DQ79" s="8">
        <f t="shared" si="50"/>
        <v>3.3174757767240104E-2</v>
      </c>
      <c r="DR79" s="25">
        <v>1.00771378389624</v>
      </c>
      <c r="DS79" s="8">
        <v>1.23061726940284E-2</v>
      </c>
      <c r="DT79" s="8">
        <v>2.65663569724195E-3</v>
      </c>
      <c r="DU79" s="8">
        <v>-2.4696718982160702E-3</v>
      </c>
      <c r="DV79" s="8">
        <v>0.134486955468824</v>
      </c>
      <c r="DW79" s="29">
        <f t="shared" si="102"/>
        <v>9.6615446426647156E-2</v>
      </c>
      <c r="DX79" s="8">
        <v>0.67354994944975899</v>
      </c>
      <c r="DY79" s="8">
        <v>3.9584706164154902E-2</v>
      </c>
      <c r="DZ79" s="8">
        <v>3.11846573501251E-2</v>
      </c>
      <c r="EA79" s="8">
        <v>0.4942454960493543</v>
      </c>
      <c r="EB79" s="8">
        <f t="shared" si="112"/>
        <v>-4.3139446686652816E-2</v>
      </c>
      <c r="EC79" s="8">
        <v>0.10210097373714611</v>
      </c>
      <c r="ED79" s="8">
        <v>0.12730551078415298</v>
      </c>
      <c r="EE79" s="8">
        <v>0.13522798636954159</v>
      </c>
      <c r="EF79" s="8">
        <v>0.16750920610577458</v>
      </c>
      <c r="EG79" s="8">
        <v>0.22222405668682496</v>
      </c>
      <c r="EH79" s="8">
        <v>0.37747823444463452</v>
      </c>
      <c r="EI79" s="8">
        <v>9.6414962666737908E-2</v>
      </c>
      <c r="EJ79" s="8">
        <v>7.9195817387905459E-2</v>
      </c>
      <c r="EK79" s="8">
        <v>0.12871014782791318</v>
      </c>
      <c r="EL79" s="10">
        <v>161847.86994999999</v>
      </c>
      <c r="EM79" s="8">
        <v>0.14556775576714576</v>
      </c>
      <c r="EN79" s="10">
        <v>3198.8511200000048</v>
      </c>
      <c r="EO79" s="10">
        <v>6008.5916000000016</v>
      </c>
      <c r="EP79" s="8">
        <v>1.9764554955145425E-2</v>
      </c>
      <c r="EQ79" s="8">
        <v>1.8783592529307811</v>
      </c>
      <c r="ER79" s="8">
        <v>6.5845572251902171E-2</v>
      </c>
      <c r="ES79" s="8">
        <v>0.56381824056575913</v>
      </c>
      <c r="ET79" s="10">
        <v>74128.541580000019</v>
      </c>
      <c r="EU79" s="8">
        <v>0.1393834868120063</v>
      </c>
      <c r="EV79" s="10">
        <v>3844.9772300000041</v>
      </c>
      <c r="EW79" s="10">
        <v>4953.2017899999992</v>
      </c>
      <c r="EX79" s="8">
        <v>5.1869052702871253E-2</v>
      </c>
      <c r="EY79" s="8">
        <v>1.2882265599268565</v>
      </c>
      <c r="EZ79" s="8">
        <v>7.9807459597705355E-2</v>
      </c>
      <c r="FA79" s="8">
        <v>0.83725370721023951</v>
      </c>
      <c r="FB79" s="10">
        <v>21335.134350000015</v>
      </c>
      <c r="FC79" s="8">
        <v>0.16540487325427677</v>
      </c>
      <c r="FD79" s="10">
        <v>496.05070000000296</v>
      </c>
      <c r="FE79" s="10">
        <v>439.94029999999992</v>
      </c>
      <c r="FF79" s="8">
        <v>2.325041370081659E-2</v>
      </c>
      <c r="FG79" s="8">
        <v>0.88688575583100138</v>
      </c>
      <c r="FH79" s="8">
        <v>4.8582401379901524E-2</v>
      </c>
      <c r="FI79" s="8">
        <v>0.42444301130466333</v>
      </c>
      <c r="FJ79" s="7">
        <v>265016.30807000003</v>
      </c>
      <c r="FK79" s="7">
        <v>8009.6939500000135</v>
      </c>
      <c r="FL79" s="8">
        <v>0.15285551812158329</v>
      </c>
      <c r="FM79" s="8">
        <v>0.2492789975000814</v>
      </c>
      <c r="FN79" s="8">
        <v>0.60692472994872038</v>
      </c>
      <c r="FO79" s="8">
        <v>0.28905342031853865</v>
      </c>
      <c r="FP79" s="8">
        <v>0.12010497435796075</v>
      </c>
      <c r="FQ79" s="8">
        <v>1.4473162906120483</v>
      </c>
      <c r="FR79" s="8">
        <v>3.0223400244049792E-2</v>
      </c>
      <c r="FS79" s="8">
        <v>6.9151488714631101E-2</v>
      </c>
      <c r="FT79" s="8">
        <v>5.9088998598185102E-2</v>
      </c>
      <c r="FU79" s="8">
        <v>3.1068009716451604E-2</v>
      </c>
      <c r="FV79" s="8">
        <v>1.7571603372062639E-2</v>
      </c>
      <c r="FW79" s="8">
        <v>7.3687304462821554E-2</v>
      </c>
      <c r="FX79" s="8">
        <v>0.36370720378828419</v>
      </c>
      <c r="FY79" s="8">
        <v>0.5626054917488944</v>
      </c>
      <c r="FZ79" s="8">
        <v>0.26761064865402906</v>
      </c>
      <c r="GA79" s="8">
        <v>0.17701535697259341</v>
      </c>
      <c r="GB79" s="8">
        <v>0.13774179798195418</v>
      </c>
      <c r="GC79" s="8">
        <v>0.59887752501284552</v>
      </c>
      <c r="GD79" s="8">
        <v>-0.34467360316569928</v>
      </c>
      <c r="GE79" s="8">
        <v>-0.44305251569571141</v>
      </c>
      <c r="GF79" s="8">
        <v>-0.2921377289462147</v>
      </c>
      <c r="GG79" s="8">
        <v>-5.2490008678886348E-2</v>
      </c>
      <c r="GH79" s="8">
        <v>2.7604351572740882E-4</v>
      </c>
      <c r="GI79" s="8">
        <v>6.8940492556434268E-3</v>
      </c>
      <c r="GJ79" s="8">
        <v>2.2587144818562405E-2</v>
      </c>
      <c r="GK79" s="8">
        <v>6.2922269422426069E-2</v>
      </c>
      <c r="GL79" s="8">
        <v>0.1386106204796515</v>
      </c>
      <c r="GM79" s="8">
        <v>5.0795628306283959E-2</v>
      </c>
      <c r="GN79" s="8">
        <v>3.5086351215767482E-2</v>
      </c>
      <c r="GO79" s="8">
        <v>2.9690302812568983E-2</v>
      </c>
      <c r="GP79" s="8">
        <v>6.3905902549923335E-3</v>
      </c>
      <c r="GQ79" s="8">
        <v>8.5546214129981091E-2</v>
      </c>
      <c r="GR79" s="8">
        <v>1.9267468932355678E-2</v>
      </c>
      <c r="GS79" s="8">
        <v>2.4940178111916182E-2</v>
      </c>
      <c r="GT79" s="8">
        <v>0.64295889836116138</v>
      </c>
      <c r="GU79" s="8">
        <v>0.19110822900231775</v>
      </c>
      <c r="GV79" s="8">
        <v>0.95622913176905933</v>
      </c>
      <c r="GW79" s="8">
        <v>0.37489555619888515</v>
      </c>
      <c r="GX79" s="26">
        <v>7.6648715174319006</v>
      </c>
      <c r="GY79" s="8">
        <v>0.17055479501745427</v>
      </c>
      <c r="GZ79" s="8">
        <v>7.4633869285856649E-2</v>
      </c>
      <c r="HA79" s="51">
        <v>1.329002244740819</v>
      </c>
      <c r="HB79" s="51">
        <v>0.39463263440648044</v>
      </c>
      <c r="HC79" s="51">
        <v>1265.9671291617274</v>
      </c>
      <c r="HD79" s="51">
        <v>1715.0144275051387</v>
      </c>
      <c r="HE79" s="51">
        <v>928.14198694999561</v>
      </c>
      <c r="HF79" s="51">
        <v>1875.8768930178178</v>
      </c>
      <c r="HG79" s="51">
        <v>1275.5752850819367</v>
      </c>
      <c r="HH79" s="10">
        <v>1058.8233145392414</v>
      </c>
      <c r="HI79" s="8">
        <v>0.86240600797042199</v>
      </c>
      <c r="HJ79" s="8">
        <v>4.1650181215123823E-2</v>
      </c>
      <c r="HK79" s="8">
        <v>0.33409264901555663</v>
      </c>
      <c r="HL79" s="8">
        <v>9.7192846255439114E-2</v>
      </c>
      <c r="HM79" s="8">
        <v>5.4582342491332099E-2</v>
      </c>
      <c r="HN79" s="8">
        <v>3.2146685481959925E-2</v>
      </c>
      <c r="HO79" s="7">
        <v>1655.6566666666668</v>
      </c>
      <c r="HP79" s="8">
        <v>4.3276913204051401E-2</v>
      </c>
      <c r="HQ79" s="8">
        <v>6.3902930013966006E-2</v>
      </c>
      <c r="HR79" s="8">
        <v>7.12922529835541E-2</v>
      </c>
      <c r="HS79" s="29">
        <f t="shared" si="77"/>
        <v>2.8015339779502699E-2</v>
      </c>
      <c r="HT79">
        <v>-2223.932515</v>
      </c>
      <c r="HU79">
        <f t="shared" si="70"/>
        <v>-12138.236368</v>
      </c>
      <c r="HV79" s="8">
        <f t="shared" si="80"/>
        <v>-2.3476491182616299E-2</v>
      </c>
      <c r="HW79" s="8">
        <f t="shared" si="83"/>
        <v>-3.230265104781712E-2</v>
      </c>
      <c r="HX79">
        <v>4015.0571440850003</v>
      </c>
      <c r="HY79">
        <f t="shared" si="71"/>
        <v>14958.828544754</v>
      </c>
      <c r="HZ79" s="8">
        <f t="shared" si="81"/>
        <v>4.2384133963171131E-2</v>
      </c>
      <c r="IA79" s="8">
        <f t="shared" si="84"/>
        <v>3.9808898419477087E-2</v>
      </c>
      <c r="IB79" s="8">
        <v>2.1294853936492407E-2</v>
      </c>
      <c r="IC79" s="8">
        <v>5.7398134823637538E-3</v>
      </c>
      <c r="ID79" s="8">
        <v>1.2774231000620926E-2</v>
      </c>
      <c r="IE79" s="8">
        <v>2.5115629821661369</v>
      </c>
      <c r="IF79" s="29">
        <v>0.3967498073821813</v>
      </c>
      <c r="IG79" s="29">
        <v>2.6433242262504202E-2</v>
      </c>
      <c r="IH79" s="29">
        <v>2.9940501495266201E-2</v>
      </c>
      <c r="II79" s="7">
        <v>178385.477075567</v>
      </c>
      <c r="IJ79" s="7">
        <v>1883.0900000000001</v>
      </c>
      <c r="IK79" s="7">
        <f t="shared" si="103"/>
        <v>94730.191905626911</v>
      </c>
      <c r="IL79" s="10">
        <f>+VLOOKUP($A79,[3]Hoja1!$G$2:$I$123, 3, FALSE)</f>
        <v>57.126136751243862</v>
      </c>
      <c r="IM79" s="10">
        <v>48.92821481472</v>
      </c>
      <c r="IN79" s="8">
        <f t="shared" si="104"/>
        <v>0.16754999068671372</v>
      </c>
      <c r="IO79" s="7">
        <v>1863.1933333333334</v>
      </c>
      <c r="IP79" s="8">
        <v>4.7994570268205632E-3</v>
      </c>
      <c r="IQ79" s="7">
        <v>37.928934372618578</v>
      </c>
      <c r="IR79" s="8">
        <v>4.1805372830903669E-3</v>
      </c>
      <c r="IS79" s="8">
        <v>7.3470220222166694E-3</v>
      </c>
      <c r="IT79" s="8">
        <v>1.2499999999999997E-2</v>
      </c>
      <c r="IU79" s="8">
        <v>1.2345679012345678E-2</v>
      </c>
      <c r="IV79" s="8">
        <v>0.1111111111111111</v>
      </c>
      <c r="IW79" s="29">
        <f t="shared" si="72"/>
        <v>4.6724615069185516E-3</v>
      </c>
      <c r="IX79" s="7">
        <f t="shared" si="73"/>
        <v>34.171706455487779</v>
      </c>
      <c r="IY79" s="29">
        <f t="shared" si="85"/>
        <v>4.0095574544899695E-3</v>
      </c>
      <c r="IZ79" s="29">
        <f t="shared" si="86"/>
        <v>6.4546593822349552E-3</v>
      </c>
      <c r="JA79" s="29">
        <f t="shared" si="87"/>
        <v>2.7970679012345675E-2</v>
      </c>
      <c r="JB79" s="29">
        <f t="shared" si="88"/>
        <v>6.7901234567901231E-2</v>
      </c>
      <c r="JC79" s="29">
        <f t="shared" si="89"/>
        <v>7.407407407407407E-2</v>
      </c>
      <c r="JD79" s="26">
        <v>-4.6348974892616197E-2</v>
      </c>
      <c r="JE79" s="26">
        <v>-1.3185638154783701</v>
      </c>
      <c r="JF79" s="26">
        <v>9.5217742787039303E-2</v>
      </c>
      <c r="JG79" s="26">
        <v>0.38929572031659898</v>
      </c>
      <c r="JH79" s="26">
        <v>-0.42073685896577701</v>
      </c>
      <c r="JI79" s="26">
        <v>-0.40804480356717598</v>
      </c>
      <c r="JJ79" s="56">
        <f t="shared" si="75"/>
        <v>-1.709180989800301</v>
      </c>
      <c r="JK79" s="8">
        <v>0.308946415943257</v>
      </c>
      <c r="JL79" s="27">
        <v>0.53861536582694403</v>
      </c>
      <c r="JM79" s="7">
        <v>133.22579436759901</v>
      </c>
      <c r="JN79" s="8">
        <v>-4.9590160479009902E-2</v>
      </c>
      <c r="JO79" s="8">
        <v>-2.3999882303421601E-2</v>
      </c>
      <c r="JP79" s="8">
        <v>1.40617275841929E-2</v>
      </c>
      <c r="JQ79" s="29">
        <f t="shared" si="90"/>
        <v>-7.3056075661903615E-3</v>
      </c>
      <c r="JR79" s="29">
        <f t="shared" si="91"/>
        <v>2.7386388461870199E-2</v>
      </c>
      <c r="JS79" s="29">
        <f t="shared" si="92"/>
        <v>3.875E-2</v>
      </c>
      <c r="JT79" s="31">
        <f t="shared" si="93"/>
        <v>2.0000511240763335E-5</v>
      </c>
      <c r="JU79" s="31">
        <f t="shared" si="94"/>
        <v>1.1020623748464103E-5</v>
      </c>
      <c r="JV79" s="31">
        <f t="shared" si="95"/>
        <v>4.2187499999999907E-5</v>
      </c>
      <c r="JW79" s="31">
        <v>0.03</v>
      </c>
      <c r="JX79" s="31">
        <f t="shared" si="98"/>
        <v>-3.0621410307334999E-3</v>
      </c>
    </row>
    <row r="80" spans="1:284" x14ac:dyDescent="0.3">
      <c r="A80" s="1">
        <v>41518</v>
      </c>
      <c r="B80" s="7">
        <v>187804.70884366601</v>
      </c>
      <c r="C80" s="7">
        <f t="shared" si="99"/>
        <v>187711.58554793731</v>
      </c>
      <c r="D80" s="26">
        <f t="shared" si="100"/>
        <v>12.1431579191569</v>
      </c>
      <c r="E80" s="26">
        <f>+'Output Gap'!E96</f>
        <v>12.1426619444201</v>
      </c>
      <c r="F80" s="26">
        <f t="shared" si="35"/>
        <v>12.14446520616303</v>
      </c>
      <c r="G80" s="27">
        <f t="shared" si="36"/>
        <v>12.138309872430867</v>
      </c>
      <c r="H80" s="27">
        <f t="shared" si="37"/>
        <v>186896.42631687634</v>
      </c>
      <c r="I80" s="7">
        <v>187078.79677913149</v>
      </c>
      <c r="J80" s="7">
        <v>186656.58377132745</v>
      </c>
      <c r="K80" s="7">
        <v>182360.57018924801</v>
      </c>
      <c r="L80" s="7">
        <v>181468.830169024</v>
      </c>
      <c r="M80" s="8">
        <f t="shared" si="27"/>
        <v>4.3615560079190985E-3</v>
      </c>
      <c r="N80" s="8">
        <f t="shared" si="38"/>
        <v>6.1510022799149411E-3</v>
      </c>
      <c r="O80" s="8">
        <f>+'Output Gap'!H96</f>
        <v>6.357251525800578E-3</v>
      </c>
      <c r="P80" s="8">
        <f t="shared" si="39"/>
        <v>2.9853704936150693E-2</v>
      </c>
      <c r="Q80" s="33">
        <f>+'Output Gap'!I96</f>
        <v>1.887273938949896E-2</v>
      </c>
      <c r="R80" s="8">
        <v>1.9999999973216998E-3</v>
      </c>
      <c r="S80" s="8">
        <f>+'Output Gap'!Y80</f>
        <v>9.1280554742185561E-4</v>
      </c>
      <c r="T80" s="8">
        <f t="shared" si="82"/>
        <v>5.5860390564684611E-3</v>
      </c>
      <c r="U80" s="25">
        <v>1.4411161384526101</v>
      </c>
      <c r="V80" s="25">
        <v>1.43502038273652</v>
      </c>
      <c r="W80" s="14">
        <f t="shared" si="41"/>
        <v>6.0957557160901121E-3</v>
      </c>
      <c r="X80" s="25">
        <f t="shared" si="42"/>
        <v>4.1997306099180047</v>
      </c>
      <c r="Y80">
        <f t="shared" si="28"/>
        <v>9.956607209314198</v>
      </c>
      <c r="Z80">
        <f t="shared" si="43"/>
        <v>9.9560143197954361</v>
      </c>
      <c r="AA80" s="14">
        <f t="shared" si="117"/>
        <v>5.9288951876190765E-4</v>
      </c>
      <c r="AB80">
        <f t="shared" si="30"/>
        <v>13.148220913619118</v>
      </c>
      <c r="AC80">
        <f t="shared" si="44"/>
        <v>13.14990742531713</v>
      </c>
      <c r="AD80" s="14">
        <f t="shared" si="45"/>
        <v>-1.6865116980113726E-3</v>
      </c>
      <c r="AE80" s="8">
        <v>9.501527199698262E-2</v>
      </c>
      <c r="AF80" s="14">
        <f>+NAIRU_Unemployment!N76</f>
        <v>9.5855851482123305E-2</v>
      </c>
      <c r="AG80" s="8">
        <f>+NAIRU_Unemployment!L76</f>
        <v>9.6323947463294771E-2</v>
      </c>
      <c r="AH80" s="8">
        <f t="shared" si="31"/>
        <v>-1.3086754663121508E-3</v>
      </c>
      <c r="AI80" s="7">
        <v>21199.104323719512</v>
      </c>
      <c r="AJ80" s="7">
        <v>23424.819964087648</v>
      </c>
      <c r="AK80" s="7">
        <v>21091.116446444401</v>
      </c>
      <c r="AL80" s="7">
        <v>23325.4111267146</v>
      </c>
      <c r="AM80" s="8">
        <f t="shared" si="101"/>
        <v>0.90498472800301744</v>
      </c>
      <c r="AN80" s="7">
        <v>40817.218433932889</v>
      </c>
      <c r="AO80" s="7">
        <v>678503.71415344696</v>
      </c>
      <c r="AP80" s="7">
        <v>680098.35745999997</v>
      </c>
      <c r="AQ80" s="8">
        <v>0.77437843900163539</v>
      </c>
      <c r="AR80" s="8">
        <v>0.76662461178901298</v>
      </c>
      <c r="AS80" s="8">
        <v>0.76066935204813102</v>
      </c>
      <c r="AT80" s="8">
        <v>0.77560794939872701</v>
      </c>
      <c r="AU80" s="8">
        <v>0.767478570677532</v>
      </c>
      <c r="AV80" s="8">
        <f t="shared" si="113"/>
        <v>0.76791862404146338</v>
      </c>
      <c r="AW80" s="8">
        <v>3.2500000000000001E-2</v>
      </c>
      <c r="AX80" s="8">
        <v>3.250552115396825E-2</v>
      </c>
      <c r="AY80" s="8">
        <v>4.0399999999999998E-2</v>
      </c>
      <c r="AZ80" s="8">
        <f t="shared" si="46"/>
        <v>9.578577699736357E-3</v>
      </c>
      <c r="BA80" s="8">
        <f t="shared" si="108"/>
        <v>1.0786359794513256E-2</v>
      </c>
      <c r="BB80" s="8">
        <f t="shared" si="109"/>
        <v>1.8514775160599628E-2</v>
      </c>
      <c r="BC80" s="7">
        <v>79.73</v>
      </c>
      <c r="BD80" s="8">
        <v>2.2703950743971468E-2</v>
      </c>
      <c r="BE80" s="8">
        <v>1.3029604938488698E-2</v>
      </c>
      <c r="BF80" s="7">
        <v>80.029185886382507</v>
      </c>
      <c r="BG80" s="8">
        <v>2.50992514126798E-2</v>
      </c>
      <c r="BH80" s="8">
        <f t="shared" si="105"/>
        <v>5.7609033823000644E-3</v>
      </c>
      <c r="BI80" s="8">
        <v>1.1210855217232699E-2</v>
      </c>
      <c r="BJ80" s="8">
        <v>2.4954747831297301E-2</v>
      </c>
      <c r="BK80" s="7">
        <v>1.4575656166017341</v>
      </c>
      <c r="BL80" s="8">
        <v>3.0843254014477184E-2</v>
      </c>
      <c r="BM80" s="7">
        <v>1907.8833333333332</v>
      </c>
      <c r="BN80" s="7">
        <v>98.570310633333335</v>
      </c>
      <c r="BO80" s="7">
        <v>99.862291242531697</v>
      </c>
      <c r="BP80" s="7">
        <v>103.425505087556</v>
      </c>
      <c r="BQ80" s="8">
        <f t="shared" si="106"/>
        <v>-3.4451983986037438E-2</v>
      </c>
      <c r="BR80" s="8">
        <f t="shared" si="110"/>
        <v>4.9324579632956667E-3</v>
      </c>
      <c r="BS80" s="8">
        <v>1.86126161442201E-2</v>
      </c>
      <c r="BT80" s="7">
        <v>92.56</v>
      </c>
      <c r="BU80" s="8">
        <v>9.4151005125595599E-3</v>
      </c>
      <c r="BV80" s="29">
        <f t="shared" si="116"/>
        <v>5.0223701415873012E-2</v>
      </c>
      <c r="BW80" s="29">
        <v>2.0978671973623901E-3</v>
      </c>
      <c r="BX80" s="29">
        <v>4.8130477135021003E-3</v>
      </c>
      <c r="BY80" s="29">
        <v>6.0413815624999999E-2</v>
      </c>
      <c r="BZ80" s="29">
        <v>1.7734414062500006E-2</v>
      </c>
      <c r="CA80" s="29">
        <v>1.3396999999999999E-2</v>
      </c>
      <c r="CB80" s="29">
        <f t="shared" si="79"/>
        <v>-4.2679401562499997E-2</v>
      </c>
      <c r="CC80" s="29">
        <v>1.5648930402840999E-2</v>
      </c>
      <c r="CD80" s="29">
        <v>1.8127543822370602E-2</v>
      </c>
      <c r="CE80" s="29">
        <f t="shared" si="32"/>
        <v>1.2216658961343291E-2</v>
      </c>
      <c r="CF80" s="29">
        <f t="shared" si="33"/>
        <v>1.4314526158705683E-2</v>
      </c>
      <c r="CG80" s="29">
        <f t="shared" si="47"/>
        <v>-4.7359484589693263E-3</v>
      </c>
      <c r="CH80" s="29">
        <f t="shared" si="48"/>
        <v>2.220797126677514E-3</v>
      </c>
      <c r="CI80" s="29">
        <f t="shared" si="53"/>
        <v>3.8552981049130939E-3</v>
      </c>
      <c r="CJ80" s="29">
        <f t="shared" si="34"/>
        <v>0.68910368670291255</v>
      </c>
      <c r="CK80" s="10">
        <v>17.707889636344497</v>
      </c>
      <c r="CL80" s="10">
        <v>16.353062166136247</v>
      </c>
      <c r="CM80" s="10">
        <v>19.740130841656875</v>
      </c>
      <c r="CN80" s="10">
        <v>23.660350797302922</v>
      </c>
      <c r="CO80" s="10">
        <v>28.466666666666669</v>
      </c>
      <c r="CP80" s="10">
        <v>6.6499999999999995</v>
      </c>
      <c r="CQ80" s="10">
        <v>16.833333333333332</v>
      </c>
      <c r="CR80" s="10">
        <v>-1.1333333333333333</v>
      </c>
      <c r="CS80" s="7">
        <v>86.339549609763722</v>
      </c>
      <c r="CT80" s="7">
        <v>87.075446475703984</v>
      </c>
      <c r="CU80" s="8">
        <f t="shared" si="111"/>
        <v>5.8816661187861996E-2</v>
      </c>
      <c r="CV80" s="7">
        <v>74.999999999999986</v>
      </c>
      <c r="CW80" s="7">
        <v>67.206433358312097</v>
      </c>
      <c r="CX80" s="26">
        <v>1.4484465836304921</v>
      </c>
      <c r="CY80" s="29">
        <v>0.2373375146087271</v>
      </c>
      <c r="CZ80">
        <v>129121.73984875101</v>
      </c>
      <c r="DA80">
        <v>44603.836017293601</v>
      </c>
      <c r="DB80" s="29">
        <f t="shared" si="96"/>
        <v>4.6817838722100324E-2</v>
      </c>
      <c r="DC80" s="29">
        <f t="shared" si="97"/>
        <v>0.12418568741014013</v>
      </c>
      <c r="DD80" s="29">
        <v>6.0117507397494711E-2</v>
      </c>
      <c r="DE80" s="29">
        <v>6.5555282340655607E-2</v>
      </c>
      <c r="DF80" s="29">
        <v>0.12707927467041319</v>
      </c>
      <c r="DG80" s="29">
        <v>0.16778211585244765</v>
      </c>
      <c r="DH80" s="29">
        <v>6.8455937841572681E-2</v>
      </c>
      <c r="DI80" s="29">
        <v>0.41735567057598455</v>
      </c>
      <c r="DJ80" s="29">
        <v>0.13865876722545201</v>
      </c>
      <c r="DK80" s="29">
        <v>0.21574018984197166</v>
      </c>
      <c r="DL80" s="29">
        <v>0.64560104293257636</v>
      </c>
      <c r="DM80">
        <v>-4567.3470363610259</v>
      </c>
      <c r="DN80" s="8">
        <f t="shared" si="107"/>
        <v>-2.5224613135878982E-2</v>
      </c>
      <c r="DO80" s="7">
        <f t="shared" si="115"/>
        <v>-22886.648223981734</v>
      </c>
      <c r="DP80" s="8">
        <f t="shared" si="114"/>
        <v>-3.2647350403825492E-2</v>
      </c>
      <c r="DQ80" s="8">
        <f t="shared" si="50"/>
        <v>3.1509173271466295E-2</v>
      </c>
      <c r="DR80" s="25">
        <v>1.01219776815564</v>
      </c>
      <c r="DS80" s="8">
        <v>1.5366283027838301E-2</v>
      </c>
      <c r="DT80" s="8">
        <v>2.76156512730054E-3</v>
      </c>
      <c r="DU80" s="8">
        <v>-2.1631836609249098E-3</v>
      </c>
      <c r="DV80" s="8">
        <v>0.134284956801973</v>
      </c>
      <c r="DW80" s="29">
        <f t="shared" si="102"/>
        <v>9.501527199698262E-2</v>
      </c>
      <c r="DX80" s="8">
        <v>0.67796683970042648</v>
      </c>
      <c r="DY80" s="8">
        <v>3.7451924179697803E-2</v>
      </c>
      <c r="DZ80" s="8">
        <v>1.3069142188501415E-2</v>
      </c>
      <c r="EA80" s="8">
        <v>0.49176865157040323</v>
      </c>
      <c r="EB80" s="8">
        <f t="shared" si="112"/>
        <v>-3.2462750424420372E-2</v>
      </c>
      <c r="EC80" s="8">
        <v>0.13784260404616488</v>
      </c>
      <c r="ED80" s="8">
        <v>0.14749279000509907</v>
      </c>
      <c r="EE80" s="8">
        <v>0.17194371995448243</v>
      </c>
      <c r="EF80" s="8">
        <v>0.17386666923214467</v>
      </c>
      <c r="EG80" s="8">
        <v>0.22535025885778326</v>
      </c>
      <c r="EH80" s="8">
        <v>0.3805698715690693</v>
      </c>
      <c r="EI80" s="8">
        <v>8.8164509869522345E-2</v>
      </c>
      <c r="EJ80" s="8">
        <v>7.4414522609980063E-2</v>
      </c>
      <c r="EK80" s="8">
        <v>0.12320134726907933</v>
      </c>
      <c r="EL80" s="10">
        <v>166087.90964000003</v>
      </c>
      <c r="EM80" s="8">
        <v>0.15125082747988738</v>
      </c>
      <c r="EN80" s="10">
        <v>3525.4836400000154</v>
      </c>
      <c r="EO80" s="10">
        <v>6221.9221100000022</v>
      </c>
      <c r="EP80" s="8">
        <v>2.1226612145589616E-2</v>
      </c>
      <c r="EQ80" s="8">
        <v>1.7648421451758531</v>
      </c>
      <c r="ER80" s="8">
        <v>6.5255876575530447E-2</v>
      </c>
      <c r="ES80" s="8">
        <v>0.57407283364104356</v>
      </c>
      <c r="ET80" s="10">
        <v>76621.907269999982</v>
      </c>
      <c r="EU80" s="8">
        <v>0.12792768397034227</v>
      </c>
      <c r="EV80" s="10">
        <v>3724.9861699999869</v>
      </c>
      <c r="EW80" s="10">
        <v>5019.4042400000008</v>
      </c>
      <c r="EX80" s="8">
        <v>4.8615158545634932E-2</v>
      </c>
      <c r="EY80" s="8">
        <v>1.3474960740592543</v>
      </c>
      <c r="EZ80" s="8">
        <v>7.5567846025052829E-2</v>
      </c>
      <c r="FA80" s="8">
        <v>0.86688604975571149</v>
      </c>
      <c r="FB80" s="10">
        <v>22990.25274</v>
      </c>
      <c r="FC80" s="8">
        <v>0.17472654938419785</v>
      </c>
      <c r="FD80" s="10">
        <v>499.33966999999808</v>
      </c>
      <c r="FE80" s="10">
        <v>454.54202999999995</v>
      </c>
      <c r="FF80" s="8">
        <v>2.1719625079684883E-2</v>
      </c>
      <c r="FG80" s="8">
        <v>0.91028623862390445</v>
      </c>
      <c r="FH80" s="8">
        <v>4.4659932279048069E-2</v>
      </c>
      <c r="FI80" s="8">
        <v>0.44270277221139037</v>
      </c>
      <c r="FJ80" s="7">
        <v>273802.20633000002</v>
      </c>
      <c r="FK80" s="7">
        <v>8262.5161700000008</v>
      </c>
      <c r="FL80" s="8">
        <v>0.15809979715726508</v>
      </c>
      <c r="FM80" s="8">
        <v>0.17532762076430686</v>
      </c>
      <c r="FN80" s="8">
        <v>0.60713141124440861</v>
      </c>
      <c r="FO80" s="8">
        <v>0.28711855684364979</v>
      </c>
      <c r="FP80" s="8">
        <v>0.12157337035206756</v>
      </c>
      <c r="FQ80" s="8">
        <v>1.4890383649520802</v>
      </c>
      <c r="FR80" s="8">
        <v>3.0176952482412089E-2</v>
      </c>
      <c r="FS80" s="8">
        <v>6.7380940182170765E-2</v>
      </c>
      <c r="FT80" s="8">
        <v>6.0796916345580772E-2</v>
      </c>
      <c r="FU80" s="8">
        <v>3.2910806887966645E-2</v>
      </c>
      <c r="FV80" s="8">
        <v>1.8029994813197808E-2</v>
      </c>
      <c r="FW80" s="8">
        <v>7.0271176098400917E-2</v>
      </c>
      <c r="FX80" s="8">
        <v>0.36912916895146836</v>
      </c>
      <c r="FY80" s="8">
        <v>0.56059965495013064</v>
      </c>
      <c r="FZ80" s="8">
        <v>0.13851368328077407</v>
      </c>
      <c r="GA80" s="8">
        <v>0.16136113858810197</v>
      </c>
      <c r="GB80" s="8">
        <v>0.15857733229458426</v>
      </c>
      <c r="GC80" s="8">
        <v>0.6132594917005294</v>
      </c>
      <c r="GD80" s="8">
        <v>-0.35575114846313444</v>
      </c>
      <c r="GE80" s="8">
        <v>-0.37000746541779117</v>
      </c>
      <c r="GF80" s="8">
        <v>-0.23660491608459122</v>
      </c>
      <c r="GG80" s="8">
        <v>-5.5312103237148837E-2</v>
      </c>
      <c r="GH80" s="8">
        <v>-8.2844787317537993E-4</v>
      </c>
      <c r="GI80" s="8">
        <v>5.9042421442745919E-3</v>
      </c>
      <c r="GJ80" s="8">
        <v>2.1598745676054812E-2</v>
      </c>
      <c r="GK80" s="8">
        <v>6.7740247977730858E-2</v>
      </c>
      <c r="GL80" s="8">
        <v>0.13642510281263315</v>
      </c>
      <c r="GM80" s="8">
        <v>5.0416874029436051E-2</v>
      </c>
      <c r="GN80" s="8">
        <v>3.5915109143478854E-2</v>
      </c>
      <c r="GO80" s="8">
        <v>2.98097176662106E-2</v>
      </c>
      <c r="GP80" s="8">
        <v>6.1295072668309707E-3</v>
      </c>
      <c r="GQ80" s="8">
        <v>9.7337130931034299E-2</v>
      </c>
      <c r="GR80" s="8">
        <v>1.8559281441059484E-2</v>
      </c>
      <c r="GS80" s="8">
        <v>2.3581303965206513E-2</v>
      </c>
      <c r="GT80" s="8">
        <v>0.6450570038901603</v>
      </c>
      <c r="GU80" s="8">
        <v>0.19619202289477583</v>
      </c>
      <c r="GV80" s="8">
        <v>0.96162902654523696</v>
      </c>
      <c r="GW80" s="8">
        <v>0.37959157037042202</v>
      </c>
      <c r="GX80" s="26">
        <v>7.3091363422916071</v>
      </c>
      <c r="GY80" s="8">
        <v>0.16054142054512555</v>
      </c>
      <c r="GZ80" s="8">
        <v>7.6132579213994037E-2</v>
      </c>
      <c r="HA80" s="51">
        <v>1.3456546526879214</v>
      </c>
      <c r="HB80" s="51">
        <v>0.40654992842094945</v>
      </c>
      <c r="HC80" s="51">
        <v>1258.128563925884</v>
      </c>
      <c r="HD80" s="51">
        <v>1707.4583628302892</v>
      </c>
      <c r="HE80" s="51">
        <v>921.43229737951594</v>
      </c>
      <c r="HF80" s="51">
        <v>1841.6754416131425</v>
      </c>
      <c r="HG80" s="51">
        <v>1209.304243896383</v>
      </c>
      <c r="HH80" s="10">
        <v>1089.1456590827174</v>
      </c>
      <c r="HI80" s="8">
        <v>0.86159204539235801</v>
      </c>
      <c r="HJ80" s="8">
        <v>4.4894760936059111E-2</v>
      </c>
      <c r="HK80" s="8">
        <v>0.33368266260183882</v>
      </c>
      <c r="HL80" s="8">
        <v>0.10124992607308428</v>
      </c>
      <c r="HM80" s="8">
        <v>3.2599137642112065E-2</v>
      </c>
      <c r="HN80" s="8">
        <v>3.3264793428395445E-2</v>
      </c>
      <c r="HO80" s="7">
        <v>1720.86</v>
      </c>
      <c r="HP80" s="8">
        <v>4.25878058808331E-2</v>
      </c>
      <c r="HQ80" s="8">
        <v>6.4307963295202997E-2</v>
      </c>
      <c r="HR80" s="8">
        <v>7.3300613397558806E-2</v>
      </c>
      <c r="HS80" s="29">
        <f t="shared" si="77"/>
        <v>3.0712807516725706E-2</v>
      </c>
      <c r="HT80">
        <v>-3650.3456409999999</v>
      </c>
      <c r="HU80">
        <f t="shared" si="70"/>
        <v>-12249.100469000001</v>
      </c>
      <c r="HV80" s="8">
        <f t="shared" si="80"/>
        <v>-3.8575907262381678E-2</v>
      </c>
      <c r="HW80" s="8">
        <f t="shared" si="83"/>
        <v>-3.2365943775990558E-2</v>
      </c>
      <c r="HX80">
        <v>4712.9715728500005</v>
      </c>
      <c r="HY80">
        <f t="shared" si="71"/>
        <v>16344.042549010002</v>
      </c>
      <c r="HZ80" s="8">
        <f t="shared" si="81"/>
        <v>4.98054628806869E-2</v>
      </c>
      <c r="IA80" s="8">
        <f t="shared" si="84"/>
        <v>4.3186057911143994E-2</v>
      </c>
      <c r="IB80" s="8">
        <v>2.1354005533185713E-2</v>
      </c>
      <c r="IC80" s="8">
        <v>7.0713603134433924E-3</v>
      </c>
      <c r="ID80" s="8">
        <v>1.4760692064514882E-2</v>
      </c>
      <c r="IE80" s="8">
        <v>2.2619916892227097</v>
      </c>
      <c r="IF80" s="29">
        <v>0.39557681363510289</v>
      </c>
      <c r="IG80" s="29">
        <v>2.6883480446121301E-2</v>
      </c>
      <c r="IH80" s="29">
        <v>2.8028972670719101E-2</v>
      </c>
      <c r="II80" s="7">
        <v>181067.07967166099</v>
      </c>
      <c r="IJ80" s="7">
        <v>1913.47</v>
      </c>
      <c r="IK80" s="7">
        <f t="shared" si="103"/>
        <v>94627.603083226291</v>
      </c>
      <c r="IL80" s="10">
        <f>+VLOOKUP($A80,[3]Hoja1!$G$2:$I$123, 3, FALSE)</f>
        <v>60.447311576330897</v>
      </c>
      <c r="IM80" s="10">
        <v>48.376284873651798</v>
      </c>
      <c r="IN80" s="8">
        <f t="shared" si="104"/>
        <v>0.24952364023417584</v>
      </c>
      <c r="IO80" s="7">
        <v>1907.8833333333332</v>
      </c>
      <c r="IP80" s="8">
        <v>4.0725351875584414E-3</v>
      </c>
      <c r="IQ80" s="7">
        <v>31.605976865319491</v>
      </c>
      <c r="IR80" s="8">
        <v>3.818501903904631E-3</v>
      </c>
      <c r="IS80" s="8">
        <v>5.5634982111688516E-3</v>
      </c>
      <c r="IT80" s="8">
        <v>1.2345679012345678E-2</v>
      </c>
      <c r="IU80" s="8">
        <v>0</v>
      </c>
      <c r="IV80" s="8">
        <v>3.7037037037037035E-2</v>
      </c>
      <c r="IW80" s="29">
        <f t="shared" si="72"/>
        <v>4.6833198489138143E-3</v>
      </c>
      <c r="IX80" s="7">
        <f t="shared" si="73"/>
        <v>31.907789066230073</v>
      </c>
      <c r="IY80" s="29">
        <f t="shared" si="85"/>
        <v>4.1488493519584498E-3</v>
      </c>
      <c r="IZ80" s="29">
        <f t="shared" si="86"/>
        <v>6.7693902456521116E-3</v>
      </c>
      <c r="JA80" s="29">
        <f t="shared" si="87"/>
        <v>1.8711419753086416E-2</v>
      </c>
      <c r="JB80" s="29">
        <f t="shared" si="88"/>
        <v>5.5555555555555552E-2</v>
      </c>
      <c r="JC80" s="29">
        <f t="shared" si="89"/>
        <v>8.9506172839506168E-2</v>
      </c>
      <c r="JD80" s="26">
        <v>-3.7354253710748901E-2</v>
      </c>
      <c r="JE80" s="26">
        <v>-1.2688672431874799</v>
      </c>
      <c r="JF80" s="26">
        <v>7.7326835445934994E-2</v>
      </c>
      <c r="JG80" s="26">
        <v>0.40368525387480803</v>
      </c>
      <c r="JH80" s="26">
        <v>-0.40821467337369299</v>
      </c>
      <c r="JI80" s="26">
        <v>-0.403514371780551</v>
      </c>
      <c r="JJ80" s="56">
        <f t="shared" si="75"/>
        <v>-1.6369384527317297</v>
      </c>
      <c r="JK80" s="8">
        <v>0.30305502227090797</v>
      </c>
      <c r="JL80" s="27">
        <v>0.53922644709190504</v>
      </c>
      <c r="JM80" s="7">
        <v>137.092500266115</v>
      </c>
      <c r="JN80" s="8">
        <v>-7.2210691615009398E-2</v>
      </c>
      <c r="JO80" s="8">
        <v>-2.2081552645210101E-2</v>
      </c>
      <c r="JP80" s="8">
        <v>1.6822981418062401E-2</v>
      </c>
      <c r="JQ80" s="29">
        <f t="shared" si="90"/>
        <v>-3.4985772694300951E-3</v>
      </c>
      <c r="JR80" s="29">
        <f t="shared" si="91"/>
        <v>2.5480962772767277E-2</v>
      </c>
      <c r="JS80" s="29">
        <f t="shared" si="92"/>
        <v>3.5000000000000003E-2</v>
      </c>
      <c r="JT80" s="31">
        <f t="shared" si="93"/>
        <v>4.5690891373689126E-5</v>
      </c>
      <c r="JU80" s="31">
        <f t="shared" si="94"/>
        <v>2.1340095133173988E-6</v>
      </c>
      <c r="JV80" s="31">
        <f t="shared" si="95"/>
        <v>1.8750000000000015E-5</v>
      </c>
      <c r="JW80" s="31">
        <v>0.03</v>
      </c>
      <c r="JX80" s="31">
        <f t="shared" si="98"/>
        <v>-5.0452521687026977E-3</v>
      </c>
    </row>
    <row r="81" spans="1:284" x14ac:dyDescent="0.3">
      <c r="A81" s="1">
        <v>41609</v>
      </c>
      <c r="B81" s="7">
        <v>190661.68703747599</v>
      </c>
      <c r="C81" s="7">
        <f t="shared" si="99"/>
        <v>189825.57470563703</v>
      </c>
      <c r="D81" s="26">
        <f t="shared" si="100"/>
        <v>12.158255864416457</v>
      </c>
      <c r="E81" s="26">
        <f>+'Output Gap'!E97</f>
        <v>12.1538609016319</v>
      </c>
      <c r="F81" s="26">
        <f t="shared" si="35"/>
        <v>12.155670130015359</v>
      </c>
      <c r="G81" s="27">
        <f t="shared" si="36"/>
        <v>12.147236462220928</v>
      </c>
      <c r="H81" s="27">
        <f t="shared" si="37"/>
        <v>188572.24258205225</v>
      </c>
      <c r="I81" s="7">
        <v>189119.00681007979</v>
      </c>
      <c r="J81" s="7">
        <v>188501.98584382655</v>
      </c>
      <c r="K81" s="7">
        <v>183750.73266394099</v>
      </c>
      <c r="L81" s="7">
        <v>183391.60474294901</v>
      </c>
      <c r="M81" s="8">
        <f t="shared" si="27"/>
        <v>6.6464295403361184E-3</v>
      </c>
      <c r="N81" s="8">
        <f t="shared" si="38"/>
        <v>1.1457180060897354E-2</v>
      </c>
      <c r="O81" s="8">
        <f>+'Output Gap'!H97</f>
        <v>7.9269373774000229E-3</v>
      </c>
      <c r="P81" s="8">
        <f t="shared" si="39"/>
        <v>3.7610486082656047E-2</v>
      </c>
      <c r="Q81" s="33">
        <f>+'Output Gap'!I97</f>
        <v>1.9245087495900037E-2</v>
      </c>
      <c r="R81" s="8">
        <v>-3.9999999966044975E-4</v>
      </c>
      <c r="S81" s="8">
        <f>+'Output Gap'!Y81</f>
        <v>2.2368700539390465E-3</v>
      </c>
      <c r="T81" s="8">
        <f t="shared" si="82"/>
        <v>7.5964893973802898E-3</v>
      </c>
      <c r="U81" s="25">
        <v>1.44393477958267</v>
      </c>
      <c r="V81" s="25">
        <v>1.4364891864726601</v>
      </c>
      <c r="W81" s="14">
        <f t="shared" si="41"/>
        <v>7.4455931100099182E-3</v>
      </c>
      <c r="X81" s="25">
        <f t="shared" si="42"/>
        <v>4.2059037223641322</v>
      </c>
      <c r="Y81">
        <f t="shared" si="28"/>
        <v>9.9625226692312658</v>
      </c>
      <c r="Z81">
        <f t="shared" si="43"/>
        <v>9.9608569442243056</v>
      </c>
      <c r="AA81" s="14">
        <f t="shared" si="117"/>
        <v>1.6657250069602725E-3</v>
      </c>
      <c r="AB81">
        <f t="shared" si="30"/>
        <v>13.164696799254022</v>
      </c>
      <c r="AC81">
        <f t="shared" si="44"/>
        <v>13.165927387118533</v>
      </c>
      <c r="AD81" s="14">
        <f t="shared" si="45"/>
        <v>-1.2305878645104684E-3</v>
      </c>
      <c r="AE81" s="8">
        <v>9.1881019278198736E-2</v>
      </c>
      <c r="AF81" s="14">
        <f>+NAIRU_Unemployment!N77</f>
        <v>9.42381674968642E-2</v>
      </c>
      <c r="AG81" s="8">
        <f>+NAIRU_Unemployment!L77</f>
        <v>9.5703043924565606E-2</v>
      </c>
      <c r="AH81" s="8">
        <f t="shared" si="31"/>
        <v>-3.82202464636687E-3</v>
      </c>
      <c r="AI81" s="7">
        <v>21222.387340558522</v>
      </c>
      <c r="AJ81" s="7">
        <v>23369.611021333687</v>
      </c>
      <c r="AK81" s="7">
        <v>21216.249846299401</v>
      </c>
      <c r="AL81" s="7">
        <v>23422.5479622196</v>
      </c>
      <c r="AM81" s="8">
        <f t="shared" si="101"/>
        <v>0.90811898072180131</v>
      </c>
      <c r="AN81" s="7">
        <v>40378.78910026799</v>
      </c>
      <c r="AO81" s="7">
        <v>687941.19072682632</v>
      </c>
      <c r="AP81" s="7">
        <v>691689.97912000003</v>
      </c>
      <c r="AQ81" s="8">
        <v>0.77754874031561216</v>
      </c>
      <c r="AR81" s="8">
        <v>0.76697895906480096</v>
      </c>
      <c r="AS81" s="8">
        <v>0.76021614126574</v>
      </c>
      <c r="AT81" s="8">
        <v>0.77602471755731794</v>
      </c>
      <c r="AU81" s="8">
        <v>0.76752926629213802</v>
      </c>
      <c r="AV81" s="8">
        <f t="shared" si="113"/>
        <v>0.76792337503839858</v>
      </c>
      <c r="AW81" s="8">
        <v>3.2500000000000001E-2</v>
      </c>
      <c r="AX81" s="8">
        <v>3.1533309830645166E-2</v>
      </c>
      <c r="AY81" s="8">
        <v>4.0366666666666669E-2</v>
      </c>
      <c r="AZ81" s="8">
        <f t="shared" si="46"/>
        <v>1.2903783308195083E-2</v>
      </c>
      <c r="BA81" s="8">
        <f t="shared" si="108"/>
        <v>8.6333479793940793E-3</v>
      </c>
      <c r="BB81" s="8">
        <f t="shared" si="109"/>
        <v>1.7270604958401048E-2</v>
      </c>
      <c r="BC81" s="7">
        <v>79.56</v>
      </c>
      <c r="BD81" s="8">
        <v>1.9346572709801446E-2</v>
      </c>
      <c r="BE81" s="8">
        <v>-2.2534843066985498E-3</v>
      </c>
      <c r="BF81" s="7">
        <v>80.195463061031305</v>
      </c>
      <c r="BG81" s="8">
        <v>2.4619227415656201E-2</v>
      </c>
      <c r="BH81" s="8">
        <f t="shared" si="105"/>
        <v>3.6056018004657631E-3</v>
      </c>
      <c r="BI81" s="8">
        <v>9.8962977839585492E-3</v>
      </c>
      <c r="BJ81" s="8">
        <v>2.4674256516389298E-2</v>
      </c>
      <c r="BK81" s="7">
        <v>1.4483571786009117</v>
      </c>
      <c r="BL81" s="8">
        <v>1.392948802301186E-2</v>
      </c>
      <c r="BM81" s="7">
        <v>1914.0433333333333</v>
      </c>
      <c r="BN81" s="7">
        <v>99.361010070000006</v>
      </c>
      <c r="BO81" s="7">
        <v>100.857307204205</v>
      </c>
      <c r="BP81" s="7">
        <v>104.228097879941</v>
      </c>
      <c r="BQ81" s="8">
        <f t="shared" si="106"/>
        <v>-3.2340518001381713E-2</v>
      </c>
      <c r="BR81" s="8">
        <f t="shared" si="110"/>
        <v>1.6050548565452738E-2</v>
      </c>
      <c r="BS81" s="8">
        <v>2.4861828123701E-2</v>
      </c>
      <c r="BT81" s="7">
        <v>92.443333333333328</v>
      </c>
      <c r="BU81" s="8">
        <v>1.2744668419515159E-2</v>
      </c>
      <c r="BV81" s="29">
        <f t="shared" si="116"/>
        <v>5.2724438194915249E-2</v>
      </c>
      <c r="BW81" s="29">
        <v>2.0706299023776002E-3</v>
      </c>
      <c r="BX81" s="29">
        <v>8.6276043174996191E-3</v>
      </c>
      <c r="BY81" s="29">
        <v>6.0007983606557389E-2</v>
      </c>
      <c r="BZ81" s="29">
        <v>1.7696241935483872E-2</v>
      </c>
      <c r="CA81" s="29">
        <v>1.1812000000000001E-2</v>
      </c>
      <c r="CB81" s="29">
        <f t="shared" si="79"/>
        <v>-4.2311741671073516E-2</v>
      </c>
      <c r="CC81" s="29">
        <v>1.62857883817395E-2</v>
      </c>
      <c r="CD81" s="29">
        <v>1.8397820155675301E-2</v>
      </c>
      <c r="CE81" s="29">
        <f t="shared" si="32"/>
        <v>1.2486935294647991E-2</v>
      </c>
      <c r="CF81" s="29">
        <f t="shared" si="33"/>
        <v>1.4557565197025593E-2</v>
      </c>
      <c r="CG81" s="29">
        <f t="shared" si="47"/>
        <v>-1.6537818888305109E-3</v>
      </c>
      <c r="CH81" s="29">
        <f t="shared" si="48"/>
        <v>3.789959138922749E-3</v>
      </c>
      <c r="CI81" s="29">
        <f t="shared" si="53"/>
        <v>5.9593143188223351E-3</v>
      </c>
      <c r="CJ81" s="29">
        <f t="shared" si="34"/>
        <v>0.79716547166772922</v>
      </c>
      <c r="CK81" s="10">
        <v>22.931451248889726</v>
      </c>
      <c r="CL81" s="10">
        <v>22.6988234101829</v>
      </c>
      <c r="CM81" s="10">
        <v>23.280393006949964</v>
      </c>
      <c r="CN81" s="10">
        <v>22.827459621664662</v>
      </c>
      <c r="CO81" s="10">
        <v>28.400000000000002</v>
      </c>
      <c r="CP81" s="10">
        <v>15.4</v>
      </c>
      <c r="CQ81" s="10">
        <v>19.333333333333332</v>
      </c>
      <c r="CR81" s="10">
        <v>-2.6333333333333333</v>
      </c>
      <c r="CS81" s="7">
        <v>64.941446306580104</v>
      </c>
      <c r="CT81" s="7">
        <v>60.426898514678051</v>
      </c>
      <c r="CU81" s="8">
        <f t="shared" si="111"/>
        <v>6.3322325183952088E-2</v>
      </c>
      <c r="CV81" s="7">
        <v>76.041666666666657</v>
      </c>
      <c r="CW81" s="7">
        <v>68.367830976313201</v>
      </c>
      <c r="CX81" s="26">
        <v>1.4618881786125879</v>
      </c>
      <c r="CY81" s="29">
        <v>0.22976741255231403</v>
      </c>
      <c r="CZ81">
        <v>130199.863545282</v>
      </c>
      <c r="DA81">
        <v>43818.883133504503</v>
      </c>
      <c r="DB81" s="29">
        <f t="shared" si="96"/>
        <v>4.4689033676009737E-2</v>
      </c>
      <c r="DC81" s="29">
        <f t="shared" si="97"/>
        <v>0.1268344901219185</v>
      </c>
      <c r="DD81" s="29">
        <v>5.9184231111805589E-2</v>
      </c>
      <c r="DE81" s="29">
        <v>6.4566960422471412E-2</v>
      </c>
      <c r="DF81" s="29">
        <v>0.12608806052028756</v>
      </c>
      <c r="DG81" s="29">
        <v>0.16768964405098111</v>
      </c>
      <c r="DH81" s="29">
        <v>6.587714875080751E-2</v>
      </c>
      <c r="DI81" s="29">
        <v>0.42030593658298165</v>
      </c>
      <c r="DJ81" s="29">
        <v>0.13693653960101254</v>
      </c>
      <c r="DK81" s="29">
        <v>0.21241857274632303</v>
      </c>
      <c r="DL81" s="29">
        <v>0.65064488765266448</v>
      </c>
      <c r="DM81">
        <v>-21815.333110736581</v>
      </c>
      <c r="DN81" s="8">
        <f t="shared" si="107"/>
        <v>-0.11948344624970929</v>
      </c>
      <c r="DO81" s="7">
        <f t="shared" si="115"/>
        <v>-16688.975333050465</v>
      </c>
      <c r="DP81" s="8">
        <f t="shared" si="114"/>
        <v>-2.3370870927246851E-2</v>
      </c>
      <c r="DQ81" s="8">
        <f t="shared" si="50"/>
        <v>3.2673976726971032E-2</v>
      </c>
      <c r="DR81" s="25">
        <v>1.0169705282793899</v>
      </c>
      <c r="DS81" s="8">
        <v>1.7096039093626399E-2</v>
      </c>
      <c r="DT81" s="8">
        <v>2.8745040481390001E-3</v>
      </c>
      <c r="DU81" s="8">
        <v>-2.3162794316994701E-3</v>
      </c>
      <c r="DV81" s="8">
        <v>0.133517283889107</v>
      </c>
      <c r="DW81" s="29">
        <f t="shared" si="102"/>
        <v>9.1881019278198736E-2</v>
      </c>
      <c r="DX81" s="8">
        <v>0.67563078427256595</v>
      </c>
      <c r="DY81" s="8">
        <v>3.8552563485996803E-2</v>
      </c>
      <c r="DZ81" s="8">
        <v>2.4853674640204382E-2</v>
      </c>
      <c r="EA81" s="8">
        <v>0.4902097036627211</v>
      </c>
      <c r="EB81" s="8">
        <f t="shared" si="112"/>
        <v>-3.4812584203943508E-2</v>
      </c>
      <c r="EC81" s="8">
        <v>0.1467017862722173</v>
      </c>
      <c r="ED81" s="8">
        <v>0.14693744907073736</v>
      </c>
      <c r="EE81" s="8">
        <v>0.16174373818454391</v>
      </c>
      <c r="EF81" s="8">
        <v>0.15356857026150528</v>
      </c>
      <c r="EG81" s="8">
        <v>0.21758107567226512</v>
      </c>
      <c r="EH81" s="8">
        <v>0.38726545018886344</v>
      </c>
      <c r="EI81" s="8">
        <v>8.73296217763809E-2</v>
      </c>
      <c r="EJ81" s="8">
        <v>6.6839830525412494E-2</v>
      </c>
      <c r="EK81" s="8">
        <v>0.14110305761049019</v>
      </c>
      <c r="EL81" s="10">
        <v>169649.65022000001</v>
      </c>
      <c r="EM81" s="8">
        <v>0.13128025506650354</v>
      </c>
      <c r="EN81" s="10">
        <v>3423.456350000024</v>
      </c>
      <c r="EO81" s="10">
        <v>6374.6978999999974</v>
      </c>
      <c r="EP81" s="8">
        <v>2.0179566215200086E-2</v>
      </c>
      <c r="EQ81" s="8">
        <v>1.8620648982423722</v>
      </c>
      <c r="ER81" s="8">
        <v>6.5569106167514685E-2</v>
      </c>
      <c r="ES81" s="8">
        <v>0.57306960746472835</v>
      </c>
      <c r="ET81" s="10">
        <v>79073.668529999995</v>
      </c>
      <c r="EU81" s="8">
        <v>0.12254702519354366</v>
      </c>
      <c r="EV81" s="10">
        <v>3520.2663100000022</v>
      </c>
      <c r="EW81" s="10">
        <v>5087.0952900000011</v>
      </c>
      <c r="EX81" s="8">
        <v>4.4518818659139835E-2</v>
      </c>
      <c r="EY81" s="8">
        <v>1.4450881956143817</v>
      </c>
      <c r="EZ81" s="8">
        <v>7.0353194429333868E-2</v>
      </c>
      <c r="FA81" s="8">
        <v>0.91443778668590836</v>
      </c>
      <c r="FB81" s="10">
        <v>24695.393330000003</v>
      </c>
      <c r="FC81" s="8">
        <v>0.18802353270064476</v>
      </c>
      <c r="FD81" s="10">
        <v>498.79029000000281</v>
      </c>
      <c r="FE81" s="10">
        <v>467.63006999999976</v>
      </c>
      <c r="FF81" s="8">
        <v>2.0197705836661917E-2</v>
      </c>
      <c r="FG81" s="8">
        <v>0.93752841499780826</v>
      </c>
      <c r="FH81" s="8">
        <v>4.1180467318395073E-2</v>
      </c>
      <c r="FI81" s="8">
        <v>0.45982778570460964</v>
      </c>
      <c r="FJ81" s="7">
        <v>281782.85989000002</v>
      </c>
      <c r="FK81" s="7">
        <v>7975.5953200000295</v>
      </c>
      <c r="FL81" s="8">
        <v>0.14510214732928262</v>
      </c>
      <c r="FM81" s="8">
        <v>0.17028575944836466</v>
      </c>
      <c r="FN81" s="8">
        <v>0.60316977264377103</v>
      </c>
      <c r="FO81" s="8">
        <v>0.28773785041833166</v>
      </c>
      <c r="FP81" s="8">
        <v>0.12472623075375228</v>
      </c>
      <c r="FQ81" s="8">
        <v>1.5010472873381679</v>
      </c>
      <c r="FR81" s="8">
        <v>2.83040470350591E-2</v>
      </c>
      <c r="FS81" s="8">
        <v>6.6034730537741754E-2</v>
      </c>
      <c r="FT81" s="8">
        <v>7.0324695531069625E-2</v>
      </c>
      <c r="FU81" s="8">
        <v>2.7026822837583557E-2</v>
      </c>
      <c r="FV81" s="8">
        <v>2.0376988722025719E-2</v>
      </c>
      <c r="FW81" s="8">
        <v>6.670851566440697E-2</v>
      </c>
      <c r="FX81" s="8">
        <v>0.37299447774140509</v>
      </c>
      <c r="FY81" s="8">
        <v>0.56029700659418791</v>
      </c>
      <c r="FZ81" s="8">
        <v>8.3160666006527606E-3</v>
      </c>
      <c r="GA81" s="8">
        <v>0.13070460773470249</v>
      </c>
      <c r="GB81" s="8">
        <v>0.10825826765108926</v>
      </c>
      <c r="GC81" s="8">
        <v>0.61872292127740525</v>
      </c>
      <c r="GD81" s="8">
        <v>-0.32415415521797808</v>
      </c>
      <c r="GE81" s="8">
        <v>-0.43577342885006759</v>
      </c>
      <c r="GF81" s="8">
        <v>-0.27556082223853373</v>
      </c>
      <c r="GG81" s="8">
        <v>-4.8869764758488837E-2</v>
      </c>
      <c r="GH81" s="8">
        <v>-3.8238616245496368E-3</v>
      </c>
      <c r="GI81" s="8">
        <v>5.9555261141439469E-3</v>
      </c>
      <c r="GJ81" s="8">
        <v>2.1815571489740709E-2</v>
      </c>
      <c r="GK81" s="8">
        <v>6.4199239588800763E-2</v>
      </c>
      <c r="GL81" s="8">
        <v>0.13414244659244495</v>
      </c>
      <c r="GM81" s="8">
        <v>5.023542409834196E-2</v>
      </c>
      <c r="GN81" s="8">
        <v>3.6416077622466105E-2</v>
      </c>
      <c r="GO81" s="8">
        <v>2.9916565598321152E-2</v>
      </c>
      <c r="GP81" s="8">
        <v>5.8394628066349161E-3</v>
      </c>
      <c r="GQ81" s="8">
        <v>8.1860164788574732E-2</v>
      </c>
      <c r="GR81" s="8">
        <v>1.7991670899465663E-2</v>
      </c>
      <c r="GS81" s="8">
        <v>2.3622912889526931E-2</v>
      </c>
      <c r="GT81" s="8">
        <v>0.64159249845784216</v>
      </c>
      <c r="GU81" s="8">
        <v>0.19255795740592288</v>
      </c>
      <c r="GV81" s="8">
        <v>0.95571921748471877</v>
      </c>
      <c r="GW81" s="8">
        <v>0.38371907168098929</v>
      </c>
      <c r="GX81" s="26">
        <v>7.0950235897596725</v>
      </c>
      <c r="GY81" s="8">
        <v>0.14924299537862187</v>
      </c>
      <c r="GZ81" s="8">
        <v>7.6867775690887277E-2</v>
      </c>
      <c r="HA81" s="51">
        <v>1.3303079827281239</v>
      </c>
      <c r="HB81" s="51">
        <v>0.41443106716614925</v>
      </c>
      <c r="HC81" s="51">
        <v>1231.949134634724</v>
      </c>
      <c r="HD81" s="51">
        <v>1653.8901959043133</v>
      </c>
      <c r="HE81" s="51">
        <v>912.33159023775681</v>
      </c>
      <c r="HF81" s="51">
        <v>1818.5123311757545</v>
      </c>
      <c r="HG81" s="51">
        <v>1255.5042111000819</v>
      </c>
      <c r="HH81" s="10">
        <v>1079.0183765728289</v>
      </c>
      <c r="HI81" s="8">
        <v>0.87187485463043035</v>
      </c>
      <c r="HJ81" s="8">
        <v>5.1456380349137812E-2</v>
      </c>
      <c r="HK81" s="8">
        <v>0.33262849963919455</v>
      </c>
      <c r="HL81" s="8">
        <v>0.10342628734494859</v>
      </c>
      <c r="HM81" s="8">
        <v>4.2227279133503465E-2</v>
      </c>
      <c r="HN81" s="8">
        <v>3.3918088263422144E-2</v>
      </c>
      <c r="HO81" s="7">
        <v>1659.82</v>
      </c>
      <c r="HP81" s="8">
        <v>4.1951807202615099E-2</v>
      </c>
      <c r="HQ81" s="8">
        <v>6.2703278018269304E-2</v>
      </c>
      <c r="HR81" s="8">
        <v>7.28948696416227E-2</v>
      </c>
      <c r="HS81" s="29">
        <f t="shared" si="77"/>
        <v>3.0943062439007601E-2</v>
      </c>
      <c r="HT81">
        <v>-3172.5889109999998</v>
      </c>
      <c r="HU81">
        <f t="shared" si="70"/>
        <v>-12501.061969999999</v>
      </c>
      <c r="HV81" s="8">
        <f t="shared" si="80"/>
        <v>-3.3262880974446817E-2</v>
      </c>
      <c r="HW81" s="8">
        <f t="shared" si="83"/>
        <v>-3.2902676546777136E-2</v>
      </c>
      <c r="HX81">
        <v>3812.092470564</v>
      </c>
      <c r="HY81">
        <f t="shared" si="71"/>
        <v>16210.410261462999</v>
      </c>
      <c r="HZ81" s="8">
        <f t="shared" si="81"/>
        <v>3.9967730351798882E-2</v>
      </c>
      <c r="IA81" s="8">
        <f t="shared" si="84"/>
        <v>4.2665646070985289E-2</v>
      </c>
      <c r="IB81" s="8">
        <v>2.2405293687962208E-2</v>
      </c>
      <c r="IC81" s="8">
        <v>6.5681745643165505E-3</v>
      </c>
      <c r="ID81" s="8">
        <v>1.3692177818706531E-2</v>
      </c>
      <c r="IE81" s="8">
        <v>2.2553764844122308</v>
      </c>
      <c r="IF81" s="29">
        <v>0.40416532465068755</v>
      </c>
      <c r="IG81" s="29">
        <v>2.73848210446632E-2</v>
      </c>
      <c r="IH81" s="29">
        <v>2.36567064204368E-2</v>
      </c>
      <c r="II81" s="7">
        <v>182580.38075956199</v>
      </c>
      <c r="IJ81" s="7">
        <v>1914.2566666666669</v>
      </c>
      <c r="IK81" s="7">
        <f t="shared" si="103"/>
        <v>95379.258141747952</v>
      </c>
      <c r="IL81" s="10">
        <f>+VLOOKUP($A81,[3]Hoja1!$G$2:$I$123, 3, FALSE)</f>
        <v>59.936038874976759</v>
      </c>
      <c r="IM81" s="10">
        <v>47.762925573249198</v>
      </c>
      <c r="IN81" s="8">
        <f t="shared" si="104"/>
        <v>0.2548653198192159</v>
      </c>
      <c r="IO81" s="7">
        <v>1914.0433333333333</v>
      </c>
      <c r="IP81" s="8">
        <v>4.2440422109158412E-3</v>
      </c>
      <c r="IQ81" s="7">
        <v>36.14108943583949</v>
      </c>
      <c r="IR81" s="8">
        <v>3.3919959671745788E-3</v>
      </c>
      <c r="IS81" s="8">
        <v>6.5785749543396631E-3</v>
      </c>
      <c r="IT81" s="8">
        <v>3.7037037037037035E-2</v>
      </c>
      <c r="IU81" s="8">
        <v>-2.4691358024691357E-2</v>
      </c>
      <c r="IV81" s="8">
        <v>2.4691358024691357E-2</v>
      </c>
      <c r="IW81" s="29">
        <f t="shared" si="72"/>
        <v>4.7065098562478853E-3</v>
      </c>
      <c r="IX81" s="7">
        <f t="shared" si="73"/>
        <v>34.742009376164631</v>
      </c>
      <c r="IY81" s="29">
        <f t="shared" si="85"/>
        <v>4.0883984276862718E-3</v>
      </c>
      <c r="IZ81" s="29">
        <f t="shared" si="86"/>
        <v>6.6217591540668856E-3</v>
      </c>
      <c r="JA81" s="29">
        <f t="shared" si="87"/>
        <v>1.5470679012345678E-2</v>
      </c>
      <c r="JB81" s="29">
        <f t="shared" si="88"/>
        <v>1.8518518518518517E-2</v>
      </c>
      <c r="JC81" s="29">
        <f t="shared" si="89"/>
        <v>9.2592592592592587E-2</v>
      </c>
      <c r="JD81" s="26">
        <v>-3.12363066050407E-2</v>
      </c>
      <c r="JE81" s="26">
        <v>-1.2154195328702999</v>
      </c>
      <c r="JF81" s="26">
        <v>2.85536730916214E-2</v>
      </c>
      <c r="JG81" s="26">
        <v>0.43100422644224901</v>
      </c>
      <c r="JH81" s="26">
        <v>-0.37842536717758302</v>
      </c>
      <c r="JI81" s="26">
        <v>-0.39773328463136698</v>
      </c>
      <c r="JJ81" s="56">
        <f t="shared" si="75"/>
        <v>-1.5632565917504202</v>
      </c>
      <c r="JK81" s="8">
        <v>0.29715310375716603</v>
      </c>
      <c r="JL81" s="27">
        <v>0.54000161713616301</v>
      </c>
      <c r="JM81" s="7">
        <v>136.20331818131299</v>
      </c>
      <c r="JN81" s="8">
        <v>-9.86430663170733E-2</v>
      </c>
      <c r="JO81" s="8">
        <v>-1.31962143015371E-2</v>
      </c>
      <c r="JP81" s="8">
        <v>6.2016662763383704E-3</v>
      </c>
      <c r="JQ81" s="29">
        <f t="shared" si="90"/>
        <v>1.5346300164388843E-3</v>
      </c>
      <c r="JR81" s="29">
        <f t="shared" si="91"/>
        <v>2.4973443027862627E-2</v>
      </c>
      <c r="JS81" s="29">
        <f t="shared" si="92"/>
        <v>3.2500000000000001E-2</v>
      </c>
      <c r="JT81" s="31">
        <f t="shared" si="93"/>
        <v>3.0712554230250418E-5</v>
      </c>
      <c r="JU81" s="31">
        <f t="shared" si="94"/>
        <v>1.6649667628768664E-6</v>
      </c>
      <c r="JV81" s="31">
        <f t="shared" si="95"/>
        <v>0</v>
      </c>
      <c r="JW81" s="31">
        <v>0.03</v>
      </c>
      <c r="JX81" s="31">
        <f t="shared" si="98"/>
        <v>-5.3257434836107009E-3</v>
      </c>
    </row>
    <row r="82" spans="1:284" x14ac:dyDescent="0.3">
      <c r="A82" s="1">
        <v>41699</v>
      </c>
      <c r="B82" s="7">
        <v>193259.36246453499</v>
      </c>
      <c r="C82" s="7">
        <f t="shared" si="99"/>
        <v>191873.16467386304</v>
      </c>
      <c r="D82" s="26">
        <f t="shared" si="100"/>
        <v>12.171788412699339</v>
      </c>
      <c r="E82" s="26">
        <f>+'Output Gap'!E98</f>
        <v>12.1645898320602</v>
      </c>
      <c r="F82" s="26">
        <f t="shared" si="35"/>
        <v>12.166405547571067</v>
      </c>
      <c r="G82" s="27">
        <f t="shared" si="36"/>
        <v>12.156257983969518</v>
      </c>
      <c r="H82" s="27">
        <f t="shared" si="37"/>
        <v>190281.14804324877</v>
      </c>
      <c r="I82" s="7">
        <v>191074.11248503369</v>
      </c>
      <c r="J82" s="7">
        <v>190294.04484469714</v>
      </c>
      <c r="K82" s="7">
        <v>186535.103009238</v>
      </c>
      <c r="L82" s="7">
        <v>185052.23577380399</v>
      </c>
      <c r="M82" s="8">
        <f t="shared" si="27"/>
        <v>8.3666545371716694E-3</v>
      </c>
      <c r="N82" s="8">
        <f t="shared" si="38"/>
        <v>1.5582818801596732E-2</v>
      </c>
      <c r="O82" s="8">
        <f>+'Output Gap'!H98</f>
        <v>9.3249560995989356E-3</v>
      </c>
      <c r="P82" s="8">
        <f t="shared" si="39"/>
        <v>3.6048225491177366E-2</v>
      </c>
      <c r="Q82" s="33">
        <f>+'Output Gap'!I98</f>
        <v>1.9301363722100007E-2</v>
      </c>
      <c r="R82" s="8">
        <v>-1.2999999969558473E-3</v>
      </c>
      <c r="S82" s="8">
        <f>+'Output Gap'!Y82</f>
        <v>3.4335545072572164E-3</v>
      </c>
      <c r="T82" s="8">
        <f t="shared" si="82"/>
        <v>9.1529653870249025E-3</v>
      </c>
      <c r="U82" s="25">
        <v>1.4461031645614</v>
      </c>
      <c r="V82" s="25">
        <v>1.43793709734116</v>
      </c>
      <c r="W82" s="14">
        <f t="shared" si="41"/>
        <v>8.1660672202399365E-3</v>
      </c>
      <c r="X82" s="25">
        <f t="shared" si="42"/>
        <v>4.2119979069289633</v>
      </c>
      <c r="Y82">
        <f t="shared" si="28"/>
        <v>9.96840334216248</v>
      </c>
      <c r="Z82">
        <f t="shared" si="43"/>
        <v>9.9656659449649485</v>
      </c>
      <c r="AA82" s="14">
        <f t="shared" si="117"/>
        <v>2.7373971975315214E-3</v>
      </c>
      <c r="AB82">
        <f t="shared" si="30"/>
        <v>13.182059113616884</v>
      </c>
      <c r="AC82">
        <f t="shared" si="44"/>
        <v>13.182552475987766</v>
      </c>
      <c r="AD82" s="14">
        <f t="shared" si="45"/>
        <v>-4.9336237088226653E-4</v>
      </c>
      <c r="AE82" s="8">
        <v>9.2772193464924171E-2</v>
      </c>
      <c r="AF82" s="14">
        <f>+NAIRU_Unemployment!N78</f>
        <v>9.2620483511605095E-2</v>
      </c>
      <c r="AG82" s="8">
        <f>+NAIRU_Unemployment!L78</f>
        <v>9.5096576644144559E-2</v>
      </c>
      <c r="AH82" s="8">
        <f t="shared" si="31"/>
        <v>-2.3243831792203878E-3</v>
      </c>
      <c r="AI82" s="7">
        <v>21224.334678040537</v>
      </c>
      <c r="AJ82" s="7">
        <v>23394.713571557564</v>
      </c>
      <c r="AK82" s="7">
        <v>21341.383246154401</v>
      </c>
      <c r="AL82" s="7">
        <v>23519.6847977246</v>
      </c>
      <c r="AM82" s="8">
        <f t="shared" si="101"/>
        <v>0.90722780653507573</v>
      </c>
      <c r="AN82" s="7">
        <v>44664.459936631109</v>
      </c>
      <c r="AO82" s="7">
        <v>701621.33353340486</v>
      </c>
      <c r="AP82" s="7">
        <v>703281.60077999998</v>
      </c>
      <c r="AQ82" s="8">
        <v>0.75837071080454488</v>
      </c>
      <c r="AR82" s="8">
        <v>0.76733330634058905</v>
      </c>
      <c r="AS82" s="8">
        <v>0.75984032050680805</v>
      </c>
      <c r="AT82" s="8">
        <v>0.77642093624527797</v>
      </c>
      <c r="AU82" s="8">
        <v>0.76687466261436998</v>
      </c>
      <c r="AV82" s="8">
        <f t="shared" si="113"/>
        <v>0.767711973122152</v>
      </c>
      <c r="AW82" s="8">
        <v>3.2500000000000001E-2</v>
      </c>
      <c r="AX82" s="8">
        <v>3.2172666272131153E-2</v>
      </c>
      <c r="AY82" s="8">
        <v>3.9633333333333333E-2</v>
      </c>
      <c r="AZ82" s="8">
        <f t="shared" si="46"/>
        <v>7.1892410548470842E-3</v>
      </c>
      <c r="BA82" s="8">
        <f t="shared" si="108"/>
        <v>1.2582662173703296E-2</v>
      </c>
      <c r="BB82" s="8">
        <f t="shared" si="109"/>
        <v>1.9901730350259772E-2</v>
      </c>
      <c r="BC82" s="7">
        <v>80.77</v>
      </c>
      <c r="BD82" s="8">
        <v>2.5130092651351577E-2</v>
      </c>
      <c r="BE82" s="8">
        <v>1.36911088585679E-2</v>
      </c>
      <c r="BF82" s="7">
        <v>81.338728384371294</v>
      </c>
      <c r="BG82" s="8">
        <v>2.7859074353421498E-2</v>
      </c>
      <c r="BH82" s="8">
        <f t="shared" si="105"/>
        <v>2.459031651338961E-2</v>
      </c>
      <c r="BI82" s="8">
        <v>1.2310355779508699E-2</v>
      </c>
      <c r="BJ82" s="8">
        <v>2.6091858392609201E-2</v>
      </c>
      <c r="BK82" s="7">
        <v>1.4773460305737447</v>
      </c>
      <c r="BL82" s="8">
        <v>3.5675133780877166E-2</v>
      </c>
      <c r="BM82" s="7">
        <v>2007.7033333333336</v>
      </c>
      <c r="BN82" s="7">
        <v>99.71342280333333</v>
      </c>
      <c r="BO82" s="7">
        <v>101.852323165877</v>
      </c>
      <c r="BP82" s="7">
        <v>105.172635339956</v>
      </c>
      <c r="BQ82" s="8">
        <f t="shared" si="106"/>
        <v>-3.1570114824512663E-2</v>
      </c>
      <c r="BR82" s="8">
        <f t="shared" si="110"/>
        <v>2.7192876108694142E-2</v>
      </c>
      <c r="BS82" s="8">
        <v>3.10536431485283E-2</v>
      </c>
      <c r="BT82" s="7">
        <v>94.353333333333339</v>
      </c>
      <c r="BU82" s="8">
        <v>3.86379481158039E-2</v>
      </c>
      <c r="BV82" s="29">
        <f t="shared" si="116"/>
        <v>5.0872248950819661E-2</v>
      </c>
      <c r="BW82" s="29">
        <v>2.0721451797442799E-3</v>
      </c>
      <c r="BX82" s="29">
        <v>6.1580692443294503E-3</v>
      </c>
      <c r="BY82" s="29">
        <v>6.1182201639344243E-2</v>
      </c>
      <c r="BZ82" s="29">
        <v>1.8275834426229508E-2</v>
      </c>
      <c r="CA82" s="29">
        <v>1.089E-2</v>
      </c>
      <c r="CB82" s="29">
        <f t="shared" si="79"/>
        <v>-4.2906367213114735E-2</v>
      </c>
      <c r="CC82" s="29">
        <v>1.6922646360637901E-2</v>
      </c>
      <c r="CD82" s="29">
        <v>1.8691773310395499E-2</v>
      </c>
      <c r="CE82" s="29">
        <f t="shared" si="32"/>
        <v>1.2780888449368189E-2</v>
      </c>
      <c r="CF82" s="29">
        <f t="shared" si="33"/>
        <v>1.485303362911247E-2</v>
      </c>
      <c r="CG82" s="29">
        <f t="shared" si="47"/>
        <v>-7.6637925742653861E-3</v>
      </c>
      <c r="CH82" s="29">
        <f t="shared" si="48"/>
        <v>-8.5430434226376091E-4</v>
      </c>
      <c r="CI82" s="29">
        <f t="shared" si="53"/>
        <v>2.220797126677514E-3</v>
      </c>
      <c r="CJ82" s="29">
        <f t="shared" si="34"/>
        <v>0.58645249832688073</v>
      </c>
      <c r="CK82" s="10">
        <v>20.497492918991664</v>
      </c>
      <c r="CL82" s="10">
        <v>20.311378019187817</v>
      </c>
      <c r="CM82" s="10">
        <v>20.776665268697428</v>
      </c>
      <c r="CN82" s="10">
        <v>24.584966909603164</v>
      </c>
      <c r="CO82" s="10">
        <v>24.233333333333334</v>
      </c>
      <c r="CP82" s="10">
        <v>5.7666666666666684</v>
      </c>
      <c r="CQ82" s="10">
        <v>24.900000000000002</v>
      </c>
      <c r="CR82" s="10">
        <v>5.1000000000000005</v>
      </c>
      <c r="CS82" s="7">
        <v>96.437580484818056</v>
      </c>
      <c r="CT82" s="7">
        <v>80.196467571614633</v>
      </c>
      <c r="CU82" s="8">
        <f t="shared" si="111"/>
        <v>6.5518456263480518E-2</v>
      </c>
      <c r="CV82" s="7">
        <v>77.083333333333329</v>
      </c>
      <c r="CW82" s="7">
        <v>71.151860930601998</v>
      </c>
      <c r="CX82" s="26">
        <v>1.4844534197509349</v>
      </c>
      <c r="CY82" s="29">
        <v>0.24666525293166311</v>
      </c>
      <c r="CZ82">
        <v>131523.62239155601</v>
      </c>
      <c r="DA82">
        <v>47660.731393431597</v>
      </c>
      <c r="DB82" s="29">
        <f t="shared" si="96"/>
        <v>4.804137463068936E-2</v>
      </c>
      <c r="DC82" s="29">
        <f t="shared" si="97"/>
        <v>0.17600626663160779</v>
      </c>
      <c r="DD82" s="29">
        <v>5.9046869923528422E-2</v>
      </c>
      <c r="DE82" s="29">
        <v>6.3237162901894239E-2</v>
      </c>
      <c r="DF82" s="29">
        <v>0.12539378662688666</v>
      </c>
      <c r="DG82" s="29">
        <v>0.16729085418353765</v>
      </c>
      <c r="DH82" s="29">
        <v>7.0374323545162334E-2</v>
      </c>
      <c r="DI82" s="29">
        <v>0.42055936943296668</v>
      </c>
      <c r="DJ82" s="29">
        <v>0.13498588515944396</v>
      </c>
      <c r="DK82" s="29">
        <v>0.21610287972177239</v>
      </c>
      <c r="DL82" s="29">
        <v>0.64891123511878368</v>
      </c>
      <c r="DM82">
        <v>525.99744511489462</v>
      </c>
      <c r="DN82" s="8">
        <f t="shared" si="107"/>
        <v>2.7876812655006859E-3</v>
      </c>
      <c r="DO82" s="7">
        <f t="shared" si="115"/>
        <v>-19325.200475116217</v>
      </c>
      <c r="DP82" s="8">
        <f t="shared" si="114"/>
        <v>-2.6446818094867486E-2</v>
      </c>
      <c r="DQ82" s="8">
        <f t="shared" si="50"/>
        <v>3.4027990370148142E-2</v>
      </c>
      <c r="DR82" s="25">
        <v>1.0221880414408899</v>
      </c>
      <c r="DS82" s="8">
        <v>1.78088812831192E-2</v>
      </c>
      <c r="DT82" s="8">
        <v>2.9967662637842701E-3</v>
      </c>
      <c r="DU82" s="8">
        <v>-2.9544168842045998E-3</v>
      </c>
      <c r="DV82" s="8">
        <v>0.132158107888314</v>
      </c>
      <c r="DW82" s="29">
        <f t="shared" si="102"/>
        <v>9.2772193464924171E-2</v>
      </c>
      <c r="DX82" s="8">
        <v>0.66966125712941971</v>
      </c>
      <c r="DY82" s="8">
        <v>4.3020745882449203E-2</v>
      </c>
      <c r="DZ82" s="8">
        <v>4.7730892418728521E-2</v>
      </c>
      <c r="EA82" s="8">
        <v>0.48720439665356091</v>
      </c>
      <c r="EB82" s="8">
        <f t="shared" si="112"/>
        <v>-4.2402616822267203E-2</v>
      </c>
      <c r="EC82" s="8">
        <v>0.15964921658741793</v>
      </c>
      <c r="ED82" s="8">
        <v>0.20228696429275539</v>
      </c>
      <c r="EE82" s="8">
        <v>0.18985768846753093</v>
      </c>
      <c r="EF82" s="8">
        <v>0.1476420275328032</v>
      </c>
      <c r="EG82" s="8">
        <v>0.22471001708384539</v>
      </c>
      <c r="EH82" s="8">
        <v>0.39027983533348032</v>
      </c>
      <c r="EI82" s="8">
        <v>8.3265397569501312E-2</v>
      </c>
      <c r="EJ82" s="8">
        <v>6.4320449277333269E-2</v>
      </c>
      <c r="EK82" s="8">
        <v>0.13171312194033113</v>
      </c>
      <c r="EL82" s="10">
        <v>175127.55875999999</v>
      </c>
      <c r="EM82" s="8">
        <v>0.13449245063962767</v>
      </c>
      <c r="EN82" s="10">
        <v>3976.4263700000047</v>
      </c>
      <c r="EO82" s="10">
        <v>6598.1254800000015</v>
      </c>
      <c r="EP82" s="8">
        <v>2.2705885916273278E-2</v>
      </c>
      <c r="EQ82" s="8">
        <v>1.659310362133021</v>
      </c>
      <c r="ER82" s="8">
        <v>6.4529623354681612E-2</v>
      </c>
      <c r="ES82" s="8">
        <v>0.58385761210105158</v>
      </c>
      <c r="ET82" s="10">
        <v>80406.806630000006</v>
      </c>
      <c r="EU82" s="8">
        <v>0.11652770311134475</v>
      </c>
      <c r="EV82" s="10">
        <v>3877.6555099999905</v>
      </c>
      <c r="EW82" s="10">
        <v>5130.1756100000002</v>
      </c>
      <c r="EX82" s="8">
        <v>4.822546339694115E-2</v>
      </c>
      <c r="EY82" s="8">
        <v>1.3230096373362503</v>
      </c>
      <c r="EZ82" s="8">
        <v>7.4086120207379799E-2</v>
      </c>
      <c r="FA82" s="8">
        <v>0.86119711325731263</v>
      </c>
      <c r="FB82" s="10">
        <v>26027.58152</v>
      </c>
      <c r="FC82" s="8">
        <v>0.19769709023723858</v>
      </c>
      <c r="FD82" s="10">
        <v>520.0618000000045</v>
      </c>
      <c r="FE82" s="10">
        <v>484.78480999999988</v>
      </c>
      <c r="FF82" s="8">
        <v>1.9981180333654161E-2</v>
      </c>
      <c r="FG82" s="8">
        <v>0.9321676962237867</v>
      </c>
      <c r="FH82" s="8">
        <v>3.9588298282727495E-2</v>
      </c>
      <c r="FI82" s="8">
        <v>0.47048778709170469</v>
      </c>
      <c r="FJ82" s="7">
        <v>290078.86067000002</v>
      </c>
      <c r="FK82" s="7">
        <v>8972.3878499999992</v>
      </c>
      <c r="FL82" s="8">
        <v>0.1448933641783936</v>
      </c>
      <c r="FM82" s="8">
        <v>0.1272871310012833</v>
      </c>
      <c r="FN82" s="8">
        <v>0.60285236680047727</v>
      </c>
      <c r="FO82" s="8">
        <v>0.28607693583903104</v>
      </c>
      <c r="FP82" s="8">
        <v>0.1267191074712854</v>
      </c>
      <c r="FQ82" s="8">
        <v>1.4645359927512516</v>
      </c>
      <c r="FR82" s="8">
        <v>3.0930857316787318E-2</v>
      </c>
      <c r="FS82" s="8">
        <v>6.638369011953274E-2</v>
      </c>
      <c r="FT82" s="8">
        <v>6.7889322224089652E-2</v>
      </c>
      <c r="FU82" s="8">
        <v>2.1868532214665302E-2</v>
      </c>
      <c r="FV82" s="8">
        <v>2.5139599796592436E-2</v>
      </c>
      <c r="FW82" s="8">
        <v>6.690895282933837E-2</v>
      </c>
      <c r="FX82" s="8">
        <v>0.37047881046731584</v>
      </c>
      <c r="FY82" s="8">
        <v>0.56261223670334559</v>
      </c>
      <c r="FZ82" s="8">
        <v>-4.6864639569001776E-2</v>
      </c>
      <c r="GA82" s="8">
        <v>0.1360279083403122</v>
      </c>
      <c r="GB82" s="8">
        <v>0.15017554107504871</v>
      </c>
      <c r="GC82" s="8">
        <v>0.60864122009195909</v>
      </c>
      <c r="GD82" s="8">
        <v>-0.39048422603739491</v>
      </c>
      <c r="GE82" s="8">
        <v>-0.50474231191591745</v>
      </c>
      <c r="GF82" s="8">
        <v>-0.29947660904890594</v>
      </c>
      <c r="GG82" s="8">
        <v>-5.345225578068899E-2</v>
      </c>
      <c r="GH82" s="8">
        <v>-1.1699658700172987E-3</v>
      </c>
      <c r="GI82" s="8">
        <v>8.4461467878356369E-3</v>
      </c>
      <c r="GJ82" s="8">
        <v>2.4289251061360293E-2</v>
      </c>
      <c r="GK82" s="8">
        <v>6.5812110369641783E-2</v>
      </c>
      <c r="GL82" s="8">
        <v>0.13349060328373702</v>
      </c>
      <c r="GM82" s="8">
        <v>4.8515991702354086E-2</v>
      </c>
      <c r="GN82" s="8">
        <v>4.028369412470862E-2</v>
      </c>
      <c r="GO82" s="8">
        <v>2.9880929435813327E-2</v>
      </c>
      <c r="GP82" s="8">
        <v>8.8030531811797898E-3</v>
      </c>
      <c r="GQ82" s="8">
        <v>7.9563482950380987E-2</v>
      </c>
      <c r="GR82" s="8">
        <v>1.6727658263584702E-2</v>
      </c>
      <c r="GS82" s="8">
        <v>2.5901165221771397E-2</v>
      </c>
      <c r="GT82" s="8">
        <v>0.63739315479414227</v>
      </c>
      <c r="GU82" s="8">
        <v>0.19942296250106142</v>
      </c>
      <c r="GV82" s="8">
        <v>0.9475900977227405</v>
      </c>
      <c r="GW82" s="8">
        <v>0.3903669469695582</v>
      </c>
      <c r="GX82" s="26">
        <v>7.0606232003349279</v>
      </c>
      <c r="GY82" s="8">
        <v>0.1524865372646913</v>
      </c>
      <c r="GZ82" s="8">
        <v>7.8196642597235161E-2</v>
      </c>
      <c r="HA82" s="51">
        <v>1.3403858065173264</v>
      </c>
      <c r="HB82" s="51">
        <v>0.42009719678012047</v>
      </c>
      <c r="HC82" s="51">
        <v>1228.457818846063</v>
      </c>
      <c r="HD82" s="51">
        <v>1650.4733363136147</v>
      </c>
      <c r="HE82" s="51">
        <v>905.758212165636</v>
      </c>
      <c r="HF82" s="51">
        <v>1793.3796776128274</v>
      </c>
      <c r="HG82" s="51">
        <v>1183.2804063126869</v>
      </c>
      <c r="HH82" s="10">
        <v>1013.5093212237595</v>
      </c>
      <c r="HI82" s="8">
        <v>0.872041813610829</v>
      </c>
      <c r="HJ82" s="8">
        <v>4.3497535584629606E-2</v>
      </c>
      <c r="HK82" s="8">
        <v>0.35160893535351967</v>
      </c>
      <c r="HL82" s="8">
        <v>0.10545771993139887</v>
      </c>
      <c r="HM82" s="8">
        <v>3.5049721293159607E-2</v>
      </c>
      <c r="HN82" s="8">
        <v>3.4204773129005446E-2</v>
      </c>
      <c r="HO82" s="7">
        <v>1556.36</v>
      </c>
      <c r="HP82" s="8">
        <v>4.1452406252938098E-2</v>
      </c>
      <c r="HQ82" s="8">
        <v>5.9285424641831994E-2</v>
      </c>
      <c r="HR82" s="8">
        <v>6.7809413032954E-2</v>
      </c>
      <c r="HS82" s="29">
        <f t="shared" si="77"/>
        <v>2.6357006780015901E-2</v>
      </c>
      <c r="HT82">
        <v>-4084.7642369999999</v>
      </c>
      <c r="HU82">
        <f t="shared" si="70"/>
        <v>-13131.631303999999</v>
      </c>
      <c r="HV82" s="8">
        <f t="shared" si="80"/>
        <v>-4.3502382893666744E-2</v>
      </c>
      <c r="HW82" s="8">
        <f t="shared" si="83"/>
        <v>-3.4681546630986396E-2</v>
      </c>
      <c r="HX82">
        <v>3789.9275137250006</v>
      </c>
      <c r="HY82">
        <f t="shared" si="71"/>
        <v>16330.048701224001</v>
      </c>
      <c r="HZ82" s="8">
        <f t="shared" si="81"/>
        <v>4.0362397503361076E-2</v>
      </c>
      <c r="IA82" s="8">
        <f t="shared" si="84"/>
        <v>4.3128788221861197E-2</v>
      </c>
      <c r="IB82" s="8">
        <v>2.2124782414062388E-2</v>
      </c>
      <c r="IC82" s="8">
        <v>7.6979024293974303E-3</v>
      </c>
      <c r="ID82" s="8">
        <v>1.3306103378401378E-2</v>
      </c>
      <c r="IE82" s="8">
        <v>2.3182543119137553</v>
      </c>
      <c r="IF82" s="29">
        <v>0.3953786928317588</v>
      </c>
      <c r="IG82" s="29">
        <v>2.80447090391754E-2</v>
      </c>
      <c r="IH82" s="29">
        <v>1.6059341395997701E-2</v>
      </c>
      <c r="II82" s="7">
        <v>188686.36512518299</v>
      </c>
      <c r="IJ82" s="7">
        <v>2009.4933333333331</v>
      </c>
      <c r="IK82" s="7">
        <f t="shared" si="103"/>
        <v>93897.482512266623</v>
      </c>
      <c r="IL82" s="10">
        <f>+VLOOKUP($A82,[3]Hoja1!$G$2:$I$123, 3, FALSE)</f>
        <v>58.82425136000824</v>
      </c>
      <c r="IM82" s="10">
        <v>47.092829799442299</v>
      </c>
      <c r="IN82" s="8">
        <f t="shared" si="104"/>
        <v>0.24911269105142786</v>
      </c>
      <c r="IO82" s="7">
        <v>2007.7033333333336</v>
      </c>
      <c r="IP82" s="8">
        <v>3.8180386827717083E-3</v>
      </c>
      <c r="IQ82" s="7">
        <v>31.427890948189368</v>
      </c>
      <c r="IR82" s="8">
        <v>2.5210587495590009E-3</v>
      </c>
      <c r="IS82" s="8">
        <v>5.3414846198219044E-3</v>
      </c>
      <c r="IT82" s="8">
        <v>6.1728395061728392E-2</v>
      </c>
      <c r="IU82" s="8">
        <v>0</v>
      </c>
      <c r="IV82" s="8">
        <v>-7.407407407407407E-2</v>
      </c>
      <c r="IW82" s="29">
        <f t="shared" si="72"/>
        <v>4.2335182770166391E-3</v>
      </c>
      <c r="IX82" s="7">
        <f t="shared" si="73"/>
        <v>34.275972905491734</v>
      </c>
      <c r="IY82" s="29">
        <f t="shared" si="85"/>
        <v>3.4780234759321446E-3</v>
      </c>
      <c r="IZ82" s="29">
        <f t="shared" si="86"/>
        <v>6.2076449518867725E-3</v>
      </c>
      <c r="JA82" s="29">
        <f t="shared" si="87"/>
        <v>3.0902777777777776E-2</v>
      </c>
      <c r="JB82" s="29">
        <f t="shared" si="88"/>
        <v>-3.0864197530864196E-3</v>
      </c>
      <c r="JC82" s="29">
        <f t="shared" si="89"/>
        <v>2.4691358024691357E-2</v>
      </c>
      <c r="JD82" s="26">
        <v>-2.7923945512263699E-2</v>
      </c>
      <c r="JE82" s="26">
        <v>-1.15765350867268</v>
      </c>
      <c r="JF82" s="26">
        <v>-5.68475324582172E-2</v>
      </c>
      <c r="JG82" s="26">
        <v>0.47172589624183597</v>
      </c>
      <c r="JH82" s="26">
        <v>-0.330937231741185</v>
      </c>
      <c r="JI82" s="26">
        <v>-0.39044249562086297</v>
      </c>
      <c r="JJ82" s="56">
        <f t="shared" si="75"/>
        <v>-1.4920788177633728</v>
      </c>
      <c r="JK82" s="8">
        <v>0.29122245468146596</v>
      </c>
      <c r="JL82" s="27">
        <v>0.54095584882789405</v>
      </c>
      <c r="JM82" s="7">
        <v>130.52954622742001</v>
      </c>
      <c r="JN82" s="8">
        <v>-0.132433851196258</v>
      </c>
      <c r="JO82" s="8">
        <v>4.7852463534648598E-3</v>
      </c>
      <c r="JP82" s="8">
        <v>-2.0124682660314999E-2</v>
      </c>
      <c r="JQ82" s="29">
        <f t="shared" si="90"/>
        <v>5.4647663529371806E-3</v>
      </c>
      <c r="JR82" s="29">
        <f t="shared" si="91"/>
        <v>2.5664680427390577E-2</v>
      </c>
      <c r="JS82" s="29">
        <f t="shared" si="92"/>
        <v>3.2500000000000001E-2</v>
      </c>
      <c r="JT82" s="31">
        <f t="shared" si="93"/>
        <v>1.3364889440069809E-5</v>
      </c>
      <c r="JU82" s="31">
        <f t="shared" si="94"/>
        <v>8.2210210698510773E-7</v>
      </c>
      <c r="JV82" s="31">
        <f t="shared" si="95"/>
        <v>0</v>
      </c>
      <c r="JW82" s="31">
        <v>0.03</v>
      </c>
      <c r="JX82" s="31">
        <f t="shared" si="98"/>
        <v>-3.9081416073907978E-3</v>
      </c>
    </row>
    <row r="83" spans="1:284" x14ac:dyDescent="0.3">
      <c r="A83" s="1">
        <v>41791</v>
      </c>
      <c r="B83" s="7">
        <v>194251.70991205101</v>
      </c>
      <c r="C83" s="7">
        <f t="shared" si="99"/>
        <v>194125.24374434014</v>
      </c>
      <c r="D83" s="26">
        <f t="shared" si="100"/>
        <v>12.176910070827192</v>
      </c>
      <c r="E83" s="26">
        <f>+'Output Gap'!E99</f>
        <v>12.1762588160553</v>
      </c>
      <c r="F83" s="26">
        <f t="shared" si="35"/>
        <v>12.178080204732131</v>
      </c>
      <c r="G83" s="27">
        <f t="shared" si="36"/>
        <v>12.165423838196633</v>
      </c>
      <c r="H83" s="27">
        <f t="shared" si="37"/>
        <v>192033.25481942028</v>
      </c>
      <c r="I83" s="7">
        <v>192924.69617221967</v>
      </c>
      <c r="J83" s="7">
        <v>192024.89917090535</v>
      </c>
      <c r="K83" s="7">
        <v>189746.66901558099</v>
      </c>
      <c r="L83" s="7">
        <v>187353.906769083</v>
      </c>
      <c r="M83" s="8">
        <f t="shared" ref="M83:M106" si="118">+C83/H83-1</f>
        <v>1.0893888805285634E-2</v>
      </c>
      <c r="N83" s="8">
        <f t="shared" si="38"/>
        <v>1.159646874316933E-2</v>
      </c>
      <c r="O83" s="8">
        <f>+'Output Gap'!H99</f>
        <v>1.1979750996900407E-2</v>
      </c>
      <c r="P83" s="8">
        <f t="shared" si="39"/>
        <v>2.374239779724463E-2</v>
      </c>
      <c r="Q83" s="33">
        <f>+'Output Gap'!I99</f>
        <v>2.0482939671801148E-2</v>
      </c>
      <c r="R83" s="8">
        <v>-8.0000000023072726E-4</v>
      </c>
      <c r="S83" s="8">
        <f>+'Output Gap'!Y83</f>
        <v>5.8286357206794107E-3</v>
      </c>
      <c r="T83" s="8">
        <f t="shared" si="82"/>
        <v>1.1644806896515102E-2</v>
      </c>
      <c r="U83" s="25">
        <v>1.44966391601254</v>
      </c>
      <c r="V83" s="25">
        <v>1.43934375088561</v>
      </c>
      <c r="W83" s="14">
        <f t="shared" si="41"/>
        <v>1.0320165126930014E-2</v>
      </c>
      <c r="X83" s="25">
        <f t="shared" si="42"/>
        <v>4.2179268977543121</v>
      </c>
      <c r="Y83">
        <f t="shared" ref="Y83:Y96" si="119">+LN(AK83)</f>
        <v>9.9741679547044999</v>
      </c>
      <c r="Z83">
        <f t="shared" si="43"/>
        <v>9.970941716843047</v>
      </c>
      <c r="AA83" s="14">
        <f t="shared" si="117"/>
        <v>3.2262378614529297E-3</v>
      </c>
      <c r="AB83">
        <f t="shared" ref="AB83:AB103" si="120">+LN(AP82*AR83)</f>
        <v>13.197864727859567</v>
      </c>
      <c r="AC83">
        <f t="shared" si="44"/>
        <v>13.198442552283378</v>
      </c>
      <c r="AD83" s="14">
        <f t="shared" si="45"/>
        <v>-5.7782442381082433E-4</v>
      </c>
      <c r="AE83" s="8">
        <v>9.0981645512947087E-2</v>
      </c>
      <c r="AF83" s="14">
        <f>+NAIRU_Unemployment!N79</f>
        <v>9.1620618688155006E-2</v>
      </c>
      <c r="AG83" s="8">
        <f>+NAIRU_Unemployment!L79</f>
        <v>9.4506814705184253E-2</v>
      </c>
      <c r="AH83" s="8">
        <f t="shared" ref="AH83:AH107" si="121">+AE83-AG83</f>
        <v>-3.5251691922371653E-3</v>
      </c>
      <c r="AI83" s="7">
        <v>21405.143867312272</v>
      </c>
      <c r="AJ83" s="7">
        <v>23547.537584530855</v>
      </c>
      <c r="AK83" s="7">
        <v>21464.7633291987</v>
      </c>
      <c r="AL83" s="7">
        <v>23628.697414480499</v>
      </c>
      <c r="AM83" s="8">
        <f t="shared" si="101"/>
        <v>0.90901835448705293</v>
      </c>
      <c r="AN83" s="7">
        <v>44516.171399146333</v>
      </c>
      <c r="AO83" s="7">
        <v>714537.04518912255</v>
      </c>
      <c r="AP83" s="7">
        <v>715688.37141000002</v>
      </c>
      <c r="AQ83" s="8">
        <v>0.76802916114711961</v>
      </c>
      <c r="AR83" s="8">
        <v>0.76670901306479999</v>
      </c>
      <c r="AS83" s="8">
        <v>0.75955779044264704</v>
      </c>
      <c r="AT83" s="8">
        <v>0.77679548880548899</v>
      </c>
      <c r="AU83" s="8">
        <v>0.76510321358577904</v>
      </c>
      <c r="AV83" s="8">
        <f t="shared" si="113"/>
        <v>0.76715216427797162</v>
      </c>
      <c r="AW83" s="8">
        <v>0.04</v>
      </c>
      <c r="AX83" s="8">
        <v>3.4937378347457616E-2</v>
      </c>
      <c r="AY83" s="8">
        <v>3.846666666666667E-2</v>
      </c>
      <c r="AZ83" s="8">
        <f t="shared" si="46"/>
        <v>1.1709349344443121E-2</v>
      </c>
      <c r="BA83" s="8">
        <f t="shared" si="108"/>
        <v>9.5668693821491235E-3</v>
      </c>
      <c r="BB83" s="8">
        <f t="shared" si="109"/>
        <v>1.3009640543105938E-2</v>
      </c>
      <c r="BC83" s="7">
        <v>81.61</v>
      </c>
      <c r="BD83" s="8">
        <v>2.7963219549061558E-2</v>
      </c>
      <c r="BE83" s="8">
        <v>2.9186180631938501E-2</v>
      </c>
      <c r="BF83" s="7">
        <v>81.960391808424205</v>
      </c>
      <c r="BG83" s="8">
        <v>2.7533175731517499E-2</v>
      </c>
      <c r="BH83" s="8">
        <f t="shared" si="105"/>
        <v>1.3226589273046763E-2</v>
      </c>
      <c r="BI83" s="8">
        <v>1.36597613338304E-2</v>
      </c>
      <c r="BJ83" s="8">
        <v>2.64501425774217E-2</v>
      </c>
      <c r="BK83" s="7">
        <v>1.4690854992772759</v>
      </c>
      <c r="BL83" s="8">
        <v>1.6961420575179353E-2</v>
      </c>
      <c r="BM83" s="7">
        <v>1914.2766666666666</v>
      </c>
      <c r="BN83" s="7">
        <v>103.74869646666667</v>
      </c>
      <c r="BO83" s="7">
        <v>103.273358169513</v>
      </c>
      <c r="BP83" s="7">
        <v>106.250938888066</v>
      </c>
      <c r="BQ83" s="8">
        <f t="shared" si="106"/>
        <v>-2.802404147872839E-2</v>
      </c>
      <c r="BR83" s="8">
        <f t="shared" si="110"/>
        <v>3.7827874254430016E-2</v>
      </c>
      <c r="BS83" s="8">
        <v>3.7059952351581299E-2</v>
      </c>
      <c r="BT83" s="7">
        <v>93.303333333333327</v>
      </c>
      <c r="BU83" s="8">
        <v>1.4828511347980466E-2</v>
      </c>
      <c r="BV83" s="29">
        <f t="shared" si="116"/>
        <v>4.5095551919354847E-2</v>
      </c>
      <c r="BW83" s="29">
        <v>2.0833709577614901E-3</v>
      </c>
      <c r="BX83" s="29">
        <v>1.0196070394201799E-2</v>
      </c>
      <c r="BY83" s="29">
        <v>5.5332707936507929E-2</v>
      </c>
      <c r="BZ83" s="29">
        <v>1.5325311111111113E-2</v>
      </c>
      <c r="CA83" s="29">
        <v>8.0499999999999999E-3</v>
      </c>
      <c r="CB83" s="29">
        <f t="shared" si="79"/>
        <v>-4.0007396825396814E-2</v>
      </c>
      <c r="CC83" s="29">
        <v>1.7830276120438599E-2</v>
      </c>
      <c r="CD83" s="29">
        <v>1.9001310493372101E-2</v>
      </c>
      <c r="CE83" s="29">
        <f t="shared" ref="CE83:CE107" si="122">+CD83-0.00591088486102731</f>
        <v>1.309042563234479E-2</v>
      </c>
      <c r="CF83" s="29">
        <f t="shared" ref="CF83:CF107" si="123">+CD83+BW83-AVERAGE($BZ$66:$BZ$107)+AVERAGE($CA$66:$CA$107)</f>
        <v>1.5173796590106281E-2</v>
      </c>
      <c r="CG83" s="29">
        <f t="shared" si="47"/>
        <v>-3.4644472456631607E-3</v>
      </c>
      <c r="CH83" s="29">
        <f t="shared" si="48"/>
        <v>-3.3244893200944561E-3</v>
      </c>
      <c r="CI83" s="29">
        <f t="shared" si="53"/>
        <v>3.789959138922749E-3</v>
      </c>
      <c r="CJ83" s="29">
        <f t="shared" ref="CJ83:CJ107" si="124">+(CG83-AVERAGE($CG$18:$CG$107))/_xlfn.STDEV.S($CG$18:$CG$107)</f>
        <v>0.73368294209617513</v>
      </c>
      <c r="CK83" s="10">
        <v>22.963254228765937</v>
      </c>
      <c r="CL83" s="10">
        <v>22.50672991679636</v>
      </c>
      <c r="CM83" s="10">
        <v>23.648040696720301</v>
      </c>
      <c r="CN83" s="10">
        <v>25.053357232223419</v>
      </c>
      <c r="CO83" s="10">
        <v>33.5</v>
      </c>
      <c r="CP83" s="10">
        <v>8.25</v>
      </c>
      <c r="CQ83" s="10">
        <v>24.033333333333331</v>
      </c>
      <c r="CR83" s="10">
        <v>2.5666666666666669</v>
      </c>
      <c r="CS83" s="7">
        <v>72.041362086898658</v>
      </c>
      <c r="CT83" s="7">
        <v>74.645950047519747</v>
      </c>
      <c r="CU83" s="8">
        <f t="shared" si="111"/>
        <v>3.6641531590879461E-2</v>
      </c>
      <c r="CV83" s="7">
        <v>73.958333333333329</v>
      </c>
      <c r="CW83" s="7">
        <v>71.779625809013297</v>
      </c>
      <c r="CX83" s="26">
        <v>1.4824873216250534</v>
      </c>
      <c r="CY83" s="29">
        <v>0.24943326855101716</v>
      </c>
      <c r="CZ83">
        <v>132912.43305576299</v>
      </c>
      <c r="DA83">
        <v>48535.6172149513</v>
      </c>
      <c r="DB83" s="29">
        <f t="shared" si="96"/>
        <v>3.9330658592133361E-2</v>
      </c>
      <c r="DC83" s="29">
        <f t="shared" si="97"/>
        <v>0.10512508353276062</v>
      </c>
      <c r="DD83" s="29">
        <v>5.9634160914424812E-2</v>
      </c>
      <c r="DE83" s="29">
        <v>6.1511505869201476E-2</v>
      </c>
      <c r="DF83" s="29">
        <v>0.12578538869671949</v>
      </c>
      <c r="DG83" s="29">
        <v>0.16800373713738107</v>
      </c>
      <c r="DH83" s="29">
        <v>6.8605990215616683E-2</v>
      </c>
      <c r="DI83" s="29">
        <v>0.42143174726043725</v>
      </c>
      <c r="DJ83" s="29">
        <v>0.13386667855108506</v>
      </c>
      <c r="DK83" s="29">
        <v>0.21480362380965498</v>
      </c>
      <c r="DL83" s="29">
        <v>0.65132969763925985</v>
      </c>
      <c r="DM83">
        <v>576.05904838221431</v>
      </c>
      <c r="DN83" s="8">
        <f t="shared" si="107"/>
        <v>3.048654363194383E-3</v>
      </c>
      <c r="DO83" s="7">
        <f t="shared" si="115"/>
        <v>-25280.623653600494</v>
      </c>
      <c r="DP83" s="8">
        <f t="shared" si="114"/>
        <v>-3.4103599679369108E-2</v>
      </c>
      <c r="DQ83" s="8">
        <f t="shared" si="50"/>
        <v>3.558054890382123E-2</v>
      </c>
      <c r="DR83" s="25">
        <v>1.0244702266132799</v>
      </c>
      <c r="DS83" s="8">
        <v>1.6187385353646201E-2</v>
      </c>
      <c r="DT83" s="8">
        <v>3.0691208762973999E-3</v>
      </c>
      <c r="DU83" s="8">
        <v>-3.3791855695818598E-3</v>
      </c>
      <c r="DV83" s="8">
        <v>0.12994816618063201</v>
      </c>
      <c r="DW83" s="29">
        <f t="shared" si="102"/>
        <v>9.0981645512947087E-2</v>
      </c>
      <c r="DX83" s="8">
        <v>0.67641317225100339</v>
      </c>
      <c r="DY83" s="8">
        <v>4.5471354046708601E-2</v>
      </c>
      <c r="DZ83" s="8">
        <v>3.8046166465632858E-2</v>
      </c>
      <c r="EA83" s="8">
        <v>0.48126822553470872</v>
      </c>
      <c r="EB83" s="8">
        <f t="shared" si="112"/>
        <v>-1.5328959767492489E-2</v>
      </c>
      <c r="EC83" s="8">
        <v>0.15508128796073573</v>
      </c>
      <c r="ED83" s="8">
        <v>0.17283554022422432</v>
      </c>
      <c r="EE83" s="8">
        <v>0.16139820941232141</v>
      </c>
      <c r="EF83" s="8">
        <v>0.1238947840854554</v>
      </c>
      <c r="EG83" s="8">
        <v>0.2270340455682385</v>
      </c>
      <c r="EH83" s="8">
        <v>0.3934210410122731</v>
      </c>
      <c r="EI83" s="8">
        <v>8.1878556548284021E-2</v>
      </c>
      <c r="EJ83" s="8">
        <v>6.2906667317577908E-2</v>
      </c>
      <c r="EK83" s="8">
        <v>0.12945924351489316</v>
      </c>
      <c r="EL83" s="10">
        <v>183437.22514999995</v>
      </c>
      <c r="EM83" s="8">
        <v>0.13827496960718211</v>
      </c>
      <c r="EN83" s="10">
        <v>4194.9900999999936</v>
      </c>
      <c r="EO83" s="10">
        <v>6836.2201099999984</v>
      </c>
      <c r="EP83" s="8">
        <v>2.2868804827208183E-2</v>
      </c>
      <c r="EQ83" s="8">
        <v>1.62961531422923</v>
      </c>
      <c r="ER83" s="8">
        <v>6.4459599196887082E-2</v>
      </c>
      <c r="ES83" s="8">
        <v>0.57815057901996636</v>
      </c>
      <c r="ET83" s="10">
        <v>82920.915760000018</v>
      </c>
      <c r="EU83" s="8">
        <v>0.11810660242564253</v>
      </c>
      <c r="EV83" s="10">
        <v>4042.9291000000089</v>
      </c>
      <c r="EW83" s="10">
        <v>5315.52603</v>
      </c>
      <c r="EX83" s="8">
        <v>4.8756445378649156E-2</v>
      </c>
      <c r="EY83" s="8">
        <v>1.314771023315741</v>
      </c>
      <c r="EZ83" s="8">
        <v>7.4767318473341698E-2</v>
      </c>
      <c r="FA83" s="8">
        <v>0.85737409020703237</v>
      </c>
      <c r="FB83" s="10">
        <v>27443.704919999989</v>
      </c>
      <c r="FC83" s="8">
        <v>0.21000726948873005</v>
      </c>
      <c r="FD83" s="10">
        <v>552.75083999999617</v>
      </c>
      <c r="FE83" s="10">
        <v>511.29688999999996</v>
      </c>
      <c r="FF83" s="8">
        <v>2.0141261597561164E-2</v>
      </c>
      <c r="FG83" s="8">
        <v>0.92500427498220261</v>
      </c>
      <c r="FH83" s="8">
        <v>4.0594674049590128E-2</v>
      </c>
      <c r="FI83" s="8">
        <v>0.45894574718428821</v>
      </c>
      <c r="FJ83" s="7">
        <v>302567.72095999995</v>
      </c>
      <c r="FK83" s="7">
        <v>9431.7208199999986</v>
      </c>
      <c r="FL83" s="8">
        <v>0.14581785089836327</v>
      </c>
      <c r="FM83" s="8">
        <v>0.12575755305560721</v>
      </c>
      <c r="FN83" s="8">
        <v>0.60512362584243562</v>
      </c>
      <c r="FO83" s="8">
        <v>0.28308927384684579</v>
      </c>
      <c r="FP83" s="8">
        <v>0.12729491753875385</v>
      </c>
      <c r="FQ83" s="8">
        <v>1.4097253102961542</v>
      </c>
      <c r="FR83" s="8">
        <v>3.117226381609587E-2</v>
      </c>
      <c r="FS83" s="8">
        <v>6.6818678887508656E-2</v>
      </c>
      <c r="FT83" s="8">
        <v>7.8654319621677335E-2</v>
      </c>
      <c r="FU83" s="8">
        <v>2.0503864838119078E-2</v>
      </c>
      <c r="FV83" s="8">
        <v>3.0807458745401351E-2</v>
      </c>
      <c r="FW83" s="8">
        <v>6.5915821337556788E-2</v>
      </c>
      <c r="FX83" s="8">
        <v>0.36926133028811137</v>
      </c>
      <c r="FY83" s="8">
        <v>0.56482284837433194</v>
      </c>
      <c r="FZ83" s="8">
        <v>4.7315930459997491E-2</v>
      </c>
      <c r="GA83" s="8">
        <v>0.18867365805072223</v>
      </c>
      <c r="GB83" s="8">
        <v>0.17540897112215381</v>
      </c>
      <c r="GC83" s="8">
        <v>0.67415191592148682</v>
      </c>
      <c r="GD83" s="8">
        <v>-0.31002043578443028</v>
      </c>
      <c r="GE83" s="8">
        <v>-0.52276981855221227</v>
      </c>
      <c r="GF83" s="8">
        <v>-0.27564158750076967</v>
      </c>
      <c r="GG83" s="8">
        <v>-4.5328093568771675E-2</v>
      </c>
      <c r="GH83" s="8">
        <v>-3.9173051466304537E-3</v>
      </c>
      <c r="GI83" s="8">
        <v>7.684214608213928E-3</v>
      </c>
      <c r="GJ83" s="8">
        <v>2.9329543065808664E-2</v>
      </c>
      <c r="GK83" s="8">
        <v>6.3692663007096709E-2</v>
      </c>
      <c r="GL83" s="8">
        <v>0.12882890858047277</v>
      </c>
      <c r="GM83" s="8">
        <v>4.9198141841719729E-2</v>
      </c>
      <c r="GN83" s="8">
        <v>3.839688994596123E-2</v>
      </c>
      <c r="GO83" s="8">
        <v>3.0534263678668235E-2</v>
      </c>
      <c r="GP83" s="8">
        <v>7.6501729562444519E-3</v>
      </c>
      <c r="GQ83" s="8">
        <v>7.8726512152487257E-2</v>
      </c>
      <c r="GR83" s="8">
        <v>1.6754567116071803E-2</v>
      </c>
      <c r="GS83" s="8">
        <v>2.5154064169375955E-2</v>
      </c>
      <c r="GT83" s="8">
        <v>0.65435415703884936</v>
      </c>
      <c r="GU83" s="8">
        <v>0.17394437481522868</v>
      </c>
      <c r="GV83" s="8">
        <v>0.97070175433297079</v>
      </c>
      <c r="GW83" s="8">
        <v>0.39613306790464625</v>
      </c>
      <c r="GX83" s="26">
        <v>7.1444401299917164</v>
      </c>
      <c r="GY83" s="8">
        <v>0.15744769451516186</v>
      </c>
      <c r="GZ83" s="8">
        <v>7.8657081039724588E-2</v>
      </c>
      <c r="HA83" s="51">
        <v>1.3070701661366095</v>
      </c>
      <c r="HB83" s="51">
        <v>0.43268797925226143</v>
      </c>
      <c r="HC83" s="51">
        <v>1185.2173687318939</v>
      </c>
      <c r="HD83" s="51">
        <v>1557.6625457837688</v>
      </c>
      <c r="HE83" s="51">
        <v>885.74889746391295</v>
      </c>
      <c r="HF83" s="51">
        <v>1769.6841286446636</v>
      </c>
      <c r="HG83" s="51">
        <v>1108.3136164040047</v>
      </c>
      <c r="HH83" s="10">
        <v>1021.2655302896826</v>
      </c>
      <c r="HI83" s="8">
        <v>0.86778961840457569</v>
      </c>
      <c r="HJ83" s="8">
        <v>4.1872337674114662E-2</v>
      </c>
      <c r="HK83" s="8">
        <v>0.34911531064323476</v>
      </c>
      <c r="HL83" s="8">
        <v>0.10545663328065663</v>
      </c>
      <c r="HM83" s="8">
        <v>4.4341132996869037E-2</v>
      </c>
      <c r="HN83" s="8">
        <v>3.4526944830756238E-2</v>
      </c>
      <c r="HO83" s="7">
        <v>1679.17</v>
      </c>
      <c r="HP83" s="8">
        <v>4.7008045296651896E-2</v>
      </c>
      <c r="HQ83" s="8">
        <v>6.24222622946023E-2</v>
      </c>
      <c r="HR83" s="8">
        <v>6.9146922455580906E-2</v>
      </c>
      <c r="HS83" s="29">
        <f t="shared" si="77"/>
        <v>2.213887715892901E-2</v>
      </c>
      <c r="HT83">
        <v>-4200.3794710000002</v>
      </c>
      <c r="HU83">
        <f t="shared" si="70"/>
        <v>-15108.07826</v>
      </c>
      <c r="HV83" s="8">
        <f t="shared" si="80"/>
        <v>-4.2361796807972099E-2</v>
      </c>
      <c r="HW83" s="8">
        <f t="shared" si="83"/>
        <v>-3.9440579348274309E-2</v>
      </c>
      <c r="HX83">
        <v>4945.412161917</v>
      </c>
      <c r="HY83">
        <f t="shared" si="71"/>
        <v>17260.403719056001</v>
      </c>
      <c r="HZ83" s="8">
        <f t="shared" si="81"/>
        <v>4.9875623519540328E-2</v>
      </c>
      <c r="IA83" s="8">
        <f t="shared" si="84"/>
        <v>4.5059359022983851E-2</v>
      </c>
      <c r="IB83" s="8">
        <v>2.1782352787583101E-2</v>
      </c>
      <c r="IC83" s="8">
        <v>8.6658659838874923E-3</v>
      </c>
      <c r="ID83" s="8">
        <v>1.4611140251513251E-2</v>
      </c>
      <c r="IE83" s="8">
        <v>1.8073916754435402</v>
      </c>
      <c r="IF83" s="29">
        <v>0.39360447752932426</v>
      </c>
      <c r="IG83" s="29">
        <v>2.8490010342426299E-2</v>
      </c>
      <c r="IH83" s="29">
        <v>1.10171082204189E-2</v>
      </c>
      <c r="II83" s="7">
        <v>188955.18473226301</v>
      </c>
      <c r="IJ83" s="7">
        <v>1905.6566666666668</v>
      </c>
      <c r="IK83" s="7">
        <f t="shared" si="103"/>
        <v>99154.893972994265</v>
      </c>
      <c r="IL83" s="10">
        <f>+VLOOKUP($A83,[3]Hoja1!$G$2:$I$123, 3, FALSE)</f>
        <v>59.527957564984824</v>
      </c>
      <c r="IM83" s="10">
        <v>46.371451257741903</v>
      </c>
      <c r="IN83" s="8">
        <f t="shared" si="104"/>
        <v>0.28371996024270185</v>
      </c>
      <c r="IO83" s="7">
        <v>1914.2766666666666</v>
      </c>
      <c r="IP83" s="8">
        <v>3.4020665909574865E-3</v>
      </c>
      <c r="IQ83" s="7">
        <v>39.571686811888576</v>
      </c>
      <c r="IR83" s="8">
        <v>2.9717645821669995E-3</v>
      </c>
      <c r="IS83" s="8">
        <v>6.5506638030870855E-3</v>
      </c>
      <c r="IT83" s="8">
        <v>6.1728395061728392E-2</v>
      </c>
      <c r="IU83" s="8">
        <v>0</v>
      </c>
      <c r="IV83" s="8">
        <v>1.2345679012345678E-2</v>
      </c>
      <c r="IW83" s="29">
        <f t="shared" si="72"/>
        <v>3.8841706680508696E-3</v>
      </c>
      <c r="IX83" s="7">
        <f t="shared" si="73"/>
        <v>34.686661015309234</v>
      </c>
      <c r="IY83" s="29">
        <f t="shared" si="85"/>
        <v>3.1758303007013025E-3</v>
      </c>
      <c r="IZ83" s="29">
        <f t="shared" si="86"/>
        <v>6.0085553971043759E-3</v>
      </c>
      <c r="JA83" s="29">
        <f t="shared" si="87"/>
        <v>4.3209876543209874E-2</v>
      </c>
      <c r="JB83" s="29">
        <f t="shared" si="88"/>
        <v>-6.1728395061728392E-3</v>
      </c>
      <c r="JC83" s="29">
        <f t="shared" si="89"/>
        <v>0</v>
      </c>
      <c r="JD83" s="26">
        <v>-1.39524478502516E-2</v>
      </c>
      <c r="JE83" s="26">
        <v>-1.11751803369209</v>
      </c>
      <c r="JF83" s="26">
        <v>-0.10595813763369399</v>
      </c>
      <c r="JG83" s="26">
        <v>0.49761867977178398</v>
      </c>
      <c r="JH83" s="26">
        <v>-0.29655868301751898</v>
      </c>
      <c r="JI83" s="26">
        <v>-0.37907498319473498</v>
      </c>
      <c r="JJ83" s="56">
        <f t="shared" si="75"/>
        <v>-1.4154436056165056</v>
      </c>
      <c r="JK83" s="8">
        <v>0.28636837243116803</v>
      </c>
      <c r="JL83" s="27">
        <v>0.54016622581017304</v>
      </c>
      <c r="JM83" s="7">
        <v>122.584605139988</v>
      </c>
      <c r="JN83" s="8">
        <v>-0.146156220979552</v>
      </c>
      <c r="JO83" s="8">
        <v>-3.049679103037E-3</v>
      </c>
      <c r="JP83" s="8">
        <v>-2.7844812026616799E-2</v>
      </c>
      <c r="JQ83" s="29">
        <f t="shared" si="90"/>
        <v>8.4950751843471881E-3</v>
      </c>
      <c r="JR83" s="29">
        <f t="shared" si="91"/>
        <v>2.5542751329429375E-2</v>
      </c>
      <c r="JS83" s="29">
        <f t="shared" si="92"/>
        <v>3.4375000000000003E-2</v>
      </c>
      <c r="JT83" s="31">
        <f t="shared" si="93"/>
        <v>4.9058942468145302E-6</v>
      </c>
      <c r="JU83" s="31">
        <f t="shared" si="94"/>
        <v>5.5622719946502919E-7</v>
      </c>
      <c r="JV83" s="31">
        <f t="shared" si="95"/>
        <v>1.0546875000000001E-5</v>
      </c>
      <c r="JW83" s="31">
        <v>0.03</v>
      </c>
      <c r="JX83" s="31">
        <f t="shared" si="98"/>
        <v>-3.5498574225782988E-3</v>
      </c>
    </row>
    <row r="84" spans="1:284" x14ac:dyDescent="0.3">
      <c r="A84" s="1">
        <v>41883</v>
      </c>
      <c r="B84" s="7">
        <v>195729.080792975</v>
      </c>
      <c r="C84" s="7">
        <f t="shared" si="99"/>
        <v>195606.38494517902</v>
      </c>
      <c r="D84" s="26">
        <f t="shared" si="100"/>
        <v>12.184486741184386</v>
      </c>
      <c r="E84" s="26">
        <f>+'Output Gap'!E100</f>
        <v>12.1838596789191</v>
      </c>
      <c r="F84" s="26">
        <f t="shared" ref="F84:F107" si="125">+U84+0.76603*LN(AK84)+(1-0.76603)*LN(AP83*AR84)</f>
        <v>12.185687249430776</v>
      </c>
      <c r="G84" s="27">
        <f t="shared" ref="G84:G107" si="126">+V84+0.76603*(LN(AL84)+LN(1-AG84))+(1-0.76603)*(LN(AP83*AV84))</f>
        <v>12.174580954965405</v>
      </c>
      <c r="H84" s="27">
        <f t="shared" ref="H84:H107" si="127">+EXP(G84)</f>
        <v>193799.80165095703</v>
      </c>
      <c r="I84" s="7">
        <v>194662.25013181457</v>
      </c>
      <c r="J84" s="7">
        <v>193687.8566299394</v>
      </c>
      <c r="K84" s="7">
        <v>191474.80405402699</v>
      </c>
      <c r="L84" s="7">
        <v>187506.51741648</v>
      </c>
      <c r="M84" s="8">
        <f t="shared" si="118"/>
        <v>9.3219047637402852E-3</v>
      </c>
      <c r="N84" s="8">
        <f t="shared" ref="N84:N107" si="128">+$B84/J84-1</f>
        <v>1.0538730711113109E-2</v>
      </c>
      <c r="O84" s="8">
        <f>+'Output Gap'!H100</f>
        <v>1.0895682227801018E-2</v>
      </c>
      <c r="P84" s="8">
        <f t="shared" ref="P84:P107" si="129">+$B84/K84-1</f>
        <v>2.2218467646258233E-2</v>
      </c>
      <c r="Q84" s="33">
        <f>+'Output Gap'!I100</f>
        <v>1.7811016757599774E-2</v>
      </c>
      <c r="R84" s="8">
        <v>-4.7000000037999978E-4</v>
      </c>
      <c r="S84" s="8">
        <f>+'Output Gap'!Y84</f>
        <v>4.7990454109155213E-3</v>
      </c>
      <c r="T84" s="8">
        <f t="shared" ref="T84:T107" si="130">0.7*M84+0.25*O84+0.05*Q84</f>
        <v>1.0139804729448441E-2</v>
      </c>
      <c r="U84" s="25">
        <v>1.4489794524489199</v>
      </c>
      <c r="V84" s="25">
        <v>1.4406938864415999</v>
      </c>
      <c r="W84" s="14">
        <f t="shared" ref="W84:W107" si="131">+U84-V84</f>
        <v>8.2855660073199999E-3</v>
      </c>
      <c r="X84" s="25">
        <f t="shared" ref="X84:X107" si="132">+EXP(V84)</f>
        <v>4.2236255169200625</v>
      </c>
      <c r="Y84">
        <f t="shared" si="119"/>
        <v>9.9798995268628037</v>
      </c>
      <c r="Z84">
        <f t="shared" ref="Z84:Z107" si="133">+LN(AL84)+LN(1-AG84)</f>
        <v>9.9761752556580046</v>
      </c>
      <c r="AA84" s="14">
        <f t="shared" si="117"/>
        <v>3.7242712047991233E-3</v>
      </c>
      <c r="AB84">
        <f t="shared" si="120"/>
        <v>13.214537600628894</v>
      </c>
      <c r="AC84">
        <f t="shared" ref="AC84:AC107" si="134">+LN(AP83*AV84)</f>
        <v>13.214675118314757</v>
      </c>
      <c r="AD84" s="14">
        <f t="shared" ref="AD84:AD107" si="135">+AB84-AC84</f>
        <v>-1.3751768586267588E-4</v>
      </c>
      <c r="AE84" s="8">
        <v>8.957012146501768E-2</v>
      </c>
      <c r="AF84" s="14">
        <f>+NAIRU_Unemployment!N80</f>
        <v>9.0620753864705E-2</v>
      </c>
      <c r="AG84" s="8">
        <f>+NAIRU_Unemployment!L80</f>
        <v>9.3935648667543586E-2</v>
      </c>
      <c r="AH84" s="8">
        <f t="shared" si="121"/>
        <v>-4.3655272025259068E-3</v>
      </c>
      <c r="AI84" s="7">
        <v>21662.167766454349</v>
      </c>
      <c r="AJ84" s="7">
        <v>23793.340132149457</v>
      </c>
      <c r="AK84" s="7">
        <v>21588.143412243098</v>
      </c>
      <c r="AL84" s="7">
        <v>23737.710031236398</v>
      </c>
      <c r="AM84" s="8">
        <f t="shared" si="101"/>
        <v>0.91042987853498225</v>
      </c>
      <c r="AN84" s="7">
        <v>45380.609850090797</v>
      </c>
      <c r="AO84" s="7">
        <v>727735.48204573453</v>
      </c>
      <c r="AP84" s="7">
        <v>728095.14203999995</v>
      </c>
      <c r="AQ84" s="8">
        <v>0.77933333333333321</v>
      </c>
      <c r="AR84" s="8">
        <v>0.76608471978901205</v>
      </c>
      <c r="AS84" s="8">
        <v>0.75938913486071102</v>
      </c>
      <c r="AT84" s="8">
        <v>0.77714725209676805</v>
      </c>
      <c r="AU84" s="8">
        <v>0.76203384473534497</v>
      </c>
      <c r="AV84" s="8">
        <f t="shared" si="113"/>
        <v>0.76619007723094124</v>
      </c>
      <c r="AW84" s="8">
        <v>4.4999999999999998E-2</v>
      </c>
      <c r="AX84" s="8">
        <v>4.1544997621875003E-2</v>
      </c>
      <c r="AY84" s="8">
        <v>4.1199999999999994E-2</v>
      </c>
      <c r="AZ84" s="8">
        <f t="shared" si="46"/>
        <v>1.5947445433483587E-2</v>
      </c>
      <c r="BA84" s="8">
        <f t="shared" si="108"/>
        <v>1.3212319093256264E-2</v>
      </c>
      <c r="BB84" s="8">
        <f t="shared" si="109"/>
        <v>1.2876706285994244E-2</v>
      </c>
      <c r="BC84" s="7">
        <v>82.01</v>
      </c>
      <c r="BD84" s="8">
        <v>2.8596513232158616E-2</v>
      </c>
      <c r="BE84" s="8">
        <v>3.2548832385401495E-2</v>
      </c>
      <c r="BF84" s="7">
        <v>82.238280900197495</v>
      </c>
      <c r="BG84" s="8">
        <v>2.76036172222376E-2</v>
      </c>
      <c r="BH84" s="8">
        <f t="shared" si="105"/>
        <v>5.8799897646126809E-3</v>
      </c>
      <c r="BI84" s="8">
        <v>1.2280902680526101E-2</v>
      </c>
      <c r="BJ84" s="8">
        <v>2.7344185479092297E-2</v>
      </c>
      <c r="BK84" s="7">
        <v>1.4731159058071872</v>
      </c>
      <c r="BL84" s="8">
        <v>1.0668671810266872E-2</v>
      </c>
      <c r="BM84" s="7">
        <v>1909.6033333333335</v>
      </c>
      <c r="BN84" s="7">
        <v>106.16634903333333</v>
      </c>
      <c r="BO84" s="7">
        <v>104.694393173149</v>
      </c>
      <c r="BP84" s="7">
        <v>107.45275474962099</v>
      </c>
      <c r="BQ84" s="8">
        <f t="shared" si="106"/>
        <v>-2.5670459383748123E-2</v>
      </c>
      <c r="BR84" s="8">
        <f t="shared" si="110"/>
        <v>4.8387653342358838E-2</v>
      </c>
      <c r="BS84" s="8">
        <v>4.2748899526243903E-2</v>
      </c>
      <c r="BT84" s="7">
        <v>92.589999999999989</v>
      </c>
      <c r="BU84" s="8">
        <v>3.2411408815891107E-4</v>
      </c>
      <c r="BV84" s="29">
        <f t="shared" si="116"/>
        <v>3.9617389040677985E-2</v>
      </c>
      <c r="BW84" s="29">
        <v>2.04041711771472E-3</v>
      </c>
      <c r="BX84" s="29">
        <v>1.2600608669480399E-2</v>
      </c>
      <c r="BY84" s="29">
        <v>5.4464553125000002E-2</v>
      </c>
      <c r="BZ84" s="29">
        <v>1.5034215625E-2</v>
      </c>
      <c r="CA84" s="29">
        <v>9.9261000000000002E-3</v>
      </c>
      <c r="CB84" s="29">
        <f t="shared" si="79"/>
        <v>-3.9430337500000003E-2</v>
      </c>
      <c r="CC84" s="29">
        <v>1.87379058802392E-2</v>
      </c>
      <c r="CD84" s="29">
        <v>1.93172332071023E-2</v>
      </c>
      <c r="CE84" s="29">
        <f t="shared" si="122"/>
        <v>1.340634834607499E-2</v>
      </c>
      <c r="CF84" s="29">
        <f t="shared" si="123"/>
        <v>1.5446765463789711E-2</v>
      </c>
      <c r="CG84" s="29">
        <f t="shared" si="47"/>
        <v>5.0067996969387595E-4</v>
      </c>
      <c r="CH84" s="29">
        <f t="shared" si="48"/>
        <v>-4.7359484589693263E-3</v>
      </c>
      <c r="CI84" s="29">
        <f t="shared" si="53"/>
        <v>-8.5430434226376091E-4</v>
      </c>
      <c r="CJ84" s="29">
        <f t="shared" si="124"/>
        <v>0.8727016209227243</v>
      </c>
      <c r="CK84" s="10">
        <v>21.519865746032028</v>
      </c>
      <c r="CL84" s="10">
        <v>19.371633491071691</v>
      </c>
      <c r="CM84" s="10">
        <v>24.742214128472529</v>
      </c>
      <c r="CN84" s="10">
        <v>26.109002406125672</v>
      </c>
      <c r="CO84" s="10">
        <v>34.166666666666671</v>
      </c>
      <c r="CP84" s="10">
        <v>4.8666666666666636</v>
      </c>
      <c r="CQ84" s="10">
        <v>24.599999999999998</v>
      </c>
      <c r="CR84" s="10">
        <v>8.3666666666666654</v>
      </c>
      <c r="CS84" s="7">
        <v>86.55333206431348</v>
      </c>
      <c r="CT84" s="7">
        <v>77.938438446187348</v>
      </c>
      <c r="CU84" s="8">
        <f t="shared" si="111"/>
        <v>4.2194745797909938E-2</v>
      </c>
      <c r="CV84" s="7">
        <v>71.875</v>
      </c>
      <c r="CW84" s="7">
        <v>70.391464375917394</v>
      </c>
      <c r="CX84" s="26">
        <v>1.5029138722880604</v>
      </c>
      <c r="CY84" s="29">
        <v>0.24785227952661529</v>
      </c>
      <c r="CZ84">
        <v>134020.49039053501</v>
      </c>
      <c r="DA84">
        <v>48569.827034084898</v>
      </c>
      <c r="DB84" s="29">
        <f t="shared" si="96"/>
        <v>3.7939006611297454E-2</v>
      </c>
      <c r="DC84" s="29">
        <f t="shared" si="97"/>
        <v>8.8915917798048083E-2</v>
      </c>
      <c r="DD84" s="29">
        <v>5.8679127782653995E-2</v>
      </c>
      <c r="DE84" s="29">
        <v>6.0590010950775354E-2</v>
      </c>
      <c r="DF84" s="29">
        <v>0.12519188484777338</v>
      </c>
      <c r="DG84" s="29">
        <v>0.16774127136065362</v>
      </c>
      <c r="DH84" s="29">
        <v>6.9849638081962095E-2</v>
      </c>
      <c r="DI84" s="29">
        <v>0.42292717262333995</v>
      </c>
      <c r="DJ84" s="29">
        <v>0.13179214634810704</v>
      </c>
      <c r="DK84" s="29">
        <v>0.21552047081822909</v>
      </c>
      <c r="DL84" s="29">
        <v>0.65268738283366379</v>
      </c>
      <c r="DM84">
        <v>-5076.2884267892059</v>
      </c>
      <c r="DN84" s="8">
        <f t="shared" si="107"/>
        <v>-2.6602972776891182E-2</v>
      </c>
      <c r="DO84" s="7">
        <f t="shared" si="115"/>
        <v>-25789.565044028677</v>
      </c>
      <c r="DP84" s="8">
        <f t="shared" si="114"/>
        <v>-3.4338538562284596E-2</v>
      </c>
      <c r="DQ84" s="8">
        <f t="shared" si="50"/>
        <v>3.6936903878387994E-2</v>
      </c>
      <c r="DR84" s="25">
        <v>1.0238916672206699</v>
      </c>
      <c r="DS84" s="8">
        <v>1.19377281879663E-2</v>
      </c>
      <c r="DT84" s="8">
        <v>3.0924095776352599E-3</v>
      </c>
      <c r="DU84" s="8">
        <v>-3.6612185466066102E-3</v>
      </c>
      <c r="DV84" s="8">
        <v>0.126813103876047</v>
      </c>
      <c r="DW84" s="29">
        <f t="shared" si="102"/>
        <v>8.957012146501768E-2</v>
      </c>
      <c r="DX84" s="8">
        <v>0.68354227709069859</v>
      </c>
      <c r="DY84" s="8">
        <v>4.6203014399553897E-2</v>
      </c>
      <c r="DZ84" s="8">
        <v>5.155684033654806E-2</v>
      </c>
      <c r="EA84" s="8">
        <v>0.48489779723055654</v>
      </c>
      <c r="EB84" s="8">
        <f t="shared" si="112"/>
        <v>-1.9527259940216757E-2</v>
      </c>
      <c r="EC84" s="8">
        <v>0.12458801796869978</v>
      </c>
      <c r="ED84" s="8">
        <v>0.16756673956181012</v>
      </c>
      <c r="EE84" s="8">
        <v>0.12828863081298603</v>
      </c>
      <c r="EF84" s="8">
        <v>0.10644526201832538</v>
      </c>
      <c r="EG84" s="8">
        <v>0.23760742759411177</v>
      </c>
      <c r="EH84" s="8">
        <v>0.38138285442677888</v>
      </c>
      <c r="EI84" s="8">
        <v>7.9842736240145901E-2</v>
      </c>
      <c r="EJ84" s="8">
        <v>6.2066294787594546E-2</v>
      </c>
      <c r="EK84" s="8">
        <v>0.13016549877449626</v>
      </c>
      <c r="EL84" s="10">
        <v>186236.34578000003</v>
      </c>
      <c r="EM84" s="8">
        <v>0.12517773305515401</v>
      </c>
      <c r="EN84" s="10">
        <v>4441.1394300000075</v>
      </c>
      <c r="EO84" s="10">
        <v>6982.5649600000015</v>
      </c>
      <c r="EP84" s="8">
        <v>2.3846792157564672E-2</v>
      </c>
      <c r="EQ84" s="8">
        <v>1.5722462827518093</v>
      </c>
      <c r="ER84" s="8">
        <v>6.5188656469410411E-2</v>
      </c>
      <c r="ES84" s="8">
        <v>0.57514654202184279</v>
      </c>
      <c r="ET84" s="10">
        <v>85937.41267000002</v>
      </c>
      <c r="EU84" s="8">
        <v>0.11979060671670916</v>
      </c>
      <c r="EV84" s="10">
        <v>3990.5299400000126</v>
      </c>
      <c r="EW84" s="10">
        <v>5453.96515</v>
      </c>
      <c r="EX84" s="8">
        <v>4.6435304671361963E-2</v>
      </c>
      <c r="EY84" s="8">
        <v>1.3667270342544988</v>
      </c>
      <c r="EZ84" s="8">
        <v>7.2361692783216788E-2</v>
      </c>
      <c r="FA84" s="8">
        <v>0.87704396812887409</v>
      </c>
      <c r="FB84" s="10">
        <v>28237.74913</v>
      </c>
      <c r="FC84" s="8">
        <v>0.19629455212314562</v>
      </c>
      <c r="FD84" s="10">
        <v>588.33314000000064</v>
      </c>
      <c r="FE84" s="10">
        <v>524.88923999999986</v>
      </c>
      <c r="FF84" s="8">
        <v>2.0834987140492405E-2</v>
      </c>
      <c r="FG84" s="8">
        <v>0.89216330733978255</v>
      </c>
      <c r="FH84" s="8">
        <v>4.0818682690547267E-2</v>
      </c>
      <c r="FI84" s="8">
        <v>0.45538488350774686</v>
      </c>
      <c r="FJ84" s="7">
        <v>309432.9852600001</v>
      </c>
      <c r="FK84" s="7">
        <v>9673.209640000021</v>
      </c>
      <c r="FL84" s="8">
        <v>0.13516500150440147</v>
      </c>
      <c r="FM84" s="8">
        <v>0.17338804598250782</v>
      </c>
      <c r="FN84" s="8">
        <v>0.60328428583429694</v>
      </c>
      <c r="FO84" s="8">
        <v>0.28393325683714676</v>
      </c>
      <c r="FP84" s="8">
        <v>0.12843836344272228</v>
      </c>
      <c r="FQ84" s="8">
        <v>1.414923653738444</v>
      </c>
      <c r="FR84" s="8">
        <v>3.1261081076641314E-2</v>
      </c>
      <c r="FS84" s="8">
        <v>6.6622035246277994E-2</v>
      </c>
      <c r="FT84" s="8">
        <v>7.8555182238553775E-2</v>
      </c>
      <c r="FU84" s="8">
        <v>1.6914007395072539E-2</v>
      </c>
      <c r="FV84" s="8">
        <v>3.1029140616334609E-2</v>
      </c>
      <c r="FW84" s="8">
        <v>6.6221834541017946E-2</v>
      </c>
      <c r="FX84" s="8">
        <v>0.36879820374470179</v>
      </c>
      <c r="FY84" s="8">
        <v>0.56497996171428033</v>
      </c>
      <c r="FZ84" s="8">
        <v>4.2454016804739148E-2</v>
      </c>
      <c r="GA84" s="8">
        <v>0.10520630463400815</v>
      </c>
      <c r="GB84" s="8">
        <v>0.11484153404688291</v>
      </c>
      <c r="GC84" s="8">
        <v>0.68359306184465107</v>
      </c>
      <c r="GD84" s="8">
        <v>-0.32824046735244788</v>
      </c>
      <c r="GE84" s="8">
        <v>-0.51849436252821135</v>
      </c>
      <c r="GF84" s="8">
        <v>-0.23813264007616014</v>
      </c>
      <c r="GG84" s="8">
        <v>-4.7645172310541162E-2</v>
      </c>
      <c r="GH84" s="8">
        <v>-3.2771127571608375E-3</v>
      </c>
      <c r="GI84" s="8">
        <v>3.6229999390438861E-3</v>
      </c>
      <c r="GJ84" s="8">
        <v>2.5462542951829824E-2</v>
      </c>
      <c r="GK84" s="8">
        <v>6.9569211983333254E-2</v>
      </c>
      <c r="GL84" s="8">
        <v>0.12429211615608526</v>
      </c>
      <c r="GM84" s="8">
        <v>5.2075696851648069E-2</v>
      </c>
      <c r="GN84" s="8">
        <v>3.6332182755958689E-2</v>
      </c>
      <c r="GO84" s="8">
        <v>3.2491748329799369E-2</v>
      </c>
      <c r="GP84" s="8">
        <v>5.6308089747844573E-3</v>
      </c>
      <c r="GQ84" s="8">
        <v>7.710029520257787E-2</v>
      </c>
      <c r="GR84" s="8">
        <v>1.7207121035577703E-2</v>
      </c>
      <c r="GS84" s="8">
        <v>2.3194742841971958E-2</v>
      </c>
      <c r="GT84" s="8">
        <v>0.65254342316132019</v>
      </c>
      <c r="GU84" s="8">
        <v>0.16971439884990791</v>
      </c>
      <c r="GV84" s="8">
        <v>0.98174242313089988</v>
      </c>
      <c r="GW84" s="8">
        <v>0.40218193077515835</v>
      </c>
      <c r="GX84" s="26">
        <v>7.1321918741851658</v>
      </c>
      <c r="GY84" s="8">
        <v>0.1558691351345973</v>
      </c>
      <c r="GZ84" s="8">
        <v>7.8321516612636741E-2</v>
      </c>
      <c r="HA84" s="51">
        <v>1.3145720481026477</v>
      </c>
      <c r="HB84" s="51">
        <v>0.4352687398220686</v>
      </c>
      <c r="HC84" s="51">
        <v>1175.0920273569209</v>
      </c>
      <c r="HD84" s="51">
        <v>1545.8947757991743</v>
      </c>
      <c r="HE84" s="51">
        <v>880.59717201114938</v>
      </c>
      <c r="HF84" s="51">
        <v>1753.6361555726173</v>
      </c>
      <c r="HG84" s="51">
        <v>1099.962852016856</v>
      </c>
      <c r="HH84" s="10">
        <v>1044.6451741633184</v>
      </c>
      <c r="HI84" s="8">
        <v>0.86276132513013581</v>
      </c>
      <c r="HJ84" s="8">
        <v>5.073303920548982E-2</v>
      </c>
      <c r="HK84" s="8">
        <v>0.34535244316115798</v>
      </c>
      <c r="HL84" s="8">
        <v>0.10638800688241147</v>
      </c>
      <c r="HM84" s="8">
        <v>4.790845201681293E-2</v>
      </c>
      <c r="HN84" s="8">
        <v>3.4531617477571525E-2</v>
      </c>
      <c r="HO84" s="7">
        <v>1710.49</v>
      </c>
      <c r="HP84" s="8">
        <v>4.8675185599314198E-2</v>
      </c>
      <c r="HQ84" s="8">
        <v>6.2190635365500707E-2</v>
      </c>
      <c r="HR84" s="8">
        <v>7.1914462006757704E-2</v>
      </c>
      <c r="HS84" s="29">
        <f t="shared" si="77"/>
        <v>2.3239276407443506E-2</v>
      </c>
      <c r="HT84">
        <v>-5026.1782439999997</v>
      </c>
      <c r="HU84">
        <f t="shared" si="70"/>
        <v>-16483.910863000001</v>
      </c>
      <c r="HV84" s="8">
        <f t="shared" si="80"/>
        <v>-5.1096178764040379E-2</v>
      </c>
      <c r="HW84" s="8">
        <f t="shared" si="83"/>
        <v>-4.2616258256259532E-2</v>
      </c>
      <c r="HX84">
        <v>3673.1763012740007</v>
      </c>
      <c r="HY84">
        <f t="shared" si="71"/>
        <v>16220.608447480001</v>
      </c>
      <c r="HZ84" s="8">
        <f t="shared" si="81"/>
        <v>3.7341547356738149E-2</v>
      </c>
      <c r="IA84" s="8">
        <f t="shared" si="84"/>
        <v>4.1935536076155779E-2</v>
      </c>
      <c r="IB84" s="8">
        <v>2.069503350272003E-2</v>
      </c>
      <c r="IC84" s="8">
        <v>8.0531682191938118E-3</v>
      </c>
      <c r="ID84" s="8">
        <v>1.3187334354241938E-2</v>
      </c>
      <c r="IE84" s="8">
        <v>2.2041413551549631</v>
      </c>
      <c r="IF84" s="29">
        <v>0.39864773686089949</v>
      </c>
      <c r="IG84" s="29">
        <v>2.8816159854813801E-2</v>
      </c>
      <c r="IH84" s="29">
        <v>7.64852165732145E-3</v>
      </c>
      <c r="II84" s="7">
        <v>190816.58540051401</v>
      </c>
      <c r="IJ84" s="7">
        <v>1939.8433333333335</v>
      </c>
      <c r="IK84" s="7">
        <f t="shared" si="103"/>
        <v>98367.008366919996</v>
      </c>
      <c r="IL84" s="10">
        <f>+VLOOKUP($A84,[3]Hoja1!$G$2:$I$123, 3, FALSE)</f>
        <v>56.026469657198895</v>
      </c>
      <c r="IM84" s="10">
        <v>45.604976867506799</v>
      </c>
      <c r="IN84" s="8">
        <f t="shared" si="104"/>
        <v>0.2285165678291865</v>
      </c>
      <c r="IO84" s="7">
        <v>1909.6033333333335</v>
      </c>
      <c r="IP84" s="8">
        <v>4.0742902698738398E-3</v>
      </c>
      <c r="IQ84" s="7">
        <v>61.657302939593322</v>
      </c>
      <c r="IR84" s="8">
        <v>3.1840186111671341E-3</v>
      </c>
      <c r="IS84" s="8">
        <v>7.7474282791150876E-3</v>
      </c>
      <c r="IT84" s="8">
        <v>-1.2500000000000011E-2</v>
      </c>
      <c r="IU84" s="8">
        <v>0.1111111111111111</v>
      </c>
      <c r="IV84" s="8">
        <v>0.1728395061728395</v>
      </c>
      <c r="IW84" s="29">
        <f t="shared" si="72"/>
        <v>3.8846094386297192E-3</v>
      </c>
      <c r="IX84" s="7">
        <f t="shared" si="73"/>
        <v>42.199492533877688</v>
      </c>
      <c r="IY84" s="29">
        <f t="shared" si="85"/>
        <v>3.0172094775169286E-3</v>
      </c>
      <c r="IZ84" s="29">
        <f t="shared" si="86"/>
        <v>6.5545379140909358E-3</v>
      </c>
      <c r="JA84" s="29">
        <f t="shared" si="87"/>
        <v>3.6998456790123452E-2</v>
      </c>
      <c r="JB84" s="29">
        <f t="shared" si="88"/>
        <v>2.1604938271604937E-2</v>
      </c>
      <c r="JC84" s="29">
        <f t="shared" si="89"/>
        <v>3.3950617283950615E-2</v>
      </c>
      <c r="JD84" s="26">
        <v>1.08407578844366E-2</v>
      </c>
      <c r="JE84" s="26">
        <v>-1.0945871987143201</v>
      </c>
      <c r="JF84" s="26">
        <v>-0.124563683523855</v>
      </c>
      <c r="JG84" s="26">
        <v>0.50913112877353905</v>
      </c>
      <c r="JH84" s="26">
        <v>-0.27479150475782699</v>
      </c>
      <c r="JI84" s="26">
        <v>-0.363121377018715</v>
      </c>
      <c r="JJ84" s="56">
        <f t="shared" si="75"/>
        <v>-1.3370918773567415</v>
      </c>
      <c r="JK84" s="8">
        <v>0.28257588355910801</v>
      </c>
      <c r="JL84" s="27">
        <v>0.53761749604708897</v>
      </c>
      <c r="JM84" s="7">
        <v>112.112040368877</v>
      </c>
      <c r="JN84" s="8">
        <v>-0.14165137605271699</v>
      </c>
      <c r="JO84" s="8">
        <v>-3.8578403314419703E-2</v>
      </c>
      <c r="JP84" s="8">
        <v>-1.8646811161289599E-2</v>
      </c>
      <c r="JQ84" s="29">
        <f t="shared" si="90"/>
        <v>9.6335166025921827E-3</v>
      </c>
      <c r="JR84" s="29">
        <f t="shared" si="91"/>
        <v>2.6140110741378127E-2</v>
      </c>
      <c r="JS84" s="29">
        <f t="shared" si="92"/>
        <v>3.7500000000000006E-2</v>
      </c>
      <c r="JT84" s="31">
        <f t="shared" si="93"/>
        <v>2.1705064048451823E-6</v>
      </c>
      <c r="JU84" s="31">
        <f t="shared" si="94"/>
        <v>9.2424315286032885E-7</v>
      </c>
      <c r="JV84" s="31">
        <f t="shared" si="95"/>
        <v>2.8124999999999986E-5</v>
      </c>
      <c r="JW84" s="31">
        <v>0.03</v>
      </c>
      <c r="JX84" s="31">
        <f t="shared" si="98"/>
        <v>-2.6558145209077018E-3</v>
      </c>
    </row>
    <row r="85" spans="1:284" x14ac:dyDescent="0.3">
      <c r="A85" s="1">
        <v>41974</v>
      </c>
      <c r="B85" s="7">
        <v>197823.789384723</v>
      </c>
      <c r="C85" s="7">
        <f t="shared" si="99"/>
        <v>197257.58885119701</v>
      </c>
      <c r="D85" s="26">
        <f t="shared" si="100"/>
        <v>12.195131960831336</v>
      </c>
      <c r="E85" s="26">
        <f>+'Output Gap'!E101</f>
        <v>12.1922657112314</v>
      </c>
      <c r="F85" s="26">
        <f t="shared" si="125"/>
        <v>12.19409639402299</v>
      </c>
      <c r="G85" s="27">
        <f t="shared" si="126"/>
        <v>12.183829198764171</v>
      </c>
      <c r="H85" s="27">
        <f t="shared" si="127"/>
        <v>195600.42292312277</v>
      </c>
      <c r="I85" s="7">
        <v>196284.22909567854</v>
      </c>
      <c r="J85" s="7">
        <v>195277.16005689351</v>
      </c>
      <c r="K85" s="7">
        <v>194026.716001336</v>
      </c>
      <c r="L85" s="7">
        <v>188999.314531702</v>
      </c>
      <c r="M85" s="8">
        <f t="shared" si="118"/>
        <v>8.4722001277346415E-3</v>
      </c>
      <c r="N85" s="8">
        <f t="shared" si="128"/>
        <v>1.3041101822084844E-2</v>
      </c>
      <c r="O85" s="8">
        <f>+'Output Gap'!H101</f>
        <v>1.0951087884299326E-2</v>
      </c>
      <c r="P85" s="8">
        <f t="shared" si="129"/>
        <v>1.9569848223173869E-2</v>
      </c>
      <c r="Q85" s="33">
        <f>+'Output Gap'!I101</f>
        <v>1.6184861874599221E-2</v>
      </c>
      <c r="R85" s="8">
        <v>4.7000000038865952E-3</v>
      </c>
      <c r="S85" s="8">
        <f>+'Output Gap'!Y85</f>
        <v>4.8581200230136999E-3</v>
      </c>
      <c r="T85" s="8">
        <f t="shared" si="130"/>
        <v>9.4775551542190407E-3</v>
      </c>
      <c r="U85" s="25">
        <v>1.45077865322216</v>
      </c>
      <c r="V85" s="25">
        <v>1.44197869344791</v>
      </c>
      <c r="W85" s="14">
        <f t="shared" si="131"/>
        <v>8.7999597742500768E-3</v>
      </c>
      <c r="X85" s="25">
        <f t="shared" si="132"/>
        <v>4.2290555481003249</v>
      </c>
      <c r="Y85">
        <f t="shared" si="119"/>
        <v>9.9852206562922081</v>
      </c>
      <c r="Z85">
        <f t="shared" si="133"/>
        <v>9.9818283617876169</v>
      </c>
      <c r="AA85" s="14">
        <f t="shared" si="117"/>
        <v>3.3922945045912201E-3</v>
      </c>
      <c r="AB85">
        <f t="shared" si="120"/>
        <v>13.225367190072697</v>
      </c>
      <c r="AC85">
        <f t="shared" si="134"/>
        <v>13.230202698363435</v>
      </c>
      <c r="AD85" s="14">
        <f t="shared" si="135"/>
        <v>-4.8355082907374225E-3</v>
      </c>
      <c r="AE85" s="8">
        <v>9.0472270814568129E-2</v>
      </c>
      <c r="AF85" s="14">
        <f>+NAIRU_Unemployment!N81</f>
        <v>9.0354609368801006E-2</v>
      </c>
      <c r="AG85" s="8">
        <f>+NAIRU_Unemployment!L81</f>
        <v>9.33845630915969E-2</v>
      </c>
      <c r="AH85" s="8">
        <f t="shared" si="121"/>
        <v>-2.9122922770287718E-3</v>
      </c>
      <c r="AI85" s="7">
        <v>21721.645354859549</v>
      </c>
      <c r="AJ85" s="7">
        <v>23882.334378428834</v>
      </c>
      <c r="AK85" s="7">
        <v>21703.322888159801</v>
      </c>
      <c r="AL85" s="7">
        <v>23857.7710910356</v>
      </c>
      <c r="AM85" s="8">
        <f t="shared" si="101"/>
        <v>0.9095277291854319</v>
      </c>
      <c r="AN85" s="7">
        <v>45900.408025347118</v>
      </c>
      <c r="AO85" s="7">
        <v>740859.27011222462</v>
      </c>
      <c r="AP85" s="7">
        <v>741119.07365000003</v>
      </c>
      <c r="AQ85" s="8">
        <v>0.76766666666666661</v>
      </c>
      <c r="AR85" s="8">
        <v>0.76122993506616299</v>
      </c>
      <c r="AS85" s="8">
        <v>0.75935940706259397</v>
      </c>
      <c r="AT85" s="8">
        <v>0.77747510286726196</v>
      </c>
      <c r="AU85" s="8">
        <v>0.75792483811913203</v>
      </c>
      <c r="AV85" s="8">
        <f t="shared" si="113"/>
        <v>0.76491978268299599</v>
      </c>
      <c r="AW85" s="8">
        <v>4.4999999999999998E-2</v>
      </c>
      <c r="AX85" s="8">
        <v>4.3560311168852457E-2</v>
      </c>
      <c r="AY85" s="8">
        <v>4.3433333333333331E-2</v>
      </c>
      <c r="AZ85" s="8">
        <f t="shared" si="46"/>
        <v>8.1265914878139167E-3</v>
      </c>
      <c r="BA85" s="8">
        <f t="shared" si="108"/>
        <v>1.4547782093556894E-2</v>
      </c>
      <c r="BB85" s="8">
        <f t="shared" si="109"/>
        <v>1.442433443076041E-2</v>
      </c>
      <c r="BC85" s="7">
        <v>82.47</v>
      </c>
      <c r="BD85" s="8">
        <v>3.6576168929109976E-2</v>
      </c>
      <c r="BE85" s="8">
        <v>5.2409016240859502E-2</v>
      </c>
      <c r="BF85" s="7">
        <v>82.829198510896902</v>
      </c>
      <c r="BG85" s="8">
        <v>3.2841451989138598E-2</v>
      </c>
      <c r="BH85" s="8">
        <f t="shared" si="105"/>
        <v>1.243774266323161E-2</v>
      </c>
      <c r="BI85" s="8">
        <v>1.7147611497434601E-2</v>
      </c>
      <c r="BJ85" s="8">
        <v>3.1934470654136703E-2</v>
      </c>
      <c r="BK85" s="7">
        <v>1.4870158358804499</v>
      </c>
      <c r="BL85" s="8">
        <v>2.6691383762727616E-2</v>
      </c>
      <c r="BM85" s="7">
        <v>2172.8366666666666</v>
      </c>
      <c r="BN85" s="7">
        <v>106.40828809999999</v>
      </c>
      <c r="BO85" s="7">
        <v>106.452256926758</v>
      </c>
      <c r="BP85" s="7">
        <v>108.765968162028</v>
      </c>
      <c r="BQ85" s="8">
        <f t="shared" si="106"/>
        <v>-2.1272382109662091E-2</v>
      </c>
      <c r="BR85" s="8">
        <f t="shared" si="110"/>
        <v>5.5473915352756142E-2</v>
      </c>
      <c r="BS85" s="8">
        <v>4.8009640664876403E-2</v>
      </c>
      <c r="BT85" s="7">
        <v>96.916666666666671</v>
      </c>
      <c r="BU85" s="8">
        <v>4.8390004687556498E-2</v>
      </c>
      <c r="BV85" s="29">
        <f t="shared" si="116"/>
        <v>3.1716703475409828E-2</v>
      </c>
      <c r="BW85" s="29">
        <v>1.9860795579155401E-3</v>
      </c>
      <c r="BX85" s="29">
        <v>1.32374181668899E-2</v>
      </c>
      <c r="BY85" s="29">
        <v>5.8845447540983586E-2</v>
      </c>
      <c r="BZ85" s="29">
        <v>1.8298819354838711E-2</v>
      </c>
      <c r="CA85" s="29">
        <v>1.409E-2</v>
      </c>
      <c r="CB85" s="29">
        <f t="shared" si="79"/>
        <v>-4.0546628186144879E-2</v>
      </c>
      <c r="CC85" s="29">
        <v>2.01192592788434E-2</v>
      </c>
      <c r="CD85" s="29">
        <v>1.9629611057600201E-2</v>
      </c>
      <c r="CE85" s="29">
        <f t="shared" si="122"/>
        <v>1.371872619657289E-2</v>
      </c>
      <c r="CF85" s="29">
        <f t="shared" si="123"/>
        <v>1.5704805754488432E-2</v>
      </c>
      <c r="CG85" s="29">
        <f t="shared" si="47"/>
        <v>-7.5782142666745156E-3</v>
      </c>
      <c r="CH85" s="29">
        <f t="shared" si="48"/>
        <v>-1.6537818888305109E-3</v>
      </c>
      <c r="CI85" s="29">
        <f t="shared" si="53"/>
        <v>-3.3244893200944561E-3</v>
      </c>
      <c r="CJ85" s="29">
        <f t="shared" si="124"/>
        <v>0.58945290225122848</v>
      </c>
      <c r="CK85" s="10">
        <v>22.872841543714927</v>
      </c>
      <c r="CL85" s="10">
        <v>22.393168982884912</v>
      </c>
      <c r="CM85" s="10">
        <v>23.695074661945398</v>
      </c>
      <c r="CN85" s="10">
        <v>26.798695807411942</v>
      </c>
      <c r="CO85" s="10">
        <v>32.933333333333337</v>
      </c>
      <c r="CP85" s="10">
        <v>7.2333333333333343</v>
      </c>
      <c r="CQ85" s="10">
        <v>21.166666666666668</v>
      </c>
      <c r="CR85" s="10">
        <v>-1.1666666666666665</v>
      </c>
      <c r="CS85" s="7">
        <v>106.71041067341697</v>
      </c>
      <c r="CT85" s="7">
        <v>110.78522644355407</v>
      </c>
      <c r="CU85" s="8">
        <f t="shared" si="111"/>
        <v>3.756445491767435E-2</v>
      </c>
      <c r="CV85" s="7">
        <v>70.833333333333329</v>
      </c>
      <c r="CW85" s="7">
        <v>66.677048884467197</v>
      </c>
      <c r="CX85" s="26">
        <v>1.5069137884186083</v>
      </c>
      <c r="CY85" s="29">
        <v>0.24651829375978626</v>
      </c>
      <c r="CZ85">
        <v>136027.44416214601</v>
      </c>
      <c r="DA85">
        <v>48766.824357532103</v>
      </c>
      <c r="DB85" s="29">
        <f t="shared" si="96"/>
        <v>4.4758730602181052E-2</v>
      </c>
      <c r="DC85" s="29">
        <f t="shared" si="97"/>
        <v>0.11291801319884254</v>
      </c>
      <c r="DD85" s="29">
        <v>5.8780987825428566E-2</v>
      </c>
      <c r="DE85" s="29">
        <v>6.1038507784960755E-2</v>
      </c>
      <c r="DF85" s="29">
        <v>0.12431181380950394</v>
      </c>
      <c r="DG85" s="29">
        <v>0.16771208186719005</v>
      </c>
      <c r="DH85" s="29">
        <v>7.0602357906168839E-2</v>
      </c>
      <c r="DI85" s="29">
        <v>0.42566329899625471</v>
      </c>
      <c r="DJ85" s="29">
        <v>0.13194395083858368</v>
      </c>
      <c r="DK85" s="29">
        <v>0.21463740737334608</v>
      </c>
      <c r="DL85" s="29">
        <v>0.65341864178807019</v>
      </c>
      <c r="DM85">
        <v>-14387.224282295121</v>
      </c>
      <c r="DN85" s="8">
        <f t="shared" si="107"/>
        <v>-7.3991279231682652E-2</v>
      </c>
      <c r="DO85" s="7">
        <f t="shared" si="115"/>
        <v>-18361.456215587219</v>
      </c>
      <c r="DP85" s="8">
        <f t="shared" si="114"/>
        <v>-2.406787785024727E-2</v>
      </c>
      <c r="DQ85" s="8">
        <f t="shared" si="50"/>
        <v>3.7270492437466718E-2</v>
      </c>
      <c r="DR85" s="25">
        <v>1.0204334555332699</v>
      </c>
      <c r="DS85" s="8">
        <v>4.2898507973818797E-3</v>
      </c>
      <c r="DT85" s="8">
        <v>3.0669032822830699E-3</v>
      </c>
      <c r="DU85" s="8">
        <v>-3.8474139330746302E-3</v>
      </c>
      <c r="DV85" s="8">
        <v>0.122647439815475</v>
      </c>
      <c r="DW85" s="29">
        <f t="shared" si="102"/>
        <v>9.0472270814568129E-2</v>
      </c>
      <c r="DX85" s="8">
        <v>0.68761091163415022</v>
      </c>
      <c r="DY85" s="8">
        <v>4.5304885671288202E-2</v>
      </c>
      <c r="DZ85" s="8">
        <v>5.597057918590731E-2</v>
      </c>
      <c r="EA85" s="8">
        <v>0.48184748722730442</v>
      </c>
      <c r="EB85" s="8">
        <f t="shared" si="112"/>
        <v>-1.3531102708301379E-2</v>
      </c>
      <c r="EC85" s="8">
        <v>0.11704603595136964</v>
      </c>
      <c r="ED85" s="8">
        <v>0.13197810172800573</v>
      </c>
      <c r="EE85" s="8">
        <v>0.11851983212510442</v>
      </c>
      <c r="EF85" s="8">
        <v>9.553002334887295E-2</v>
      </c>
      <c r="EG85" s="8">
        <v>0.23245902370592933</v>
      </c>
      <c r="EH85" s="8">
        <v>0.3601418287328389</v>
      </c>
      <c r="EI85" s="8">
        <v>8.4036557272237286E-2</v>
      </c>
      <c r="EJ85" s="8">
        <v>6.5177526860515936E-2</v>
      </c>
      <c r="EK85" s="8">
        <v>0.13087029119261609</v>
      </c>
      <c r="EL85" s="10">
        <v>196965.28043000001</v>
      </c>
      <c r="EM85" s="8">
        <v>0.13649027311165907</v>
      </c>
      <c r="EN85" s="10">
        <v>4370.5160300000016</v>
      </c>
      <c r="EO85" s="10">
        <v>7369.0551900000009</v>
      </c>
      <c r="EP85" s="8">
        <v>2.2189271228201309E-2</v>
      </c>
      <c r="EQ85" s="8">
        <v>1.6860835515571826</v>
      </c>
      <c r="ER85" s="8">
        <v>6.5864793999310445E-2</v>
      </c>
      <c r="ES85" s="8">
        <v>0.56802675598885921</v>
      </c>
      <c r="ET85" s="10">
        <v>89381.963060000038</v>
      </c>
      <c r="EU85" s="8">
        <v>0.12706752366615581</v>
      </c>
      <c r="EV85" s="10">
        <v>3916.813650000006</v>
      </c>
      <c r="EW85" s="10">
        <v>5598.2630399999998</v>
      </c>
      <c r="EX85" s="8">
        <v>4.3821074363411996E-2</v>
      </c>
      <c r="EY85" s="8">
        <v>1.4292901169806715</v>
      </c>
      <c r="EZ85" s="8">
        <v>6.907567336622672E-2</v>
      </c>
      <c r="FA85" s="8">
        <v>0.90673062457139519</v>
      </c>
      <c r="FB85" s="10">
        <v>29249.117299999991</v>
      </c>
      <c r="FC85" s="8">
        <v>0.17683204447115486</v>
      </c>
      <c r="FD85" s="10">
        <v>627.14617999999973</v>
      </c>
      <c r="FE85" s="10">
        <v>578.39482999999984</v>
      </c>
      <c r="FF85" s="8">
        <v>2.1441542100827771E-2</v>
      </c>
      <c r="FG85" s="8">
        <v>0.92226477405953444</v>
      </c>
      <c r="FH85" s="8">
        <v>4.0779312750028378E-2</v>
      </c>
      <c r="FI85" s="8">
        <v>0.48492183122674659</v>
      </c>
      <c r="FJ85" s="7">
        <v>324750.61949000001</v>
      </c>
      <c r="FK85" s="7">
        <v>9596.4785500000053</v>
      </c>
      <c r="FL85" s="8">
        <v>0.14385336491328959</v>
      </c>
      <c r="FM85" s="8">
        <v>0.17723658420041008</v>
      </c>
      <c r="FN85" s="8">
        <v>0.60208790812691482</v>
      </c>
      <c r="FO85" s="8">
        <v>0.28484037163289933</v>
      </c>
      <c r="FP85" s="8">
        <v>0.12892195916378676</v>
      </c>
      <c r="FQ85" s="8">
        <v>1.4299707665018524</v>
      </c>
      <c r="FR85" s="8">
        <v>2.9550300981937026E-2</v>
      </c>
      <c r="FS85" s="8">
        <v>6.5998193521487489E-2</v>
      </c>
      <c r="FT85" s="8">
        <v>8.5830778444811601E-2</v>
      </c>
      <c r="FU85" s="8">
        <v>2.6389982112269735E-2</v>
      </c>
      <c r="FV85" s="8">
        <v>2.8796699335636538E-2</v>
      </c>
      <c r="FW85" s="8">
        <v>6.7393893049381759E-2</v>
      </c>
      <c r="FX85" s="8">
        <v>0.3663228862536354</v>
      </c>
      <c r="FY85" s="8">
        <v>0.56628322069698278</v>
      </c>
      <c r="FZ85" s="8">
        <v>0.17399912861198774</v>
      </c>
      <c r="GA85" s="8">
        <v>0.14127461556971399</v>
      </c>
      <c r="GB85" s="8">
        <v>0.17447532946181465</v>
      </c>
      <c r="GC85" s="8">
        <v>0.68271202049372437</v>
      </c>
      <c r="GD85" s="8">
        <v>-0.30690232678038643</v>
      </c>
      <c r="GE85" s="8">
        <v>-0.36093159716991685</v>
      </c>
      <c r="GF85" s="8">
        <v>-0.23376571164338189</v>
      </c>
      <c r="GG85" s="8">
        <v>-4.3050006091693675E-2</v>
      </c>
      <c r="GH85" s="8">
        <v>-1.7703850608039168E-3</v>
      </c>
      <c r="GI85" s="8">
        <v>5.7458645862364975E-3</v>
      </c>
      <c r="GJ85" s="8">
        <v>2.0465387907631472E-2</v>
      </c>
      <c r="GK85" s="8">
        <v>6.4174682804822344E-2</v>
      </c>
      <c r="GL85" s="8">
        <v>0.12242044423574706</v>
      </c>
      <c r="GM85" s="8">
        <v>5.35839629541187E-2</v>
      </c>
      <c r="GN85" s="8">
        <v>3.6887388570533572E-2</v>
      </c>
      <c r="GO85" s="8">
        <v>3.2437395489012644E-2</v>
      </c>
      <c r="GP85" s="8">
        <v>5.5866507156314858E-3</v>
      </c>
      <c r="GQ85" s="8">
        <v>7.6871849545323279E-2</v>
      </c>
      <c r="GR85" s="8">
        <v>1.7486695192084074E-2</v>
      </c>
      <c r="GS85" s="8">
        <v>2.4240176242269582E-2</v>
      </c>
      <c r="GT85" s="8">
        <v>0.64835460141221379</v>
      </c>
      <c r="GU85" s="8">
        <v>0.17987896078671969</v>
      </c>
      <c r="GV85" s="8">
        <v>0.99362673756571185</v>
      </c>
      <c r="GW85" s="8">
        <v>0.40720174755156985</v>
      </c>
      <c r="GX85" s="26">
        <v>7.1203784200494615</v>
      </c>
      <c r="GY85" s="8">
        <v>0.15703304424875464</v>
      </c>
      <c r="GZ85" s="8">
        <v>7.6399495828409283E-2</v>
      </c>
      <c r="HA85" s="51">
        <v>1.3352105514805086</v>
      </c>
      <c r="HB85" s="51">
        <v>0.43526487656577367</v>
      </c>
      <c r="HC85" s="51">
        <v>1208.5264438086849</v>
      </c>
      <c r="HD85" s="51">
        <v>1605.6259016720765</v>
      </c>
      <c r="HE85" s="51">
        <v>882.72617874534421</v>
      </c>
      <c r="HF85" s="51">
        <v>1726.8873677280749</v>
      </c>
      <c r="HG85" s="51">
        <v>1155.3878696925406</v>
      </c>
      <c r="HH85" s="10">
        <v>1025.3463420904661</v>
      </c>
      <c r="HI85" s="8">
        <v>0.85572278611848074</v>
      </c>
      <c r="HJ85" s="8">
        <v>6.7291888312601189E-2</v>
      </c>
      <c r="HK85" s="8">
        <v>0.37167668123554298</v>
      </c>
      <c r="HL85" s="8">
        <v>0.10831494202640736</v>
      </c>
      <c r="HM85" s="8">
        <v>5.7925891859811666E-2</v>
      </c>
      <c r="HN85" s="8">
        <v>3.4278325057025071E-2</v>
      </c>
      <c r="HO85" s="7">
        <v>1557.846666666667</v>
      </c>
      <c r="HP85" s="8">
        <v>4.9357013315634107E-2</v>
      </c>
      <c r="HQ85" s="8">
        <v>6.3125411700596906E-2</v>
      </c>
      <c r="HR85" s="8">
        <v>7.49721252275794E-2</v>
      </c>
      <c r="HS85" s="29">
        <f t="shared" si="77"/>
        <v>2.5615111911945293E-2</v>
      </c>
      <c r="HT85">
        <v>-6452.4342280000001</v>
      </c>
      <c r="HU85">
        <f t="shared" si="70"/>
        <v>-19763.756179999997</v>
      </c>
      <c r="HV85" s="8">
        <f t="shared" si="80"/>
        <v>-7.354841032993796E-2</v>
      </c>
      <c r="HW85" s="8">
        <f t="shared" si="83"/>
        <v>-5.2126507797508166E-2</v>
      </c>
      <c r="HX85">
        <v>3760.1906343340002</v>
      </c>
      <c r="HY85">
        <f t="shared" si="71"/>
        <v>16168.706611250002</v>
      </c>
      <c r="HZ85" s="8">
        <f t="shared" si="81"/>
        <v>4.2860730372529222E-2</v>
      </c>
      <c r="IA85" s="8">
        <f t="shared" si="84"/>
        <v>4.264463716162608E-2</v>
      </c>
      <c r="IB85" s="8">
        <v>1.8702634850803538E-2</v>
      </c>
      <c r="IC85" s="8">
        <v>9.1621384447436362E-3</v>
      </c>
      <c r="ID85" s="8">
        <v>1.4779863866078904E-2</v>
      </c>
      <c r="IE85" s="8">
        <v>2.0079120051056321</v>
      </c>
      <c r="IF85" s="29">
        <v>0.39189058810162214</v>
      </c>
      <c r="IG85" s="29">
        <v>2.9093056420115102E-2</v>
      </c>
      <c r="IH85" s="29">
        <v>5.3646840458008603E-3</v>
      </c>
      <c r="II85" s="7">
        <v>194444.86474204101</v>
      </c>
      <c r="IJ85" s="7">
        <v>2216.39</v>
      </c>
      <c r="IK85" s="7">
        <f t="shared" si="103"/>
        <v>87730.437667577018</v>
      </c>
      <c r="IL85" s="10">
        <f>+VLOOKUP($A85,[3]Hoja1!$G$2:$I$123, 3, FALSE)</f>
        <v>41.897625895414592</v>
      </c>
      <c r="IM85" s="10">
        <v>44.800415829740501</v>
      </c>
      <c r="IN85" s="8">
        <f t="shared" si="104"/>
        <v>-6.4793816766292367E-2</v>
      </c>
      <c r="IO85" s="7">
        <v>2172.8366666666666</v>
      </c>
      <c r="IP85" s="8">
        <v>6.3910331411180235E-3</v>
      </c>
      <c r="IQ85" s="7">
        <v>107.44269375915133</v>
      </c>
      <c r="IR85" s="8">
        <v>2.837243746321863E-3</v>
      </c>
      <c r="IS85" s="8">
        <v>5.2091858125979358E-3</v>
      </c>
      <c r="IT85" s="8">
        <v>6.1728395061728392E-2</v>
      </c>
      <c r="IU85" s="8">
        <v>-7.407407407407407E-2</v>
      </c>
      <c r="IV85" s="8">
        <v>-6.1728395061728392E-2</v>
      </c>
      <c r="IW85" s="29">
        <f t="shared" si="72"/>
        <v>4.4213571711802643E-3</v>
      </c>
      <c r="IX85" s="7">
        <f t="shared" si="73"/>
        <v>60.024893614705647</v>
      </c>
      <c r="IY85" s="29">
        <f t="shared" si="85"/>
        <v>2.8785214223037495E-3</v>
      </c>
      <c r="IZ85" s="29">
        <f t="shared" si="86"/>
        <v>6.2121906286555029E-3</v>
      </c>
      <c r="JA85" s="29">
        <f t="shared" si="87"/>
        <v>4.3171296296296291E-2</v>
      </c>
      <c r="JB85" s="29">
        <f t="shared" si="88"/>
        <v>9.2592592592592587E-3</v>
      </c>
      <c r="JC85" s="29">
        <f t="shared" si="89"/>
        <v>1.2345679012345678E-2</v>
      </c>
      <c r="JD85" s="26">
        <v>4.6744163937150598E-2</v>
      </c>
      <c r="JE85" s="26">
        <v>-1.08861766654421</v>
      </c>
      <c r="JF85" s="26">
        <v>-0.114856021559711</v>
      </c>
      <c r="JG85" s="26">
        <v>0.50646267831525904</v>
      </c>
      <c r="JH85" s="26">
        <v>-0.265320245545419</v>
      </c>
      <c r="JI85" s="26">
        <v>-0.34186680708377798</v>
      </c>
      <c r="JJ85" s="56">
        <f t="shared" si="75"/>
        <v>-1.2574538984807082</v>
      </c>
      <c r="JK85" s="8">
        <v>0.27983328932825702</v>
      </c>
      <c r="JL85" s="27">
        <v>0.53326042931484396</v>
      </c>
      <c r="JM85" s="7">
        <v>98.773808263715097</v>
      </c>
      <c r="JN85" s="8">
        <v>-0.118314878381499</v>
      </c>
      <c r="JO85" s="8">
        <v>-0.11031435457145999</v>
      </c>
      <c r="JP85" s="8">
        <v>9.4805617765214498E-3</v>
      </c>
      <c r="JQ85" s="29">
        <f t="shared" si="90"/>
        <v>1.0103783041801871E-2</v>
      </c>
      <c r="JR85" s="29">
        <f t="shared" si="91"/>
        <v>2.7955164275814973E-2</v>
      </c>
      <c r="JS85" s="29">
        <f t="shared" si="92"/>
        <v>4.0625000000000001E-2</v>
      </c>
      <c r="JT85" s="31">
        <f t="shared" si="93"/>
        <v>9.1806691564954054E-7</v>
      </c>
      <c r="JU85" s="31">
        <f t="shared" si="94"/>
        <v>5.4862933674051262E-6</v>
      </c>
      <c r="JV85" s="31">
        <f t="shared" si="95"/>
        <v>2.6171874999999994E-5</v>
      </c>
      <c r="JW85" s="31">
        <v>0.03</v>
      </c>
      <c r="JX85" s="31">
        <f t="shared" si="98"/>
        <v>1.9344706541367038E-3</v>
      </c>
    </row>
    <row r="86" spans="1:284" x14ac:dyDescent="0.3">
      <c r="A86" s="1">
        <v>42064</v>
      </c>
      <c r="B86" s="7">
        <v>199465.93720591499</v>
      </c>
      <c r="C86" s="7">
        <f t="shared" si="99"/>
        <v>198885.72380890159</v>
      </c>
      <c r="D86" s="26">
        <f t="shared" si="100"/>
        <v>12.2033987599117</v>
      </c>
      <c r="E86" s="26">
        <f>+'Output Gap'!E102</f>
        <v>12.2004856865441</v>
      </c>
      <c r="F86" s="26">
        <f t="shared" si="125"/>
        <v>12.202319781164118</v>
      </c>
      <c r="G86" s="27">
        <f t="shared" si="126"/>
        <v>12.193103996976134</v>
      </c>
      <c r="H86" s="27">
        <f t="shared" si="127"/>
        <v>197423.01640406385</v>
      </c>
      <c r="I86" s="7">
        <v>197790.39166776132</v>
      </c>
      <c r="J86" s="7">
        <v>196787.80527480613</v>
      </c>
      <c r="K86" s="7">
        <v>197082.50227612301</v>
      </c>
      <c r="L86" s="7">
        <v>191748.561658063</v>
      </c>
      <c r="M86" s="8">
        <f t="shared" si="118"/>
        <v>7.4090013995329329E-3</v>
      </c>
      <c r="N86" s="8">
        <f t="shared" si="128"/>
        <v>1.3609237256185347E-2</v>
      </c>
      <c r="O86" s="8">
        <f>+'Output Gap'!H102</f>
        <v>1.1152979229100524E-2</v>
      </c>
      <c r="P86" s="8">
        <f t="shared" si="129"/>
        <v>1.209358975183239E-2</v>
      </c>
      <c r="Q86" s="33">
        <f>+'Output Gap'!I102</f>
        <v>1.4635416515099919E-2</v>
      </c>
      <c r="R86" s="8">
        <v>2.3000000013195798E-3</v>
      </c>
      <c r="S86" s="8">
        <f>+'Output Gap'!Y86</f>
        <v>5.0840832873691941E-3</v>
      </c>
      <c r="T86" s="8">
        <f t="shared" si="130"/>
        <v>8.7063166127031785E-3</v>
      </c>
      <c r="U86" s="25">
        <v>1.45229621626102</v>
      </c>
      <c r="V86" s="25">
        <v>1.44319453982209</v>
      </c>
      <c r="W86" s="14">
        <f t="shared" si="131"/>
        <v>9.1016764389300064E-3</v>
      </c>
      <c r="X86" s="25">
        <f t="shared" si="132"/>
        <v>4.2342005570911372</v>
      </c>
      <c r="Y86">
        <f t="shared" si="119"/>
        <v>9.9905136211046752</v>
      </c>
      <c r="Z86">
        <f t="shared" si="133"/>
        <v>9.9874324936128023</v>
      </c>
      <c r="AA86" s="14">
        <f t="shared" si="117"/>
        <v>3.0811274918729481E-3</v>
      </c>
      <c r="AB86">
        <f t="shared" si="120"/>
        <v>13.236698789281894</v>
      </c>
      <c r="AC86">
        <f t="shared" si="134"/>
        <v>13.246298859135061</v>
      </c>
      <c r="AD86" s="14">
        <f t="shared" si="135"/>
        <v>-9.6000698531675255E-3</v>
      </c>
      <c r="AE86" s="8">
        <v>8.5856261021044669E-2</v>
      </c>
      <c r="AF86" s="14">
        <f>+NAIRU_Unemployment!N82</f>
        <v>9.0088464872897095E-2</v>
      </c>
      <c r="AG86" s="8">
        <f>+NAIRU_Unemployment!L82</f>
        <v>9.2854595911724944E-2</v>
      </c>
      <c r="AH86" s="8">
        <f t="shared" si="121"/>
        <v>-6.9983348906802745E-3</v>
      </c>
      <c r="AI86" s="7">
        <v>21918.271658588117</v>
      </c>
      <c r="AJ86" s="7">
        <v>23976.832880865688</v>
      </c>
      <c r="AK86" s="7">
        <v>21818.502364076499</v>
      </c>
      <c r="AL86" s="7">
        <v>23977.8321508347</v>
      </c>
      <c r="AM86" s="8">
        <f t="shared" si="101"/>
        <v>0.91414373897895529</v>
      </c>
      <c r="AN86" s="7">
        <v>46204.790782038646</v>
      </c>
      <c r="AO86" s="7">
        <v>754327.17080987955</v>
      </c>
      <c r="AP86" s="7">
        <v>754143.00525000005</v>
      </c>
      <c r="AQ86" s="8">
        <v>0.70300000000000007</v>
      </c>
      <c r="AR86" s="8">
        <v>0.75637515034331404</v>
      </c>
      <c r="AS86" s="8">
        <v>0.75949784509047003</v>
      </c>
      <c r="AT86" s="8">
        <v>0.77777791635628901</v>
      </c>
      <c r="AU86" s="8">
        <v>0.75373835064917905</v>
      </c>
      <c r="AV86" s="8">
        <f t="shared" si="113"/>
        <v>0.7636713706986461</v>
      </c>
      <c r="AW86" s="8">
        <v>4.4999999999999998E-2</v>
      </c>
      <c r="AX86" s="8">
        <v>4.5148703936065571E-2</v>
      </c>
      <c r="AY86" s="8">
        <v>4.4433333333333332E-2</v>
      </c>
      <c r="AZ86" s="8">
        <f t="shared" ref="AZ86:AZ105" si="136">+(1+AW86)/(1+BD86)-1</f>
        <v>-5.3700414446433697E-4</v>
      </c>
      <c r="BA86" s="8">
        <f t="shared" si="108"/>
        <v>8.2700483224613652E-3</v>
      </c>
      <c r="BB86" s="8">
        <f t="shared" si="109"/>
        <v>7.5799199708985743E-3</v>
      </c>
      <c r="BC86" s="7">
        <v>84.45</v>
      </c>
      <c r="BD86" s="8">
        <v>4.5561470843134888E-2</v>
      </c>
      <c r="BE86" s="8">
        <v>9.1235445512236807E-2</v>
      </c>
      <c r="BF86" s="7">
        <v>84.162966898945399</v>
      </c>
      <c r="BG86" s="8">
        <v>3.4721940835219095E-2</v>
      </c>
      <c r="BH86" s="8">
        <f t="shared" si="105"/>
        <v>2.7750311151183205E-2</v>
      </c>
      <c r="BI86" s="8">
        <v>1.5776070767796802E-2</v>
      </c>
      <c r="BJ86" s="8">
        <v>3.6276096939932501E-2</v>
      </c>
      <c r="BK86" s="7">
        <v>1.4813880649165911</v>
      </c>
      <c r="BL86" s="8">
        <v>2.7360105616398567E-3</v>
      </c>
      <c r="BM86" s="7">
        <v>2468.2166666666667</v>
      </c>
      <c r="BN86" s="7">
        <v>111.32450943333333</v>
      </c>
      <c r="BO86" s="7">
        <v>108.210120680367</v>
      </c>
      <c r="BP86" s="7">
        <v>110.17674038670501</v>
      </c>
      <c r="BQ86" s="8">
        <f t="shared" si="106"/>
        <v>-1.7849681334149547E-2</v>
      </c>
      <c r="BR86" s="8">
        <f t="shared" si="110"/>
        <v>6.2421723107245031E-2</v>
      </c>
      <c r="BS86" s="8">
        <v>5.2752777530836799E-2</v>
      </c>
      <c r="BT86" s="7">
        <v>102.13333333333333</v>
      </c>
      <c r="BU86" s="8">
        <v>8.2456016392284281E-2</v>
      </c>
      <c r="BV86" s="29">
        <f t="shared" si="116"/>
        <v>3.250552115396825E-2</v>
      </c>
      <c r="BW86" s="29">
        <v>1.93942550047939E-3</v>
      </c>
      <c r="BX86" s="29">
        <v>1.4198062549013499E-2</v>
      </c>
      <c r="BY86" s="29">
        <v>6.1597475409836067E-2</v>
      </c>
      <c r="BZ86" s="29">
        <v>2.2031401639344271E-2</v>
      </c>
      <c r="CA86" s="29">
        <v>1.5859000000000002E-2</v>
      </c>
      <c r="CB86" s="29">
        <f t="shared" si="79"/>
        <v>-3.9566073770491796E-2</v>
      </c>
      <c r="CC86" s="29">
        <v>2.1500612677447701E-2</v>
      </c>
      <c r="CD86" s="29">
        <v>1.99281515713008E-2</v>
      </c>
      <c r="CE86" s="29">
        <f t="shared" si="122"/>
        <v>1.401726671027349E-2</v>
      </c>
      <c r="CF86" s="29">
        <f t="shared" si="123"/>
        <v>1.5956692210752882E-2</v>
      </c>
      <c r="CG86" s="29">
        <f t="shared" si="47"/>
        <v>-1.6493696355217219E-2</v>
      </c>
      <c r="CH86" s="29">
        <f t="shared" si="48"/>
        <v>-7.6637925742653861E-3</v>
      </c>
      <c r="CI86" s="29">
        <f t="shared" si="53"/>
        <v>-4.7359484589693263E-3</v>
      </c>
      <c r="CJ86" s="29">
        <f t="shared" si="124"/>
        <v>0.2768731352640128</v>
      </c>
      <c r="CK86" s="10">
        <v>11.398298342690156</v>
      </c>
      <c r="CL86" s="10">
        <v>10.806728414053424</v>
      </c>
      <c r="CM86" s="10">
        <v>12.285653235645251</v>
      </c>
      <c r="CN86" s="10">
        <v>20.902084585839187</v>
      </c>
      <c r="CO86" s="10">
        <v>15.300000000000002</v>
      </c>
      <c r="CP86" s="10">
        <v>-14.933333333333337</v>
      </c>
      <c r="CQ86" s="10">
        <v>21.466666666666665</v>
      </c>
      <c r="CR86" s="10">
        <v>4.0666666666666664</v>
      </c>
      <c r="CS86" s="7">
        <v>100.80638828070781</v>
      </c>
      <c r="CT86" s="7">
        <v>98.276737176169675</v>
      </c>
      <c r="CU86" s="8">
        <f t="shared" si="111"/>
        <v>3.2115260353914099E-2</v>
      </c>
      <c r="CV86" s="7">
        <v>65.624999999999986</v>
      </c>
      <c r="CW86" s="7">
        <v>59.8060103567949</v>
      </c>
      <c r="CX86" s="26">
        <v>1.5258241582733407</v>
      </c>
      <c r="CY86" s="29">
        <v>0.23675702298973275</v>
      </c>
      <c r="CZ86">
        <v>136159.44627573201</v>
      </c>
      <c r="DA86">
        <v>47286.378126967902</v>
      </c>
      <c r="DB86" s="29">
        <f t="shared" si="96"/>
        <v>3.5247081854047346E-2</v>
      </c>
      <c r="DC86" s="29">
        <f t="shared" si="97"/>
        <v>-7.8545430487305667E-3</v>
      </c>
      <c r="DD86" s="29">
        <v>5.9134520361071821E-2</v>
      </c>
      <c r="DE86" s="29">
        <v>6.0413837105576518E-2</v>
      </c>
      <c r="DF86" s="29">
        <v>0.12248670977194275</v>
      </c>
      <c r="DG86" s="29">
        <v>0.16678213019262147</v>
      </c>
      <c r="DH86" s="29">
        <v>7.0938389685977779E-2</v>
      </c>
      <c r="DI86" s="29">
        <v>0.42527368749484895</v>
      </c>
      <c r="DJ86" s="29">
        <v>0.13209335965170338</v>
      </c>
      <c r="DK86" s="29">
        <v>0.21372247824893448</v>
      </c>
      <c r="DL86" s="29">
        <v>0.65418416209936214</v>
      </c>
      <c r="DM86">
        <v>-3178.4460562007635</v>
      </c>
      <c r="DN86" s="8">
        <f t="shared" si="107"/>
        <v>-1.6252016761582454E-2</v>
      </c>
      <c r="DO86" s="7">
        <f t="shared" si="115"/>
        <v>-22065.899716902877</v>
      </c>
      <c r="DP86" s="8">
        <f t="shared" si="114"/>
        <v>-2.8664865933539913E-2</v>
      </c>
      <c r="DQ86" s="8">
        <f t="shared" si="50"/>
        <v>3.753324191207752E-2</v>
      </c>
      <c r="DR86" s="25">
        <v>1.01398257474946</v>
      </c>
      <c r="DS86" s="8">
        <v>-8.1420801922994397E-3</v>
      </c>
      <c r="DT86" s="8">
        <v>2.9923052787679699E-3</v>
      </c>
      <c r="DU86" s="8">
        <v>-3.9687334032543903E-3</v>
      </c>
      <c r="DV86" s="8">
        <v>0.117311017590276</v>
      </c>
      <c r="DW86" s="29">
        <f t="shared" si="102"/>
        <v>8.5856261021044669E-2</v>
      </c>
      <c r="DX86" s="8">
        <v>0.67769918580871713</v>
      </c>
      <c r="DY86" s="8">
        <v>4.2667523613976598E-2</v>
      </c>
      <c r="DZ86" s="8">
        <v>4.2259621037550321E-2</v>
      </c>
      <c r="EA86" s="8">
        <v>0.48289449193845974</v>
      </c>
      <c r="EB86" s="8">
        <f t="shared" si="112"/>
        <v>5.6203639034912989E-4</v>
      </c>
      <c r="EC86" s="8">
        <v>0.13831988215223512</v>
      </c>
      <c r="ED86" s="8">
        <v>0.11427242320403974</v>
      </c>
      <c r="EE86" s="8">
        <v>9.780061779008542E-2</v>
      </c>
      <c r="EF86" s="8">
        <v>8.8703002949231946E-2</v>
      </c>
      <c r="EG86" s="8">
        <v>0.23741355857179547</v>
      </c>
      <c r="EH86" s="8">
        <v>0.36020201572292804</v>
      </c>
      <c r="EI86" s="8">
        <v>8.3905683274425935E-2</v>
      </c>
      <c r="EJ86" s="8">
        <v>6.353001055041016E-2</v>
      </c>
      <c r="EK86" s="8">
        <v>0.1159155792041329</v>
      </c>
      <c r="EL86" s="10">
        <v>199686.22561999998</v>
      </c>
      <c r="EM86" s="8">
        <v>0.14376878748289923</v>
      </c>
      <c r="EN86" s="10">
        <v>4601.8342300000004</v>
      </c>
      <c r="EO86" s="10">
        <v>7447.0514199999998</v>
      </c>
      <c r="EP86" s="8">
        <v>2.3045326314881754E-2</v>
      </c>
      <c r="EQ86" s="8">
        <v>1.6182789400477815</v>
      </c>
      <c r="ER86" s="8">
        <v>6.4953082865421383E-2</v>
      </c>
      <c r="ES86" s="8">
        <v>0.575429388247647</v>
      </c>
      <c r="ET86" s="10">
        <v>91228.958439999973</v>
      </c>
      <c r="EU86" s="8">
        <v>0.12674898918870725</v>
      </c>
      <c r="EV86" s="10">
        <v>4250.8968299999988</v>
      </c>
      <c r="EW86" s="10">
        <v>5723.4079500000007</v>
      </c>
      <c r="EX86" s="8">
        <v>4.6595915405476813E-2</v>
      </c>
      <c r="EY86" s="8">
        <v>1.3464001077626724</v>
      </c>
      <c r="EZ86" s="8">
        <v>7.1900252369939022E-2</v>
      </c>
      <c r="FA86" s="8">
        <v>0.87220040976660196</v>
      </c>
      <c r="FB86" s="10">
        <v>38332.829089999999</v>
      </c>
      <c r="FC86" s="8">
        <v>0.15978948824360106</v>
      </c>
      <c r="FD86" s="10">
        <v>706.24072000000001</v>
      </c>
      <c r="FE86" s="10">
        <v>1128.2434299999998</v>
      </c>
      <c r="FF86" s="8">
        <v>1.842391330788155E-2</v>
      </c>
      <c r="FG86" s="8">
        <v>1.5975338125504852</v>
      </c>
      <c r="FH86" s="8">
        <v>3.5233247373959199E-2</v>
      </c>
      <c r="FI86" s="8">
        <v>0.82170904503255415</v>
      </c>
      <c r="FJ86" s="7">
        <v>339419.70107999997</v>
      </c>
      <c r="FK86" s="7">
        <v>10235.291339999998</v>
      </c>
      <c r="FL86" s="8">
        <v>0.16640128897899942</v>
      </c>
      <c r="FM86" s="8">
        <v>0.18412550326771523</v>
      </c>
      <c r="FN86" s="8">
        <v>0.60379175914393191</v>
      </c>
      <c r="FO86" s="8">
        <v>0.28225912617247179</v>
      </c>
      <c r="FP86" s="8">
        <v>0.12869427976220749</v>
      </c>
      <c r="FQ86" s="8">
        <v>1.4648617600653908</v>
      </c>
      <c r="FR86" s="8">
        <v>3.0155265906582063E-2</v>
      </c>
      <c r="FS86" s="8">
        <v>6.4756639289565779E-2</v>
      </c>
      <c r="FT86" s="8">
        <v>7.355259842434192E-2</v>
      </c>
      <c r="FU86" s="8">
        <v>3.3955062532960101E-2</v>
      </c>
      <c r="FV86" s="8">
        <v>2.34564431684063E-2</v>
      </c>
      <c r="FW86" s="8">
        <v>7.6234465962053133E-2</v>
      </c>
      <c r="FX86" s="8">
        <v>0.34051933123267775</v>
      </c>
      <c r="FY86" s="8">
        <v>0.5832462028052694</v>
      </c>
      <c r="FZ86" s="8">
        <v>0.42886271071838755</v>
      </c>
      <c r="GA86" s="8">
        <v>0.15266145700695843</v>
      </c>
      <c r="GB86" s="8">
        <v>0.30006815189846758</v>
      </c>
      <c r="GC86" s="8">
        <v>0.67270239260082842</v>
      </c>
      <c r="GD86" s="8">
        <v>-0.43994694017635139</v>
      </c>
      <c r="GE86" s="8">
        <v>-0.56402204281609658</v>
      </c>
      <c r="GF86" s="8">
        <v>-0.30089774241234279</v>
      </c>
      <c r="GG86" s="8">
        <v>-4.7484031460105817E-2</v>
      </c>
      <c r="GH86" s="8">
        <v>-2.2704704917927373E-3</v>
      </c>
      <c r="GI86" s="8">
        <v>5.9487773313911018E-3</v>
      </c>
      <c r="GJ86" s="8">
        <v>3.0294504379052678E-2</v>
      </c>
      <c r="GK86" s="8">
        <v>6.6758333608202783E-2</v>
      </c>
      <c r="GL86" s="8">
        <v>0.11938624400220309</v>
      </c>
      <c r="GM86" s="8">
        <v>5.4829491936412886E-2</v>
      </c>
      <c r="GN86" s="8">
        <v>3.7823800845518271E-2</v>
      </c>
      <c r="GO86" s="8">
        <v>3.3685138690073758E-2</v>
      </c>
      <c r="GP86" s="8">
        <v>5.5472152252843774E-3</v>
      </c>
      <c r="GQ86" s="8">
        <v>7.627578527114863E-2</v>
      </c>
      <c r="GR86" s="8">
        <v>1.8733239180344818E-2</v>
      </c>
      <c r="GS86" s="8">
        <v>2.4700428347487868E-2</v>
      </c>
      <c r="GT86" s="8">
        <v>0.68422894117068789</v>
      </c>
      <c r="GU86" s="8">
        <v>0.20626671311593328</v>
      </c>
      <c r="GV86" s="8">
        <v>1.0003232245377862</v>
      </c>
      <c r="GW86" s="8">
        <v>0.41787920098253922</v>
      </c>
      <c r="GX86" s="26">
        <v>7.6166406913719884</v>
      </c>
      <c r="GY86" s="8">
        <v>0.15499242340615482</v>
      </c>
      <c r="GZ86" s="8">
        <v>7.5037972910598355E-2</v>
      </c>
      <c r="HA86" s="51">
        <v>1.3180694539567155</v>
      </c>
      <c r="HB86" s="51">
        <v>0.44494485488587693</v>
      </c>
      <c r="HC86" s="51">
        <v>1162.1980616758387</v>
      </c>
      <c r="HD86" s="51">
        <v>1520.0751861134356</v>
      </c>
      <c r="HE86" s="51">
        <v>874.76232553441127</v>
      </c>
      <c r="HF86" s="51">
        <v>1694.2339288369942</v>
      </c>
      <c r="HG86" s="51">
        <v>1104.7248400007975</v>
      </c>
      <c r="HH86" s="10">
        <v>1025.4434028315086</v>
      </c>
      <c r="HI86" s="8">
        <v>0.84992777533357144</v>
      </c>
      <c r="HJ86" s="8">
        <v>6.8774098472643416E-2</v>
      </c>
      <c r="HK86" s="8">
        <v>0.37554492561010672</v>
      </c>
      <c r="HL86" s="8">
        <v>0.14719054365662815</v>
      </c>
      <c r="HM86" s="8">
        <v>4.9104282499210401E-2</v>
      </c>
      <c r="HN86" s="8">
        <v>3.3752687067880469E-2</v>
      </c>
      <c r="HO86" s="7">
        <v>1353.7333333333333</v>
      </c>
      <c r="HP86" s="8">
        <v>4.8440543071013094E-2</v>
      </c>
      <c r="HQ86" s="8">
        <v>6.1258120964963393E-2</v>
      </c>
      <c r="HR86" s="8">
        <v>7.4193593336935204E-2</v>
      </c>
      <c r="HS86" s="29">
        <f t="shared" si="77"/>
        <v>2.575305026592211E-2</v>
      </c>
      <c r="HT86">
        <v>-5427.6112320000002</v>
      </c>
      <c r="HU86">
        <f t="shared" si="70"/>
        <v>-21106.603175</v>
      </c>
      <c r="HV86" s="8">
        <f t="shared" si="80"/>
        <v>-6.9511902757283806E-2</v>
      </c>
      <c r="HW86" s="8">
        <f t="shared" si="83"/>
        <v>-5.8091446887476174E-2</v>
      </c>
      <c r="HX86">
        <v>3299.0878467819998</v>
      </c>
      <c r="HY86">
        <f t="shared" si="71"/>
        <v>15677.866944307001</v>
      </c>
      <c r="HZ86" s="8">
        <f t="shared" si="81"/>
        <v>4.2251713284325226E-2</v>
      </c>
      <c r="IA86" s="8">
        <f t="shared" si="84"/>
        <v>4.3150002269568347E-2</v>
      </c>
      <c r="IB86" s="8">
        <v>1.8967665217048239E-2</v>
      </c>
      <c r="IC86" s="8">
        <v>9.9083744972924097E-3</v>
      </c>
      <c r="ID86" s="8">
        <v>1.4273962555227695E-2</v>
      </c>
      <c r="IE86" s="8">
        <v>1.994727949503369</v>
      </c>
      <c r="IF86" s="29">
        <v>0.38739802221012803</v>
      </c>
      <c r="IG86" s="29">
        <v>2.9380043219985101E-2</v>
      </c>
      <c r="IH86" s="29">
        <v>3.7663339739509301E-3</v>
      </c>
      <c r="II86" s="7">
        <v>195572.408201927</v>
      </c>
      <c r="IJ86" s="7">
        <v>2504.7133333333336</v>
      </c>
      <c r="IK86" s="7">
        <f t="shared" si="103"/>
        <v>78081.753148834177</v>
      </c>
      <c r="IL86" s="10">
        <f>+VLOOKUP($A86,[3]Hoja1!$G$2:$I$123, 3, FALSE)</f>
        <v>30.180839294391543</v>
      </c>
      <c r="IM86" s="10">
        <v>43.965428688744602</v>
      </c>
      <c r="IN86" s="8">
        <f t="shared" si="104"/>
        <v>-0.31353246870266482</v>
      </c>
      <c r="IO86" s="7">
        <v>2468.2166666666667</v>
      </c>
      <c r="IP86" s="8">
        <v>6.5988960219708305E-3</v>
      </c>
      <c r="IQ86" s="7">
        <v>102.70615774653754</v>
      </c>
      <c r="IR86" s="8">
        <v>2.1238403235245046E-3</v>
      </c>
      <c r="IS86" s="8">
        <v>5.2105620416729951E-3</v>
      </c>
      <c r="IT86" s="8">
        <v>3.7037037037037035E-2</v>
      </c>
      <c r="IU86" s="8">
        <v>-0.1111111111111111</v>
      </c>
      <c r="IV86" s="8">
        <v>-0.1111111111111111</v>
      </c>
      <c r="IW86" s="29">
        <f t="shared" si="72"/>
        <v>5.1165715059800455E-3</v>
      </c>
      <c r="IX86" s="7">
        <f t="shared" si="73"/>
        <v>77.844460314292689</v>
      </c>
      <c r="IY86" s="29">
        <f t="shared" si="85"/>
        <v>2.7792168157951252E-3</v>
      </c>
      <c r="IZ86" s="29">
        <f t="shared" si="86"/>
        <v>6.1794599841182764E-3</v>
      </c>
      <c r="JA86" s="29">
        <f t="shared" si="87"/>
        <v>3.6998456790123452E-2</v>
      </c>
      <c r="JB86" s="29">
        <f t="shared" si="88"/>
        <v>-1.8518518518518517E-2</v>
      </c>
      <c r="JC86" s="29">
        <f t="shared" si="89"/>
        <v>3.0864197530864196E-3</v>
      </c>
      <c r="JD86" s="26">
        <v>9.4175540173501507E-2</v>
      </c>
      <c r="JE86" s="26">
        <v>-1.0995460897626299</v>
      </c>
      <c r="JF86" s="26">
        <v>-7.5691527528701896E-2</v>
      </c>
      <c r="JG86" s="26">
        <v>0.48956710169062401</v>
      </c>
      <c r="JH86" s="26">
        <v>-0.26800764725245102</v>
      </c>
      <c r="JI86" s="26">
        <v>-0.31435887087768799</v>
      </c>
      <c r="JJ86" s="56">
        <f t="shared" si="75"/>
        <v>-1.1738614935573453</v>
      </c>
      <c r="JK86" s="8">
        <v>0.27813212962449102</v>
      </c>
      <c r="JL86" s="27">
        <v>0.52701086629084803</v>
      </c>
      <c r="JM86" s="7">
        <v>82.139364371557306</v>
      </c>
      <c r="JN86" s="8">
        <v>-7.3015550975841503E-2</v>
      </c>
      <c r="JO86" s="8">
        <v>-0.23544697298081199</v>
      </c>
      <c r="JP86" s="8">
        <v>6.2687659472595206E-2</v>
      </c>
      <c r="JQ86" s="29">
        <f t="shared" si="90"/>
        <v>9.9921208482214412E-3</v>
      </c>
      <c r="JR86" s="29">
        <f t="shared" si="91"/>
        <v>3.05012239126458E-2</v>
      </c>
      <c r="JS86" s="29">
        <f t="shared" si="92"/>
        <v>4.3749999999999997E-2</v>
      </c>
      <c r="JT86" s="31">
        <f t="shared" si="93"/>
        <v>1.1678130221299161E-6</v>
      </c>
      <c r="JU86" s="31">
        <f t="shared" si="94"/>
        <v>1.544537658970319E-5</v>
      </c>
      <c r="JV86" s="31">
        <f t="shared" si="95"/>
        <v>4.6874999999999962E-6</v>
      </c>
      <c r="JW86" s="31">
        <v>0.03</v>
      </c>
      <c r="JX86" s="31">
        <f t="shared" si="98"/>
        <v>6.2760969399325017E-3</v>
      </c>
    </row>
    <row r="87" spans="1:284" x14ac:dyDescent="0.3">
      <c r="A87" s="1">
        <v>42156</v>
      </c>
      <c r="B87" s="7">
        <v>200712.123759209</v>
      </c>
      <c r="C87" s="7">
        <f t="shared" si="99"/>
        <v>200545.95277307567</v>
      </c>
      <c r="D87" s="26">
        <f t="shared" si="100"/>
        <v>12.209626940330226</v>
      </c>
      <c r="E87" s="26">
        <f>+'Output Gap'!E103</f>
        <v>12.2087986903567</v>
      </c>
      <c r="F87" s="26">
        <f t="shared" si="125"/>
        <v>12.21063881879093</v>
      </c>
      <c r="G87" s="27">
        <f t="shared" si="126"/>
        <v>12.201714184644109</v>
      </c>
      <c r="H87" s="27">
        <f t="shared" si="127"/>
        <v>199130.20468411729</v>
      </c>
      <c r="I87" s="7">
        <v>199185.07431466554</v>
      </c>
      <c r="J87" s="7">
        <v>198215.70364128085</v>
      </c>
      <c r="K87" s="7">
        <v>198543.28622043499</v>
      </c>
      <c r="L87" s="7">
        <v>195423.55027707</v>
      </c>
      <c r="M87" s="8">
        <f t="shared" si="118"/>
        <v>7.1096601904476753E-3</v>
      </c>
      <c r="N87" s="8">
        <f t="shared" si="128"/>
        <v>1.2594461851751282E-2</v>
      </c>
      <c r="O87" s="8">
        <f>+'Output Gap'!H103</f>
        <v>1.1771835042798884E-2</v>
      </c>
      <c r="P87" s="8">
        <f t="shared" si="129"/>
        <v>1.0923751591207287E-2</v>
      </c>
      <c r="Q87" s="33">
        <f>+'Output Gap'!I103</f>
        <v>1.3459987356998937E-2</v>
      </c>
      <c r="R87" s="8">
        <v>-1.4000000043656868E-3</v>
      </c>
      <c r="S87" s="8">
        <f>+'Output Gap'!Y87</f>
        <v>5.6596188618630201E-3</v>
      </c>
      <c r="T87" s="8">
        <f t="shared" si="130"/>
        <v>8.5927202618630415E-3</v>
      </c>
      <c r="U87" s="25">
        <v>1.4541673313972101</v>
      </c>
      <c r="V87" s="25">
        <v>1.4443432934565601</v>
      </c>
      <c r="W87" s="14">
        <f t="shared" si="131"/>
        <v>9.82403794065001E-3</v>
      </c>
      <c r="X87" s="25">
        <f t="shared" si="132"/>
        <v>4.239067405239715</v>
      </c>
      <c r="Y87">
        <f t="shared" si="119"/>
        <v>9.9944629037550392</v>
      </c>
      <c r="Z87">
        <f t="shared" si="133"/>
        <v>9.9921285936990145</v>
      </c>
      <c r="AA87" s="14">
        <f t="shared" si="117"/>
        <v>2.334310056024691E-3</v>
      </c>
      <c r="AB87">
        <f t="shared" si="120"/>
        <v>13.251327389110768</v>
      </c>
      <c r="AC87">
        <f t="shared" si="134"/>
        <v>13.262814140942396</v>
      </c>
      <c r="AD87" s="14">
        <f t="shared" si="135"/>
        <v>-1.1486751831627728E-2</v>
      </c>
      <c r="AE87" s="8">
        <v>9.0426473776374486E-2</v>
      </c>
      <c r="AF87" s="14">
        <f>+NAIRU_Unemployment!N83</f>
        <v>9.0252023523174907E-2</v>
      </c>
      <c r="AG87" s="8">
        <f>+NAIRU_Unemployment!L83</f>
        <v>9.2347773768560973E-2</v>
      </c>
      <c r="AH87" s="8">
        <f t="shared" si="121"/>
        <v>-1.9212999921864871E-3</v>
      </c>
      <c r="AI87" s="7">
        <v>21973.42467236935</v>
      </c>
      <c r="AJ87" s="7">
        <v>24157.942199130164</v>
      </c>
      <c r="AK87" s="7">
        <v>21904.840170904801</v>
      </c>
      <c r="AL87" s="7">
        <v>24077.2473024383</v>
      </c>
      <c r="AM87" s="8">
        <f t="shared" si="101"/>
        <v>0.90957352622362553</v>
      </c>
      <c r="AN87" s="7">
        <v>46622.343358630424</v>
      </c>
      <c r="AO87" s="7">
        <v>767617.50811191241</v>
      </c>
      <c r="AP87" s="7">
        <v>766900.00893000001</v>
      </c>
      <c r="AQ87" s="8">
        <v>0.71148413661436893</v>
      </c>
      <c r="AR87" s="8">
        <v>0.75426621572865005</v>
      </c>
      <c r="AS87" s="8">
        <v>0.75983485606651802</v>
      </c>
      <c r="AT87" s="8">
        <v>0.77805456373841797</v>
      </c>
      <c r="AU87" s="8">
        <v>0.75105129013654104</v>
      </c>
      <c r="AV87" s="8">
        <f t="shared" si="113"/>
        <v>0.76298023664715897</v>
      </c>
      <c r="AW87" s="8">
        <v>4.4999999999999998E-2</v>
      </c>
      <c r="AX87" s="8">
        <v>4.5194675475862069E-2</v>
      </c>
      <c r="AY87" s="8">
        <v>4.4433333333333332E-2</v>
      </c>
      <c r="AZ87" s="8">
        <f t="shared" si="136"/>
        <v>8.5025231780311294E-4</v>
      </c>
      <c r="BA87" s="8">
        <f t="shared" si="108"/>
        <v>-3.5081186281382681E-4</v>
      </c>
      <c r="BB87" s="8">
        <f t="shared" si="109"/>
        <v>-1.0789776988356925E-3</v>
      </c>
      <c r="BC87" s="7">
        <v>85.21</v>
      </c>
      <c r="BD87" s="8">
        <v>4.4112241146918141E-2</v>
      </c>
      <c r="BE87" s="8">
        <v>6.9925029987804505E-2</v>
      </c>
      <c r="BF87" s="7">
        <v>85.076410248392094</v>
      </c>
      <c r="BG87" s="8">
        <v>3.8018588872187703E-2</v>
      </c>
      <c r="BH87" s="8">
        <f t="shared" si="105"/>
        <v>1.8752480190687315E-2</v>
      </c>
      <c r="BI87" s="8">
        <v>2.1647928245528001E-2</v>
      </c>
      <c r="BJ87" s="8">
        <v>3.8626319084096201E-2</v>
      </c>
      <c r="BK87" s="7">
        <v>1.4938874327880545</v>
      </c>
      <c r="BL87" s="8">
        <v>1.6882566414943234E-2</v>
      </c>
      <c r="BM87" s="7">
        <v>2496.4633333333336</v>
      </c>
      <c r="BN87" s="7">
        <v>105.65613736666666</v>
      </c>
      <c r="BO87" s="7">
        <v>110.606478577972</v>
      </c>
      <c r="BP87" s="7">
        <v>111.669786615549</v>
      </c>
      <c r="BQ87" s="8">
        <f t="shared" si="106"/>
        <v>-9.5218954902968056E-3</v>
      </c>
      <c r="BR87" s="8">
        <f t="shared" si="110"/>
        <v>7.100689411515404E-2</v>
      </c>
      <c r="BS87" s="8">
        <v>5.6903234605964602E-2</v>
      </c>
      <c r="BT87" s="7">
        <v>103.15666666666668</v>
      </c>
      <c r="BU87" s="8">
        <v>0.10560537315565743</v>
      </c>
      <c r="BV87" s="29">
        <f t="shared" si="116"/>
        <v>3.1533309830645166E-2</v>
      </c>
      <c r="BW87" s="29">
        <v>1.8953585083119101E-3</v>
      </c>
      <c r="BX87" s="29">
        <v>2.1348046050421798E-2</v>
      </c>
      <c r="BY87" s="29">
        <v>5.9301226562500003E-2</v>
      </c>
      <c r="BZ87" s="29">
        <v>2.1673334374999999E-2</v>
      </c>
      <c r="CA87" s="29">
        <v>1.6840999999999998E-2</v>
      </c>
      <c r="CB87" s="29">
        <f t="shared" si="79"/>
        <v>-3.7627892187500005E-2</v>
      </c>
      <c r="CC87" s="29">
        <v>2.29447961151267E-2</v>
      </c>
      <c r="CD87" s="29">
        <v>2.0202868304777001E-2</v>
      </c>
      <c r="CE87" s="29">
        <f t="shared" si="122"/>
        <v>1.4291983443749691E-2</v>
      </c>
      <c r="CF87" s="29">
        <f t="shared" si="123"/>
        <v>1.6187341952061604E-2</v>
      </c>
      <c r="CG87" s="29">
        <f t="shared" ref="CG87:CG107" si="137">+AZ87-CF87</f>
        <v>-1.5337089634258491E-2</v>
      </c>
      <c r="CH87" s="29">
        <f t="shared" ref="CH87:CH107" si="138">+CG83</f>
        <v>-3.4644472456631607E-3</v>
      </c>
      <c r="CI87" s="29">
        <f t="shared" si="53"/>
        <v>-1.6537818888305109E-3</v>
      </c>
      <c r="CJ87" s="29">
        <f t="shared" si="124"/>
        <v>0.31742415154587283</v>
      </c>
      <c r="CK87" s="10">
        <v>12.206927220083676</v>
      </c>
      <c r="CL87" s="10">
        <v>10.996294942203951</v>
      </c>
      <c r="CM87" s="10">
        <v>14.02287563690326</v>
      </c>
      <c r="CN87" s="10">
        <v>17.5</v>
      </c>
      <c r="CO87" s="10">
        <v>18.333333333333332</v>
      </c>
      <c r="CP87" s="10">
        <v>-22.566666666666663</v>
      </c>
      <c r="CQ87" s="10">
        <v>19.133333333333333</v>
      </c>
      <c r="CR87" s="10">
        <v>0.31333333333333335</v>
      </c>
      <c r="CS87" s="7">
        <v>111.9449528717366</v>
      </c>
      <c r="CT87" s="7">
        <v>118.47435577058674</v>
      </c>
      <c r="CU87" s="8">
        <f t="shared" si="111"/>
        <v>3.3257950985775109E-2</v>
      </c>
      <c r="CV87" s="7">
        <v>63.541666666666664</v>
      </c>
      <c r="CW87" s="7">
        <v>57.326552242902999</v>
      </c>
      <c r="CX87" s="26">
        <v>1.5200100521298032</v>
      </c>
      <c r="CY87" s="29">
        <v>0.22964441190895965</v>
      </c>
      <c r="CZ87">
        <v>137224.86484528001</v>
      </c>
      <c r="DA87">
        <v>46025.689290616901</v>
      </c>
      <c r="DB87" s="29">
        <f t="shared" si="96"/>
        <v>3.244566133032678E-2</v>
      </c>
      <c r="DC87" s="29">
        <f t="shared" si="97"/>
        <v>-5.1713114375749991E-2</v>
      </c>
      <c r="DD87" s="29">
        <v>5.943371577780393E-2</v>
      </c>
      <c r="DE87" s="29">
        <v>6.0038504364811306E-2</v>
      </c>
      <c r="DF87" s="29">
        <v>0.12343550690471464</v>
      </c>
      <c r="DG87" s="29">
        <v>0.16784047998524809</v>
      </c>
      <c r="DH87" s="29">
        <v>7.2760570106408753E-2</v>
      </c>
      <c r="DI87" s="29">
        <v>0.42433692917571553</v>
      </c>
      <c r="DJ87" s="29">
        <v>0.13159969729614002</v>
      </c>
      <c r="DK87" s="29">
        <v>0.21611169788703341</v>
      </c>
      <c r="DL87" s="29">
        <v>0.6522886048168266</v>
      </c>
      <c r="DM87">
        <v>1192.5304461754749</v>
      </c>
      <c r="DN87" s="8">
        <f t="shared" si="107"/>
        <v>6.0256183458236101E-3</v>
      </c>
      <c r="DO87" s="7">
        <f t="shared" si="115"/>
        <v>-21449.428319109615</v>
      </c>
      <c r="DP87" s="8">
        <f t="shared" si="114"/>
        <v>-2.7543622501134072E-2</v>
      </c>
      <c r="DQ87" s="8">
        <f t="shared" si="50"/>
        <v>3.6956879533030174E-2</v>
      </c>
      <c r="DR87" s="25">
        <v>1.00959195215649</v>
      </c>
      <c r="DS87" s="8">
        <v>-1.4619198841970301E-2</v>
      </c>
      <c r="DT87" s="8">
        <v>2.9249283708934499E-3</v>
      </c>
      <c r="DU87" s="8">
        <v>-3.9791192546718901E-3</v>
      </c>
      <c r="DV87" s="8">
        <v>0.113629635975264</v>
      </c>
      <c r="DW87" s="29">
        <f t="shared" si="102"/>
        <v>9.0426473776374486E-2</v>
      </c>
      <c r="DX87" s="8">
        <v>0.67995408701140281</v>
      </c>
      <c r="DY87" s="8">
        <v>4.2896359822830903E-2</v>
      </c>
      <c r="DZ87" s="8">
        <v>3.8724638180933635E-2</v>
      </c>
      <c r="EA87" s="8">
        <v>0.48563612056727806</v>
      </c>
      <c r="EB87" s="8">
        <f t="shared" si="112"/>
        <v>-6.4932039906014927E-3</v>
      </c>
      <c r="EC87" s="8">
        <v>0.16101507809787119</v>
      </c>
      <c r="ED87" s="8">
        <v>0.1273780801548845</v>
      </c>
      <c r="EE87" s="8">
        <v>8.9572025330754146E-2</v>
      </c>
      <c r="EF87" s="8">
        <v>9.5941538499073387E-2</v>
      </c>
      <c r="EG87" s="8">
        <v>0.24160555241193934</v>
      </c>
      <c r="EH87" s="8">
        <v>0.35498046794432953</v>
      </c>
      <c r="EI87" s="8">
        <v>8.5551893236960747E-2</v>
      </c>
      <c r="EJ87" s="8">
        <v>6.1138857123740446E-2</v>
      </c>
      <c r="EK87" s="8">
        <v>0.11621422337264753</v>
      </c>
      <c r="EL87" s="10">
        <v>207498.28724000006</v>
      </c>
      <c r="EM87" s="8">
        <v>0.13533736627986603</v>
      </c>
      <c r="EN87" s="10">
        <v>4819.2630600000002</v>
      </c>
      <c r="EO87" s="10">
        <v>7676.1357700000017</v>
      </c>
      <c r="EP87" s="8">
        <v>2.3225555854472502E-2</v>
      </c>
      <c r="EQ87" s="8">
        <v>1.5928028153748472</v>
      </c>
      <c r="ER87" s="8">
        <v>6.7395526736460432E-2</v>
      </c>
      <c r="ES87" s="8">
        <v>0.55061490812043079</v>
      </c>
      <c r="ET87" s="10">
        <v>94494.038619999992</v>
      </c>
      <c r="EU87" s="8">
        <v>0.13028628275018517</v>
      </c>
      <c r="EV87" s="10">
        <v>4630.9685599999984</v>
      </c>
      <c r="EW87" s="10">
        <v>6114.2023099999997</v>
      </c>
      <c r="EX87" s="8">
        <v>4.9008049900619209E-2</v>
      </c>
      <c r="EY87" s="8">
        <v>1.3202858604593941</v>
      </c>
      <c r="EZ87" s="8">
        <v>7.4426567147992506E-2</v>
      </c>
      <c r="FA87" s="8">
        <v>0.86912044512550668</v>
      </c>
      <c r="FB87" s="10">
        <v>39651.246559999985</v>
      </c>
      <c r="FC87" s="8">
        <v>0.14891844616552397</v>
      </c>
      <c r="FD87" s="10">
        <v>749.74665000000005</v>
      </c>
      <c r="FE87" s="10">
        <v>1160.0052800000001</v>
      </c>
      <c r="FF87" s="8">
        <v>1.8908526592360437E-2</v>
      </c>
      <c r="FG87" s="8">
        <v>1.5471963495935595</v>
      </c>
      <c r="FH87" s="8">
        <v>3.7866331173489809E-2</v>
      </c>
      <c r="FI87" s="8">
        <v>0.75898245595829705</v>
      </c>
      <c r="FJ87" s="7">
        <v>351966.27213000006</v>
      </c>
      <c r="FK87" s="7">
        <v>10855.52016</v>
      </c>
      <c r="FL87" s="8">
        <v>0.16140737335723032</v>
      </c>
      <c r="FM87" s="8">
        <v>0.14695337061938249</v>
      </c>
      <c r="FN87" s="8">
        <v>0.60452116624957031</v>
      </c>
      <c r="FO87" s="8">
        <v>0.28154922867639992</v>
      </c>
      <c r="FP87" s="8">
        <v>0.12868938836185662</v>
      </c>
      <c r="FQ87" s="8">
        <v>1.4470366650206714</v>
      </c>
      <c r="FR87" s="8">
        <v>3.0842501170085052E-2</v>
      </c>
      <c r="FS87" s="8">
        <v>6.7119935621657398E-2</v>
      </c>
      <c r="FT87" s="8">
        <v>8.7145684953774796E-2</v>
      </c>
      <c r="FU87" s="8">
        <v>3.6580560781638349E-2</v>
      </c>
      <c r="FV87" s="8">
        <v>2.1494275477716963E-2</v>
      </c>
      <c r="FW87" s="8">
        <v>7.0495146626039062E-2</v>
      </c>
      <c r="FX87" s="8">
        <v>0.34264040203952184</v>
      </c>
      <c r="FY87" s="8">
        <v>0.58686445133443921</v>
      </c>
      <c r="FZ87" s="8">
        <v>0.29694714844639436</v>
      </c>
      <c r="GA87" s="8">
        <v>0.12527188833353842</v>
      </c>
      <c r="GB87" s="8">
        <v>0.26002242707753553</v>
      </c>
      <c r="GC87" s="8">
        <v>0.69302399375934154</v>
      </c>
      <c r="GD87" s="8">
        <v>-0.33707609421884227</v>
      </c>
      <c r="GE87" s="8">
        <v>-0.36143428918001774</v>
      </c>
      <c r="GF87" s="8">
        <v>-0.21096151932130131</v>
      </c>
      <c r="GG87" s="8">
        <v>-4.8862995158974833E-2</v>
      </c>
      <c r="GH87" s="8">
        <v>-5.3907855713151431E-3</v>
      </c>
      <c r="GI87" s="8">
        <v>3.1345072336384644E-3</v>
      </c>
      <c r="GJ87" s="8">
        <v>2.4976758494846124E-2</v>
      </c>
      <c r="GK87" s="8">
        <v>6.5135525370094483E-2</v>
      </c>
      <c r="GL87" s="8">
        <v>0.11602977520972436</v>
      </c>
      <c r="GM87" s="8">
        <v>5.6422568273036496E-2</v>
      </c>
      <c r="GN87" s="8">
        <v>3.8661104708652839E-2</v>
      </c>
      <c r="GO87" s="8">
        <v>3.269932045853343E-2</v>
      </c>
      <c r="GP87" s="8">
        <v>5.4146934750016239E-3</v>
      </c>
      <c r="GQ87" s="8">
        <v>7.5451036799561388E-2</v>
      </c>
      <c r="GR87" s="8">
        <v>1.9905467259915485E-2</v>
      </c>
      <c r="GS87" s="8">
        <v>2.4138511251293272E-2</v>
      </c>
      <c r="GT87" s="8">
        <v>0.69891661684374484</v>
      </c>
      <c r="GU87" s="8">
        <v>0.20451032897242624</v>
      </c>
      <c r="GV87" s="8">
        <v>1.012880640010291</v>
      </c>
      <c r="GW87" s="8">
        <v>0.42917796684333126</v>
      </c>
      <c r="GX87" s="26">
        <v>7.4206776712436637</v>
      </c>
      <c r="GY87" s="8">
        <v>0.1584669244594632</v>
      </c>
      <c r="GZ87" s="8">
        <v>7.4609088824375877E-2</v>
      </c>
      <c r="HA87" s="51">
        <v>1.2773980866792887</v>
      </c>
      <c r="HB87" s="51">
        <v>0.45011318227630265</v>
      </c>
      <c r="HC87" s="51">
        <v>1157.3994436202076</v>
      </c>
      <c r="HD87" s="51">
        <v>1507.5595969492369</v>
      </c>
      <c r="HE87" s="51">
        <v>872.66094851063986</v>
      </c>
      <c r="HF87" s="51">
        <v>1677.9387006911843</v>
      </c>
      <c r="HG87" s="51">
        <v>1119.6599070321654</v>
      </c>
      <c r="HH87" s="10">
        <v>994.84045056418609</v>
      </c>
      <c r="HI87" s="8">
        <v>0.84331198537977059</v>
      </c>
      <c r="HJ87" s="8">
        <v>7.1287127017504434E-2</v>
      </c>
      <c r="HK87" s="8">
        <v>0.36563861989450208</v>
      </c>
      <c r="HL87" s="8">
        <v>0.14855910639353445</v>
      </c>
      <c r="HM87" s="8">
        <v>4.5153095757828166E-2</v>
      </c>
      <c r="HN87" s="8">
        <v>3.3492015407175862E-2</v>
      </c>
      <c r="HO87" s="7">
        <v>1344.7733333333333</v>
      </c>
      <c r="HP87" s="8">
        <v>4.6060076729334203E-2</v>
      </c>
      <c r="HQ87" s="8">
        <v>6.3229009101764391E-2</v>
      </c>
      <c r="HR87" s="8">
        <v>7.8229567310485193E-2</v>
      </c>
      <c r="HS87" s="29">
        <f t="shared" si="77"/>
        <v>3.216949058115099E-2</v>
      </c>
      <c r="HT87">
        <v>-4316.555429</v>
      </c>
      <c r="HU87">
        <f t="shared" si="70"/>
        <v>-21222.779133</v>
      </c>
      <c r="HV87" s="8">
        <f t="shared" si="80"/>
        <v>-5.4577333578571453E-2</v>
      </c>
      <c r="HW87" s="8">
        <f t="shared" si="83"/>
        <v>-6.1825356124242663E-2</v>
      </c>
      <c r="HX87">
        <v>4081.8462229070001</v>
      </c>
      <c r="HY87">
        <f t="shared" si="71"/>
        <v>14814.301005297002</v>
      </c>
      <c r="HZ87" s="8">
        <f t="shared" si="81"/>
        <v>5.1609735259587994E-2</v>
      </c>
      <c r="IA87" s="8">
        <f t="shared" si="84"/>
        <v>4.3156432512651041E-2</v>
      </c>
      <c r="IB87" s="8">
        <v>1.6032189033739784E-2</v>
      </c>
      <c r="IC87" s="8">
        <v>1.1362912323650061E-2</v>
      </c>
      <c r="ID87" s="8">
        <v>1.5761331155261189E-2</v>
      </c>
      <c r="IE87" s="8">
        <v>2.0611494635885217</v>
      </c>
      <c r="IF87" s="29">
        <v>0.38598046158421728</v>
      </c>
      <c r="IG87" s="29">
        <v>2.9260667198270002E-2</v>
      </c>
      <c r="IH87" s="29">
        <v>2.1359564784493002E-3</v>
      </c>
      <c r="II87" s="7">
        <v>197910.052999295</v>
      </c>
      <c r="IJ87" s="7">
        <v>2502.3200000000002</v>
      </c>
      <c r="IK87" s="7">
        <f t="shared" si="103"/>
        <v>79090.625099625555</v>
      </c>
      <c r="IL87" s="10">
        <f>+VLOOKUP($A87,[3]Hoja1!$G$2:$I$123, 3, FALSE)</f>
        <v>34.300449900394383</v>
      </c>
      <c r="IM87" s="10">
        <v>43.107494564450903</v>
      </c>
      <c r="IN87" s="8">
        <f t="shared" si="104"/>
        <v>-0.20430425736965352</v>
      </c>
      <c r="IO87" s="7">
        <v>2496.4633333333336</v>
      </c>
      <c r="IP87" s="8">
        <v>3.7402270638212543E-3</v>
      </c>
      <c r="IQ87" s="7">
        <v>121.76254359041512</v>
      </c>
      <c r="IR87" s="8">
        <v>2.2215380072711653E-3</v>
      </c>
      <c r="IS87" s="8">
        <v>1.0078731159425963E-2</v>
      </c>
      <c r="IT87" s="8">
        <v>-1.2345679012345678E-2</v>
      </c>
      <c r="IU87" s="8">
        <v>-8.6419753086419748E-2</v>
      </c>
      <c r="IV87" s="8">
        <v>-0.13580246913580246</v>
      </c>
      <c r="IW87" s="29">
        <f t="shared" si="72"/>
        <v>5.2011116241959879E-3</v>
      </c>
      <c r="IX87" s="7">
        <f t="shared" si="73"/>
        <v>98.392174508924327</v>
      </c>
      <c r="IY87" s="29">
        <f t="shared" si="85"/>
        <v>2.5916601720711667E-3</v>
      </c>
      <c r="IZ87" s="29">
        <f t="shared" si="86"/>
        <v>7.061476823202995E-3</v>
      </c>
      <c r="JA87" s="29">
        <f t="shared" si="87"/>
        <v>1.8479938271604934E-2</v>
      </c>
      <c r="JB87" s="29">
        <f t="shared" si="88"/>
        <v>-4.0123456790123455E-2</v>
      </c>
      <c r="JC87" s="29">
        <f t="shared" si="89"/>
        <v>-3.3950617283950615E-2</v>
      </c>
      <c r="JD87" s="26">
        <v>0.124053012328995</v>
      </c>
      <c r="JE87" s="26">
        <v>-1.0918185621746399</v>
      </c>
      <c r="JF87" s="26">
        <v>-4.5886470727383701E-2</v>
      </c>
      <c r="JG87" s="26">
        <v>0.47329330048540802</v>
      </c>
      <c r="JH87" s="26">
        <v>-0.26923934130613703</v>
      </c>
      <c r="JI87" s="26">
        <v>-0.29722287478183401</v>
      </c>
      <c r="JJ87" s="56">
        <f t="shared" si="75"/>
        <v>-1.1068209361755916</v>
      </c>
      <c r="JK87" s="8">
        <v>0.27739964553296298</v>
      </c>
      <c r="JL87" s="27">
        <v>0.52254652852067496</v>
      </c>
      <c r="JM87" s="7">
        <v>66.088678958102705</v>
      </c>
      <c r="JN87" s="8">
        <v>-4.4265856419717899E-2</v>
      </c>
      <c r="JO87" s="8">
        <v>-0.29028696803759702</v>
      </c>
      <c r="JP87" s="8">
        <v>9.7391947255526301E-2</v>
      </c>
      <c r="JQ87" s="29">
        <f t="shared" si="90"/>
        <v>9.2290991895584255E-3</v>
      </c>
      <c r="JR87" s="29">
        <f t="shared" si="91"/>
        <v>3.3545268039314423E-2</v>
      </c>
      <c r="JS87" s="29">
        <f t="shared" si="92"/>
        <v>4.4999999999999998E-2</v>
      </c>
      <c r="JT87" s="31">
        <f t="shared" si="93"/>
        <v>3.9234867725998539E-7</v>
      </c>
      <c r="JU87" s="31">
        <f t="shared" si="94"/>
        <v>1.8580649834728825E-5</v>
      </c>
      <c r="JV87" s="31">
        <f t="shared" si="95"/>
        <v>0</v>
      </c>
      <c r="JW87" s="31">
        <v>0.03</v>
      </c>
      <c r="JX87" s="31">
        <f t="shared" si="98"/>
        <v>8.6263190840962026E-3</v>
      </c>
    </row>
    <row r="88" spans="1:284" x14ac:dyDescent="0.3">
      <c r="A88" s="1">
        <v>42248</v>
      </c>
      <c r="B88" s="7">
        <v>202803.77074707599</v>
      </c>
      <c r="C88" s="7">
        <f t="shared" si="99"/>
        <v>201673.38171458826</v>
      </c>
      <c r="D88" s="26">
        <f t="shared" si="100"/>
        <v>12.219994143953706</v>
      </c>
      <c r="E88" s="26">
        <f>+'Output Gap'!E104</f>
        <v>12.2144047455488</v>
      </c>
      <c r="F88" s="26">
        <f t="shared" si="125"/>
        <v>12.21625054700262</v>
      </c>
      <c r="G88" s="27">
        <f t="shared" si="126"/>
        <v>12.210304885834535</v>
      </c>
      <c r="H88" s="27">
        <f t="shared" si="127"/>
        <v>200848.24177625717</v>
      </c>
      <c r="I88" s="7">
        <v>200481.0559221016</v>
      </c>
      <c r="J88" s="7">
        <v>199557.92078161109</v>
      </c>
      <c r="K88" s="7">
        <v>200217.231745909</v>
      </c>
      <c r="L88" s="7">
        <v>197175.01088590699</v>
      </c>
      <c r="M88" s="8">
        <f t="shared" si="118"/>
        <v>4.1082756365389272E-3</v>
      </c>
      <c r="N88" s="8">
        <f t="shared" si="128"/>
        <v>1.6265202367071296E-2</v>
      </c>
      <c r="O88" s="8">
        <f>+'Output Gap'!H104</f>
        <v>9.9921008736991723E-3</v>
      </c>
      <c r="P88" s="8">
        <f t="shared" si="129"/>
        <v>1.2918663286931809E-2</v>
      </c>
      <c r="Q88" s="33">
        <f>+'Output Gap'!I104</f>
        <v>9.8730136908997679E-3</v>
      </c>
      <c r="R88" s="14">
        <v>4.0109375046629495E-4</v>
      </c>
      <c r="S88" s="14">
        <f>+'Output Gap'!Y88</f>
        <v>4.0480033639634745E-3</v>
      </c>
      <c r="T88" s="8">
        <f t="shared" si="130"/>
        <v>5.8674688485470302E-3</v>
      </c>
      <c r="U88" s="25">
        <v>1.45349607989975</v>
      </c>
      <c r="V88" s="25">
        <v>1.44543251079149</v>
      </c>
      <c r="W88" s="14">
        <f t="shared" si="131"/>
        <v>8.0635691082600047E-3</v>
      </c>
      <c r="X88" s="25">
        <f t="shared" si="132"/>
        <v>4.243687186457592</v>
      </c>
      <c r="Y88">
        <f t="shared" si="119"/>
        <v>9.998396650905919</v>
      </c>
      <c r="Z88">
        <f t="shared" si="133"/>
        <v>9.9967738828909756</v>
      </c>
      <c r="AA88" s="14">
        <f t="shared" si="117"/>
        <v>1.622768014943432E-3</v>
      </c>
      <c r="AB88">
        <f t="shared" si="120"/>
        <v>13.265301878913572</v>
      </c>
      <c r="AC88">
        <f t="shared" si="134"/>
        <v>13.27966695530227</v>
      </c>
      <c r="AD88" s="14">
        <f t="shared" si="135"/>
        <v>-1.4365076388697773E-2</v>
      </c>
      <c r="AE88" s="8">
        <v>9.0729595399281743E-2</v>
      </c>
      <c r="AF88" s="14">
        <f>+NAIRU_Unemployment!N84</f>
        <v>9.0415582173452705E-2</v>
      </c>
      <c r="AG88" s="8">
        <f>+NAIRU_Unemployment!L84</f>
        <v>9.1871329258123677E-2</v>
      </c>
      <c r="AH88" s="8">
        <f t="shared" si="121"/>
        <v>-1.141733858841934E-3</v>
      </c>
      <c r="AI88" s="7">
        <v>21976.753912356144</v>
      </c>
      <c r="AJ88" s="7">
        <v>24169.657124171601</v>
      </c>
      <c r="AK88" s="7">
        <v>21991.177977733201</v>
      </c>
      <c r="AL88" s="7">
        <v>24176.6624540419</v>
      </c>
      <c r="AM88" s="8">
        <f t="shared" si="101"/>
        <v>0.90927040460071828</v>
      </c>
      <c r="AN88" s="7">
        <v>47087.587789416255</v>
      </c>
      <c r="AO88" s="7">
        <v>780785.81999606581</v>
      </c>
      <c r="AP88" s="7">
        <v>779657.01260999998</v>
      </c>
      <c r="AQ88" s="8">
        <v>0.72942231739679075</v>
      </c>
      <c r="AR88" s="8">
        <v>0.75215728111398705</v>
      </c>
      <c r="AS88" s="8">
        <v>0.76039889542869599</v>
      </c>
      <c r="AT88" s="8">
        <v>0.77830389908621</v>
      </c>
      <c r="AU88" s="8">
        <v>0.75041737565200795</v>
      </c>
      <c r="AV88" s="8">
        <f t="shared" si="113"/>
        <v>0.76304005672230468</v>
      </c>
      <c r="AW88" s="8">
        <v>4.7500000000000001E-2</v>
      </c>
      <c r="AX88" s="8">
        <v>4.5423539533333314E-2</v>
      </c>
      <c r="AY88" s="8">
        <v>4.4666666666666667E-2</v>
      </c>
      <c r="AZ88" s="8">
        <f t="shared" si="136"/>
        <v>-5.6085773816412221E-3</v>
      </c>
      <c r="BA88" s="8">
        <f t="shared" si="108"/>
        <v>1.2558979147441196E-3</v>
      </c>
      <c r="BB88" s="8">
        <f t="shared" si="109"/>
        <v>5.3100183859489114E-4</v>
      </c>
      <c r="BC88" s="7">
        <v>86.39</v>
      </c>
      <c r="BD88" s="8">
        <v>5.3408120960858341E-2</v>
      </c>
      <c r="BE88" s="8">
        <v>8.4603382667583299E-2</v>
      </c>
      <c r="BF88" s="7">
        <v>86.018925656576897</v>
      </c>
      <c r="BG88" s="8">
        <v>4.5971835925990502E-2</v>
      </c>
      <c r="BH88" s="8">
        <f t="shared" si="105"/>
        <v>1.91394291042295E-2</v>
      </c>
      <c r="BI88" s="8">
        <v>2.5751566283137101E-2</v>
      </c>
      <c r="BJ88" s="8">
        <v>4.5240487762947597E-2</v>
      </c>
      <c r="BK88" s="7">
        <v>1.5246593370985879</v>
      </c>
      <c r="BL88" s="8">
        <v>3.4989392951505494E-2</v>
      </c>
      <c r="BM88" s="7">
        <v>2942.7700000000004</v>
      </c>
      <c r="BN88" s="7">
        <v>104.6978908</v>
      </c>
      <c r="BO88" s="7">
        <v>113.002836475577</v>
      </c>
      <c r="BP88" s="7">
        <v>113.22859290314101</v>
      </c>
      <c r="BQ88" s="8">
        <f t="shared" si="106"/>
        <v>-1.9938111193974484E-3</v>
      </c>
      <c r="BR88" s="8">
        <f t="shared" si="110"/>
        <v>7.9359009117967449E-2</v>
      </c>
      <c r="BS88" s="8">
        <v>6.0425743742320799E-2</v>
      </c>
      <c r="BT88" s="7">
        <v>111.74333333333334</v>
      </c>
      <c r="BU88" s="8">
        <v>0.20686179213017986</v>
      </c>
      <c r="BV88" s="29">
        <f t="shared" si="116"/>
        <v>3.2172666272131153E-2</v>
      </c>
      <c r="BW88" s="29">
        <v>1.8810989913057899E-3</v>
      </c>
      <c r="BX88" s="29">
        <v>2.1620552595733197E-2</v>
      </c>
      <c r="BY88" s="29">
        <v>6.3874042187500008E-2</v>
      </c>
      <c r="BZ88" s="29">
        <v>2.6934126562500001E-2</v>
      </c>
      <c r="CA88" s="29">
        <v>2.4659999999999998E-2</v>
      </c>
      <c r="CB88" s="29">
        <f t="shared" si="79"/>
        <v>-3.6939915625000007E-2</v>
      </c>
      <c r="CC88" s="29">
        <v>2.4388979552805699E-2</v>
      </c>
      <c r="CD88" s="29">
        <v>2.04447576027935E-2</v>
      </c>
      <c r="CE88" s="29">
        <f t="shared" si="122"/>
        <v>1.453387274176619E-2</v>
      </c>
      <c r="CF88" s="29">
        <f t="shared" si="123"/>
        <v>1.6414971733071979E-2</v>
      </c>
      <c r="CG88" s="29">
        <f t="shared" si="137"/>
        <v>-2.2023549114713201E-2</v>
      </c>
      <c r="CH88" s="29">
        <f t="shared" si="138"/>
        <v>5.0067996969387595E-4</v>
      </c>
      <c r="CI88" s="29">
        <f t="shared" si="53"/>
        <v>-7.6637925742653861E-3</v>
      </c>
      <c r="CJ88" s="29">
        <f t="shared" si="124"/>
        <v>8.2994658489527598E-2</v>
      </c>
      <c r="CK88" s="10">
        <v>2.1657168455133555</v>
      </c>
      <c r="CL88" s="10">
        <v>5.3217181206585211</v>
      </c>
      <c r="CM88" s="10">
        <v>-2.568285067204394</v>
      </c>
      <c r="CN88" s="10">
        <v>8.0333333333333332</v>
      </c>
      <c r="CO88" s="10">
        <v>-7.8666666666666671</v>
      </c>
      <c r="CP88" s="10">
        <v>-34.666666666666671</v>
      </c>
      <c r="CQ88" s="10">
        <v>18.966666666666665</v>
      </c>
      <c r="CR88" s="10">
        <v>3.1</v>
      </c>
      <c r="CS88" s="7">
        <v>154.07813196099488</v>
      </c>
      <c r="CT88" s="7">
        <v>145.79932352929055</v>
      </c>
      <c r="CU88" s="8">
        <f t="shared" si="111"/>
        <v>3.6145318444447128E-2</v>
      </c>
      <c r="CV88" s="7">
        <v>65.625</v>
      </c>
      <c r="CW88" s="7">
        <v>58.684384075169199</v>
      </c>
      <c r="CX88" s="26">
        <v>1.5313366319670187</v>
      </c>
      <c r="CY88" s="29">
        <v>0.23880648095357848</v>
      </c>
      <c r="CZ88">
        <v>138619.47196222501</v>
      </c>
      <c r="DA88">
        <v>48459.818611805</v>
      </c>
      <c r="DB88" s="29">
        <f t="shared" si="96"/>
        <v>3.4315510697570106E-2</v>
      </c>
      <c r="DC88" s="29">
        <f t="shared" si="97"/>
        <v>-2.2649539641699246E-3</v>
      </c>
      <c r="DD88" s="29">
        <v>6.0061847241296984E-2</v>
      </c>
      <c r="DE88" s="29">
        <v>5.8132774153480782E-2</v>
      </c>
      <c r="DF88" s="29">
        <v>0.12384733365105095</v>
      </c>
      <c r="DG88" s="29">
        <v>0.16793326155840518</v>
      </c>
      <c r="DH88" s="29">
        <v>7.1677707434762553E-2</v>
      </c>
      <c r="DI88" s="29">
        <v>0.42885855707497555</v>
      </c>
      <c r="DJ88" s="29">
        <v>0.12981123670200367</v>
      </c>
      <c r="DK88" s="29">
        <v>0.21474198309569578</v>
      </c>
      <c r="DL88" s="29">
        <v>0.65544678020230063</v>
      </c>
      <c r="DM88">
        <v>-5897.0644868608606</v>
      </c>
      <c r="DN88" s="8">
        <f t="shared" si="107"/>
        <v>-2.8835123913862684E-2</v>
      </c>
      <c r="DO88" s="7">
        <f t="shared" si="115"/>
        <v>-22270.204379181272</v>
      </c>
      <c r="DP88" s="8">
        <f t="shared" si="114"/>
        <v>-2.8103435041127989E-2</v>
      </c>
      <c r="DQ88" s="8">
        <f t="shared" si="50"/>
        <v>3.6369697312666593E-2</v>
      </c>
      <c r="DR88" s="25">
        <v>1.00711809910547</v>
      </c>
      <c r="DS88" s="8">
        <v>-1.6315191226196801E-2</v>
      </c>
      <c r="DT88" s="8">
        <v>2.8639887717043099E-3</v>
      </c>
      <c r="DU88" s="8">
        <v>-3.8802985083596399E-3</v>
      </c>
      <c r="DV88" s="8">
        <v>0.11147943255175</v>
      </c>
      <c r="DW88" s="29">
        <f t="shared" si="102"/>
        <v>9.0729595399281743E-2</v>
      </c>
      <c r="DX88" s="8">
        <v>0.68037515250762326</v>
      </c>
      <c r="DY88" s="8">
        <v>4.6019279840301797E-2</v>
      </c>
      <c r="DZ88" s="8">
        <v>3.6730843258163226E-2</v>
      </c>
      <c r="EA88" s="8">
        <v>0.48000341133988511</v>
      </c>
      <c r="EB88" s="8">
        <f t="shared" si="112"/>
        <v>-2.0868638820067731E-2</v>
      </c>
      <c r="EC88" s="8">
        <v>0.20315973391671704</v>
      </c>
      <c r="ED88" s="8">
        <v>0.14305273975738264</v>
      </c>
      <c r="EE88" s="8">
        <v>0.11038909984904977</v>
      </c>
      <c r="EF88" s="8">
        <v>0.10950489653410633</v>
      </c>
      <c r="EG88" s="8">
        <v>0.23408406621995148</v>
      </c>
      <c r="EH88" s="8">
        <v>0.35469904942429709</v>
      </c>
      <c r="EI88" s="8">
        <v>8.9057414616533284E-2</v>
      </c>
      <c r="EJ88" s="8">
        <v>6.0226046683311982E-2</v>
      </c>
      <c r="EK88" s="8">
        <v>0.10805918104981303</v>
      </c>
      <c r="EL88" s="10">
        <v>218154.99013000002</v>
      </c>
      <c r="EM88" s="8">
        <v>0.16623353809022379</v>
      </c>
      <c r="EN88" s="10">
        <v>5132.9745899999998</v>
      </c>
      <c r="EO88" s="10">
        <v>8154.6640900000002</v>
      </c>
      <c r="EP88" s="8">
        <v>2.3529026711427623E-2</v>
      </c>
      <c r="EQ88" s="8">
        <v>1.588681951764737</v>
      </c>
      <c r="ER88" s="8">
        <v>6.543142428289872E-2</v>
      </c>
      <c r="ES88" s="8">
        <v>0.57276045493311578</v>
      </c>
      <c r="ET88" s="10">
        <v>97218.095619999993</v>
      </c>
      <c r="EU88" s="8">
        <v>0.13208710624139908</v>
      </c>
      <c r="EV88" s="10">
        <v>4469.97541</v>
      </c>
      <c r="EW88" s="10">
        <v>6146.5392100000008</v>
      </c>
      <c r="EX88" s="8">
        <v>4.5978841505720909E-2</v>
      </c>
      <c r="EY88" s="8">
        <v>1.3750722646592817</v>
      </c>
      <c r="EZ88" s="8">
        <v>7.091455432054819E-2</v>
      </c>
      <c r="FA88" s="8">
        <v>0.89129587864790172</v>
      </c>
      <c r="FB88" s="10">
        <v>41751.190660000007</v>
      </c>
      <c r="FC88" s="8">
        <v>0.14541681502744663</v>
      </c>
      <c r="FD88" s="10">
        <v>808.03650999999991</v>
      </c>
      <c r="FE88" s="10">
        <v>1212.30531</v>
      </c>
      <c r="FF88" s="8">
        <v>1.9353615962242349E-2</v>
      </c>
      <c r="FG88" s="8">
        <v>1.5003100664349933</v>
      </c>
      <c r="FH88" s="8">
        <v>3.691227163161806E-2</v>
      </c>
      <c r="FI88" s="8">
        <v>0.77493226244040325</v>
      </c>
      <c r="FJ88" s="7">
        <v>367571.58777000004</v>
      </c>
      <c r="FK88" s="7">
        <v>11074.443630000002</v>
      </c>
      <c r="FL88" s="8">
        <v>0.18473194030231274</v>
      </c>
      <c r="FM88" s="8">
        <v>0.15502182610213722</v>
      </c>
      <c r="FN88" s="8">
        <v>0.60975450753133142</v>
      </c>
      <c r="FO88" s="8">
        <v>0.27857592928394548</v>
      </c>
      <c r="FP88" s="8">
        <v>0.12749871195898732</v>
      </c>
      <c r="FQ88" s="8">
        <v>1.4643078839426156</v>
      </c>
      <c r="FR88" s="8">
        <v>3.0128671525421587E-2</v>
      </c>
      <c r="FS88" s="8">
        <v>6.4750913699991225E-2</v>
      </c>
      <c r="FT88" s="8">
        <v>7.2256487967885683E-2</v>
      </c>
      <c r="FU88" s="8">
        <v>3.8636902319092302E-2</v>
      </c>
      <c r="FV88" s="8">
        <v>2.0988955636448304E-2</v>
      </c>
      <c r="FW88" s="8">
        <v>5.6967911221001741E-2</v>
      </c>
      <c r="FX88" s="8">
        <v>0.34258421666838906</v>
      </c>
      <c r="FY88" s="8">
        <v>0.60044787211060913</v>
      </c>
      <c r="FZ88" s="8">
        <v>0.16072531384220889</v>
      </c>
      <c r="GA88" s="8">
        <v>0.25336891992698951</v>
      </c>
      <c r="GB88" s="8">
        <v>0.43397847730335037</v>
      </c>
      <c r="GC88" s="8">
        <v>0.72166407930614318</v>
      </c>
      <c r="GD88" s="8">
        <v>-0.38058768574131396</v>
      </c>
      <c r="GE88" s="8">
        <v>-0.33002649863996825</v>
      </c>
      <c r="GF88" s="8">
        <v>-0.19966684739272877</v>
      </c>
      <c r="GG88" s="8">
        <v>-4.8203484197228162E-2</v>
      </c>
      <c r="GH88" s="8">
        <v>-4.4540924685753285E-3</v>
      </c>
      <c r="GI88" s="8">
        <v>6.6878758860625387E-3</v>
      </c>
      <c r="GJ88" s="8">
        <v>2.5226972849495405E-2</v>
      </c>
      <c r="GK88" s="8">
        <v>6.6395969032245247E-2</v>
      </c>
      <c r="GL88" s="8">
        <v>0.11335788846344609</v>
      </c>
      <c r="GM88" s="8">
        <v>5.766123682759064E-2</v>
      </c>
      <c r="GN88" s="8">
        <v>3.9215954236605712E-2</v>
      </c>
      <c r="GO88" s="8">
        <v>3.7429915227368236E-2</v>
      </c>
      <c r="GP88" s="8">
        <v>5.4353161567008076E-3</v>
      </c>
      <c r="GQ88" s="8">
        <v>7.4450837668991951E-2</v>
      </c>
      <c r="GR88" s="8">
        <v>2.0240875774680266E-2</v>
      </c>
      <c r="GS88" s="8">
        <v>2.1151907196736697E-2</v>
      </c>
      <c r="GT88" s="8">
        <v>0.69711750245384196</v>
      </c>
      <c r="GU88" s="8">
        <v>0.20225887711303819</v>
      </c>
      <c r="GV88" s="8">
        <v>1.0330837676795894</v>
      </c>
      <c r="GW88" s="8">
        <v>0.43642271738313271</v>
      </c>
      <c r="GX88" s="26">
        <v>7.5254590785620294</v>
      </c>
      <c r="GY88" s="8">
        <v>0.15363303092895633</v>
      </c>
      <c r="GZ88" s="8">
        <v>7.474720304090221E-2</v>
      </c>
      <c r="HA88" s="51">
        <v>1.2869333397555169</v>
      </c>
      <c r="HB88" s="51">
        <v>0.45095658502663299</v>
      </c>
      <c r="HC88" s="51">
        <v>1177.5316768099431</v>
      </c>
      <c r="HD88" s="51">
        <v>1536.5271431071483</v>
      </c>
      <c r="HE88" s="51">
        <v>874.14603559868044</v>
      </c>
      <c r="HF88" s="51">
        <v>1665.4624064147206</v>
      </c>
      <c r="HG88" s="51">
        <v>1183.4944484229038</v>
      </c>
      <c r="HH88" s="10">
        <v>1011.3019340089274</v>
      </c>
      <c r="HI88" s="8">
        <v>0.83624584166219196</v>
      </c>
      <c r="HJ88" s="8">
        <v>7.4504492006682951E-2</v>
      </c>
      <c r="HK88" s="8">
        <v>0.38110655669157834</v>
      </c>
      <c r="HL88" s="8">
        <v>0.15405570520135944</v>
      </c>
      <c r="HM88" s="8">
        <v>3.9023834910244866E-2</v>
      </c>
      <c r="HN88" s="8">
        <v>3.3144376427927218E-2</v>
      </c>
      <c r="HO88" s="7">
        <v>1260.8833333333332</v>
      </c>
      <c r="HP88" s="8">
        <v>5.6369541984977595E-2</v>
      </c>
      <c r="HQ88" s="8">
        <v>7.4980826944687606E-2</v>
      </c>
      <c r="HR88" s="8">
        <v>8.6299626993333795E-2</v>
      </c>
      <c r="HS88" s="29">
        <f t="shared" si="77"/>
        <v>2.99300850083562E-2</v>
      </c>
      <c r="HT88">
        <v>-5017.108714</v>
      </c>
      <c r="HU88">
        <f t="shared" si="70"/>
        <v>-21213.709603000003</v>
      </c>
      <c r="HV88" s="8">
        <f t="shared" si="80"/>
        <v>-7.4325549389482895E-2</v>
      </c>
      <c r="HW88" s="8">
        <f t="shared" si="83"/>
        <v>-6.7904596179902799E-2</v>
      </c>
      <c r="HX88">
        <v>2210.141204003</v>
      </c>
      <c r="HY88">
        <f t="shared" si="71"/>
        <v>13351.265908026002</v>
      </c>
      <c r="HZ88" s="8">
        <f t="shared" si="81"/>
        <v>3.2741957286568008E-2</v>
      </c>
      <c r="IA88" s="8">
        <f t="shared" si="84"/>
        <v>4.2737094875985177E-2</v>
      </c>
      <c r="IB88" s="8">
        <v>1.4873715675669754E-2</v>
      </c>
      <c r="IC88" s="8">
        <v>1.1913686684299575E-2</v>
      </c>
      <c r="ID88" s="8">
        <v>1.5949692516015839E-2</v>
      </c>
      <c r="IE88" s="8">
        <v>2.2119053707684371</v>
      </c>
      <c r="IF88" s="29">
        <v>0.38243900584946694</v>
      </c>
      <c r="IG88" s="29">
        <v>2.8709344242237402E-2</v>
      </c>
      <c r="IH88" s="29">
        <v>1.8852830829490399E-4</v>
      </c>
      <c r="II88" s="7">
        <v>204509.7674793</v>
      </c>
      <c r="IJ88" s="7">
        <v>3029.6933333333332</v>
      </c>
      <c r="IK88" s="7">
        <f t="shared" si="103"/>
        <v>67501.804631260806</v>
      </c>
      <c r="IL88" s="10">
        <f>+VLOOKUP($A88,[3]Hoja1!$G$2:$I$123, 3, FALSE)</f>
        <v>27.813559711441087</v>
      </c>
      <c r="IM88" s="10">
        <v>42.233231039953701</v>
      </c>
      <c r="IN88" s="8">
        <f t="shared" si="104"/>
        <v>-0.34142950878826295</v>
      </c>
      <c r="IO88" s="7">
        <v>2942.7700000000004</v>
      </c>
      <c r="IP88" s="8">
        <v>6.5471007772820514E-3</v>
      </c>
      <c r="IQ88" s="7">
        <v>125.57592584477484</v>
      </c>
      <c r="IR88" s="8">
        <v>2.758811430895014E-3</v>
      </c>
      <c r="IS88" s="8">
        <v>5.2321820687791258E-3</v>
      </c>
      <c r="IT88" s="8">
        <v>-5.0000000000000017E-2</v>
      </c>
      <c r="IU88" s="8">
        <v>-0.37037037037037035</v>
      </c>
      <c r="IV88" s="8">
        <v>-0.34567901234567899</v>
      </c>
      <c r="IW88" s="29">
        <f t="shared" si="72"/>
        <v>5.8193142510480399E-3</v>
      </c>
      <c r="IX88" s="7">
        <f t="shared" si="73"/>
        <v>114.3718302352197</v>
      </c>
      <c r="IY88" s="29">
        <f t="shared" si="85"/>
        <v>2.4853583770031366E-3</v>
      </c>
      <c r="IZ88" s="29">
        <f t="shared" si="86"/>
        <v>6.4326652706190052E-3</v>
      </c>
      <c r="JA88" s="29">
        <f t="shared" si="87"/>
        <v>9.1049382716049329E-3</v>
      </c>
      <c r="JB88" s="29">
        <f t="shared" si="88"/>
        <v>-0.16049382716049382</v>
      </c>
      <c r="JC88" s="29">
        <f t="shared" si="89"/>
        <v>-0.16358024691358025</v>
      </c>
      <c r="JD88" s="26">
        <v>0.13672423286615501</v>
      </c>
      <c r="JE88" s="26">
        <v>-1.06535308088369</v>
      </c>
      <c r="JF88" s="26">
        <v>-2.1929626234595899E-2</v>
      </c>
      <c r="JG88" s="26">
        <v>0.45735935669484601</v>
      </c>
      <c r="JH88" s="26">
        <v>-0.26903317749984801</v>
      </c>
      <c r="JI88" s="26">
        <v>-0.28969096671634398</v>
      </c>
      <c r="JJ88" s="56">
        <f t="shared" si="75"/>
        <v>-1.0519232617734771</v>
      </c>
      <c r="JK88" s="8">
        <v>0.27763357755099299</v>
      </c>
      <c r="JL88" s="27">
        <v>0.51978118467814804</v>
      </c>
      <c r="JM88" s="7">
        <v>50.103652359447601</v>
      </c>
      <c r="JN88" s="8">
        <v>-2.8208301470841302E-2</v>
      </c>
      <c r="JO88" s="8">
        <v>-0.28797515399128598</v>
      </c>
      <c r="JP88" s="8">
        <v>0.121181890996113</v>
      </c>
      <c r="JQ88" s="29">
        <f t="shared" si="90"/>
        <v>8.1610152193330732E-3</v>
      </c>
      <c r="JR88" s="29">
        <f t="shared" si="91"/>
        <v>3.8019343610278249E-2</v>
      </c>
      <c r="JS88" s="29">
        <f t="shared" si="92"/>
        <v>4.5624999999999999E-2</v>
      </c>
      <c r="JT88" s="31">
        <f t="shared" si="93"/>
        <v>1.8693388021131388E-6</v>
      </c>
      <c r="JU88" s="31">
        <f t="shared" si="94"/>
        <v>2.3144482486375387E-5</v>
      </c>
      <c r="JV88" s="31">
        <f t="shared" si="95"/>
        <v>1.1718750000000024E-6</v>
      </c>
      <c r="JW88" s="31">
        <v>0.03</v>
      </c>
      <c r="JX88" s="31">
        <f t="shared" si="98"/>
        <v>1.5240487762947598E-2</v>
      </c>
    </row>
    <row r="89" spans="1:284" x14ac:dyDescent="0.3">
      <c r="A89" s="1">
        <v>42339</v>
      </c>
      <c r="B89" s="7">
        <v>201333.61320188901</v>
      </c>
      <c r="C89" s="7">
        <f t="shared" si="99"/>
        <v>202758.34403145706</v>
      </c>
      <c r="D89" s="26">
        <f t="shared" si="100"/>
        <v>12.212718578323484</v>
      </c>
      <c r="E89" s="26">
        <f>+'Output Gap'!E105</f>
        <v>12.2197701254167</v>
      </c>
      <c r="F89" s="26">
        <f t="shared" si="125"/>
        <v>12.22162118624853</v>
      </c>
      <c r="G89" s="27">
        <f t="shared" si="126"/>
        <v>12.218222394066606</v>
      </c>
      <c r="H89" s="27">
        <f t="shared" si="127"/>
        <v>202444.77131166717</v>
      </c>
      <c r="I89" s="7">
        <v>201692.53501033434</v>
      </c>
      <c r="J89" s="7">
        <v>200812.21690492073</v>
      </c>
      <c r="K89" s="7">
        <v>202199.38192919199</v>
      </c>
      <c r="L89" s="7">
        <v>199844.04148134601</v>
      </c>
      <c r="M89" s="8">
        <f t="shared" si="118"/>
        <v>1.5489297044235517E-3</v>
      </c>
      <c r="N89" s="8">
        <f t="shared" si="128"/>
        <v>2.5964371341766768E-3</v>
      </c>
      <c r="O89" s="8">
        <f>+'Output Gap'!H105</f>
        <v>8.2571152900996481E-3</v>
      </c>
      <c r="P89" s="8">
        <f t="shared" si="129"/>
        <v>-4.2817575357682047E-3</v>
      </c>
      <c r="Q89" s="33">
        <f>+'Output Gap'!I105</f>
        <v>6.3514233864996328E-3</v>
      </c>
      <c r="R89" s="14">
        <v>5.0123046923213803E-4</v>
      </c>
      <c r="S89" s="14">
        <f>+'Output Gap'!Y89</f>
        <v>2.4402248265617695E-3</v>
      </c>
      <c r="T89" s="8">
        <f t="shared" si="130"/>
        <v>3.4661007849463798E-3</v>
      </c>
      <c r="U89" s="25">
        <v>1.4540079127932199</v>
      </c>
      <c r="V89" s="25">
        <v>1.44647588829078</v>
      </c>
      <c r="W89" s="14">
        <f t="shared" si="131"/>
        <v>7.532024502439949E-3</v>
      </c>
      <c r="X89" s="25">
        <f t="shared" si="132"/>
        <v>4.2481172649021559</v>
      </c>
      <c r="Y89">
        <f t="shared" si="119"/>
        <v>10.001077516248273</v>
      </c>
      <c r="Z89">
        <f t="shared" si="133"/>
        <v>10.000406456156947</v>
      </c>
      <c r="AA89" s="14">
        <f t="shared" si="117"/>
        <v>6.7106009132622546E-4</v>
      </c>
      <c r="AB89">
        <f t="shared" si="120"/>
        <v>13.277291377884536</v>
      </c>
      <c r="AC89">
        <f t="shared" si="134"/>
        <v>13.297154114484421</v>
      </c>
      <c r="AD89" s="14">
        <f t="shared" si="135"/>
        <v>-1.9862736599884911E-2</v>
      </c>
      <c r="AE89" s="8">
        <v>8.9737154747829867E-2</v>
      </c>
      <c r="AF89" s="14">
        <f>+NAIRU_Unemployment!N85</f>
        <v>9.0818953387989704E-2</v>
      </c>
      <c r="AG89" s="8">
        <f>+NAIRU_Unemployment!L85</f>
        <v>9.1433565912245787E-2</v>
      </c>
      <c r="AH89" s="8">
        <f t="shared" si="121"/>
        <v>-1.6964111644159202E-3</v>
      </c>
      <c r="AI89" s="7">
        <v>22200.318423353048</v>
      </c>
      <c r="AJ89" s="7">
        <v>24388.909795832536</v>
      </c>
      <c r="AK89" s="7">
        <v>22050.212461004401</v>
      </c>
      <c r="AL89" s="7">
        <v>24252.9545231052</v>
      </c>
      <c r="AM89" s="8">
        <f t="shared" si="101"/>
        <v>0.91026284525217016</v>
      </c>
      <c r="AN89" s="7">
        <v>47383.947203527205</v>
      </c>
      <c r="AO89" s="7">
        <v>793668.61347199685</v>
      </c>
      <c r="AP89" s="7">
        <v>791504.52631999995</v>
      </c>
      <c r="AQ89" s="8">
        <v>0.73610262909030966</v>
      </c>
      <c r="AR89" s="8">
        <v>0.74877405989750501</v>
      </c>
      <c r="AS89" s="8">
        <v>0.76121493821475295</v>
      </c>
      <c r="AT89" s="8">
        <v>0.77852474574816699</v>
      </c>
      <c r="AU89" s="8">
        <v>0.75164666882217601</v>
      </c>
      <c r="AV89" s="8">
        <f t="shared" si="113"/>
        <v>0.76379545092836532</v>
      </c>
      <c r="AW89" s="8">
        <v>5.7500000000000002E-2</v>
      </c>
      <c r="AX89" s="8">
        <v>5.0154077277049167E-2</v>
      </c>
      <c r="AY89" s="8">
        <v>4.9599999999999998E-2</v>
      </c>
      <c r="AZ89" s="8">
        <f t="shared" si="136"/>
        <v>-9.5170357751276358E-3</v>
      </c>
      <c r="BA89" s="8">
        <f t="shared" si="108"/>
        <v>-3.0890626520335696E-3</v>
      </c>
      <c r="BB89" s="8">
        <f t="shared" si="109"/>
        <v>-3.6150480379671945E-3</v>
      </c>
      <c r="BC89" s="7">
        <v>88.05</v>
      </c>
      <c r="BD89" s="8">
        <v>6.7660967624590729E-2</v>
      </c>
      <c r="BE89" s="8">
        <v>0.13080253058171501</v>
      </c>
      <c r="BF89" s="7">
        <v>87.179278206800703</v>
      </c>
      <c r="BG89" s="8">
        <v>5.2518674261124297E-2</v>
      </c>
      <c r="BH89" s="8">
        <f t="shared" si="105"/>
        <v>2.327701965261042E-2</v>
      </c>
      <c r="BI89" s="8">
        <v>2.7971179421790299E-2</v>
      </c>
      <c r="BJ89" s="8">
        <v>5.5869848943233699E-2</v>
      </c>
      <c r="BK89" s="7">
        <v>1.5509604463441677</v>
      </c>
      <c r="BL89" s="8">
        <v>4.3001970067021222E-2</v>
      </c>
      <c r="BM89" s="7">
        <v>3059.6766666666667</v>
      </c>
      <c r="BN89" s="7">
        <v>113.6001773</v>
      </c>
      <c r="BO89" s="7">
        <v>116.118961158049</v>
      </c>
      <c r="BP89" s="7">
        <v>114.835980736537</v>
      </c>
      <c r="BQ89" s="8">
        <f t="shared" si="106"/>
        <v>1.1172286014219601E-2</v>
      </c>
      <c r="BR89" s="8">
        <f t="shared" si="110"/>
        <v>9.0807884307628761E-2</v>
      </c>
      <c r="BS89" s="8">
        <v>6.3260963022541306E-2</v>
      </c>
      <c r="BT89" s="7">
        <v>114.78666666666668</v>
      </c>
      <c r="BU89" s="8">
        <v>0.18438521066208091</v>
      </c>
      <c r="BV89" s="29">
        <f t="shared" si="116"/>
        <v>3.4937378347457616E-2</v>
      </c>
      <c r="BW89" s="29">
        <v>1.9090375308681502E-3</v>
      </c>
      <c r="BX89" s="29">
        <v>2.04643743441477E-2</v>
      </c>
      <c r="BY89" s="29">
        <v>6.4619983870967748E-2</v>
      </c>
      <c r="BZ89" s="29">
        <v>2.9309414516129034E-2</v>
      </c>
      <c r="CA89" s="29">
        <v>2.3838999999999999E-2</v>
      </c>
      <c r="CB89" s="29">
        <f t="shared" si="79"/>
        <v>-3.5310569354838714E-2</v>
      </c>
      <c r="CC89" s="29">
        <v>2.4792550532567501E-2</v>
      </c>
      <c r="CD89" s="29">
        <v>2.0646529514996001E-2</v>
      </c>
      <c r="CE89" s="29">
        <f t="shared" si="122"/>
        <v>1.4735644653968691E-2</v>
      </c>
      <c r="CF89" s="29">
        <f t="shared" si="123"/>
        <v>1.6644682184836841E-2</v>
      </c>
      <c r="CG89" s="29">
        <f t="shared" si="137"/>
        <v>-2.6161717959964477E-2</v>
      </c>
      <c r="CH89" s="29">
        <f t="shared" si="138"/>
        <v>-7.5782142666745156E-3</v>
      </c>
      <c r="CI89" s="29">
        <f t="shared" si="53"/>
        <v>-3.4644472456631607E-3</v>
      </c>
      <c r="CJ89" s="29">
        <f t="shared" si="124"/>
        <v>-6.2090917428423917E-2</v>
      </c>
      <c r="CK89" s="10">
        <v>4.8407504462913291</v>
      </c>
      <c r="CL89" s="10">
        <v>9.6655848060155414</v>
      </c>
      <c r="CM89" s="10">
        <v>-2.3965010932949862</v>
      </c>
      <c r="CN89" s="10">
        <v>10.833333333333334</v>
      </c>
      <c r="CO89" s="10">
        <v>-9.4666666666666668</v>
      </c>
      <c r="CP89" s="10">
        <v>-30.266666666666669</v>
      </c>
      <c r="CQ89" s="10">
        <v>20.900000000000002</v>
      </c>
      <c r="CR89" s="10">
        <v>3.3333333333333437E-2</v>
      </c>
      <c r="CS89" s="7">
        <v>130.53144045770884</v>
      </c>
      <c r="CT89" s="7">
        <v>120.25172852782137</v>
      </c>
      <c r="CU89" s="8">
        <f t="shared" si="111"/>
        <v>1.7742172607664308E-2</v>
      </c>
      <c r="CV89" s="7">
        <v>64.583333333333343</v>
      </c>
      <c r="CW89" s="7">
        <v>64.183053325132803</v>
      </c>
      <c r="CX89" s="26">
        <v>1.4904557227143438</v>
      </c>
      <c r="CY89" s="29">
        <v>0.24567554005035111</v>
      </c>
      <c r="CZ89">
        <v>139009.21691676299</v>
      </c>
      <c r="DA89">
        <v>49533.113970610299</v>
      </c>
      <c r="DB89" s="29">
        <f t="shared" si="96"/>
        <v>2.1920376237185568E-2</v>
      </c>
      <c r="DC89" s="29">
        <f t="shared" si="97"/>
        <v>1.5713338384721887E-2</v>
      </c>
      <c r="DD89" s="29">
        <v>6.0576745361404657E-2</v>
      </c>
      <c r="DE89" s="29">
        <v>5.8184783912906532E-2</v>
      </c>
      <c r="DF89" s="29">
        <v>0.12624953236945782</v>
      </c>
      <c r="DG89" s="29">
        <v>0.17062621513041995</v>
      </c>
      <c r="DH89" s="29">
        <v>7.3136658213950823E-2</v>
      </c>
      <c r="DI89" s="29">
        <v>0.41921254694385546</v>
      </c>
      <c r="DJ89" s="29">
        <v>0.13079658303019315</v>
      </c>
      <c r="DK89" s="29">
        <v>0.21959158484293592</v>
      </c>
      <c r="DL89" s="29">
        <v>0.6496118321268709</v>
      </c>
      <c r="DM89">
        <v>-16385.609379066533</v>
      </c>
      <c r="DN89" s="8">
        <f t="shared" si="107"/>
        <v>-7.9272508500944541E-2</v>
      </c>
      <c r="DO89" s="7">
        <f t="shared" si="115"/>
        <v>-24268.589475952682</v>
      </c>
      <c r="DP89" s="8">
        <f t="shared" si="114"/>
        <v>-3.0158855159430824E-2</v>
      </c>
      <c r="DQ89" s="8">
        <f t="shared" si="50"/>
        <v>3.4991480520645046E-2</v>
      </c>
      <c r="DR89" s="25">
        <v>1.0064801683306199</v>
      </c>
      <c r="DS89" s="8">
        <v>-1.3537379589884499E-2</v>
      </c>
      <c r="DT89" s="8">
        <v>2.80877757863427E-3</v>
      </c>
      <c r="DU89" s="8">
        <v>-3.6558386639408799E-3</v>
      </c>
      <c r="DV89" s="8">
        <v>0.11078806236217099</v>
      </c>
      <c r="DW89" s="29">
        <f t="shared" si="102"/>
        <v>8.9737154747829867E-2</v>
      </c>
      <c r="DX89" s="8">
        <v>0.68303012488252479</v>
      </c>
      <c r="DY89" s="8">
        <v>5.24168367228907E-2</v>
      </c>
      <c r="DZ89" s="8">
        <v>3.4275100662979341E-2</v>
      </c>
      <c r="EA89" s="8">
        <v>0.47219814333214344</v>
      </c>
      <c r="EB89" s="8">
        <f t="shared" si="112"/>
        <v>4.2196472409230523E-3</v>
      </c>
      <c r="EC89" s="8">
        <v>0.21947340758064549</v>
      </c>
      <c r="ED89" s="8">
        <v>0.21074535878388434</v>
      </c>
      <c r="EE89" s="8">
        <v>0.11577755502501574</v>
      </c>
      <c r="EF89" s="8">
        <v>0.1178255835528037</v>
      </c>
      <c r="EG89" s="8">
        <v>0.2261980812138927</v>
      </c>
      <c r="EH89" s="8">
        <v>0.35817054057591813</v>
      </c>
      <c r="EI89" s="8">
        <v>8.7869158445921414E-2</v>
      </c>
      <c r="EJ89" s="8">
        <v>5.8253288226019037E-2</v>
      </c>
      <c r="EK89" s="8">
        <v>0.1160949798905723</v>
      </c>
      <c r="EL89" s="10">
        <v>222921.17732000005</v>
      </c>
      <c r="EM89" s="8">
        <v>0.16092506028442521</v>
      </c>
      <c r="EN89" s="10">
        <v>4799.2716899999996</v>
      </c>
      <c r="EO89" s="10">
        <v>8491.2527699999991</v>
      </c>
      <c r="EP89" s="8">
        <v>2.1529007462178958E-2</v>
      </c>
      <c r="EQ89" s="8">
        <v>1.7692794487323555</v>
      </c>
      <c r="ER89" s="8">
        <v>6.8727146228448568E-2</v>
      </c>
      <c r="ES89" s="8">
        <v>0.55583704268126599</v>
      </c>
      <c r="ET89" s="10">
        <v>100152.92215999999</v>
      </c>
      <c r="EU89" s="8">
        <v>0.12061352791692004</v>
      </c>
      <c r="EV89" s="10">
        <v>4465.6280299999989</v>
      </c>
      <c r="EW89" s="10">
        <v>6385.6533499999996</v>
      </c>
      <c r="EX89" s="8">
        <v>4.4588095221684138E-2</v>
      </c>
      <c r="EY89" s="8">
        <v>1.4299563929421146</v>
      </c>
      <c r="EZ89" s="8">
        <v>7.0480128364266162E-2</v>
      </c>
      <c r="FA89" s="8">
        <v>0.90445558269708537</v>
      </c>
      <c r="FB89" s="10">
        <v>43484.735809999998</v>
      </c>
      <c r="FC89" s="8">
        <v>0.14529077753475361</v>
      </c>
      <c r="FD89" s="10">
        <v>849.43436000000008</v>
      </c>
      <c r="FE89" s="10">
        <v>1294.3629099999998</v>
      </c>
      <c r="FF89" s="8">
        <v>1.953408119371992E-2</v>
      </c>
      <c r="FG89" s="8">
        <v>1.5237939162244387</v>
      </c>
      <c r="FH89" s="8">
        <v>3.6105390322114142E-2</v>
      </c>
      <c r="FI89" s="8">
        <v>0.81113280975833757</v>
      </c>
      <c r="FJ89" s="7">
        <v>377112.90725000005</v>
      </c>
      <c r="FK89" s="7">
        <v>10797.255989999996</v>
      </c>
      <c r="FL89" s="8">
        <v>0.17298289290935864</v>
      </c>
      <c r="FM89" s="8">
        <v>0.14141895104703414</v>
      </c>
      <c r="FN89" s="8">
        <v>0.60918780379495363</v>
      </c>
      <c r="FO89" s="8">
        <v>0.27819192083125288</v>
      </c>
      <c r="FP89" s="8">
        <v>0.12868554576694879</v>
      </c>
      <c r="FQ89" s="8">
        <v>1.5052967850849743</v>
      </c>
      <c r="FR89" s="8">
        <v>2.8631361542982549E-2</v>
      </c>
      <c r="FS89" s="8">
        <v>6.6476723981587688E-2</v>
      </c>
      <c r="FT89" s="8">
        <v>8.1149545750985319E-2</v>
      </c>
      <c r="FU89" s="8">
        <v>4.5708367610736399E-2</v>
      </c>
      <c r="FV89" s="8">
        <v>1.7926322002574102E-2</v>
      </c>
      <c r="FW89" s="8">
        <v>5.7756681895780461E-2</v>
      </c>
      <c r="FX89" s="8">
        <v>0.3260226097508524</v>
      </c>
      <c r="FY89" s="8">
        <v>0.61622070835336717</v>
      </c>
      <c r="FZ89" s="8">
        <v>0.118283483647176</v>
      </c>
      <c r="GA89" s="8">
        <v>0.16132529905153992</v>
      </c>
      <c r="GB89" s="8">
        <v>0.41994922602978901</v>
      </c>
      <c r="GC89" s="8">
        <v>0.71982130833445968</v>
      </c>
      <c r="GD89" s="8">
        <v>-0.3398841351334202</v>
      </c>
      <c r="GE89" s="8">
        <v>-0.43817381047581005</v>
      </c>
      <c r="GF89" s="8">
        <v>-0.23000252436315771</v>
      </c>
      <c r="GG89" s="8">
        <v>-4.5076158029962649E-2</v>
      </c>
      <c r="GH89" s="8">
        <v>-5.973341128943997E-3</v>
      </c>
      <c r="GI89" s="8">
        <v>3.9053244869204037E-3</v>
      </c>
      <c r="GJ89" s="8">
        <v>2.3253171288496539E-2</v>
      </c>
      <c r="GK89" s="8">
        <v>7.2739191960317084E-2</v>
      </c>
      <c r="GL89" s="8">
        <v>0.11099310741998765</v>
      </c>
      <c r="GM89" s="8">
        <v>5.8895814588977864E-2</v>
      </c>
      <c r="GN89" s="8">
        <v>3.9106423832692846E-2</v>
      </c>
      <c r="GO89" s="8">
        <v>4.0842760436573401E-2</v>
      </c>
      <c r="GP89" s="8">
        <v>5.3902569162221333E-3</v>
      </c>
      <c r="GQ89" s="8">
        <v>7.3691615158834947E-2</v>
      </c>
      <c r="GR89" s="8">
        <v>2.0253444787727233E-2</v>
      </c>
      <c r="GS89" s="8">
        <v>2.3796822483277667E-2</v>
      </c>
      <c r="GT89" s="8">
        <v>0.69653481575759191</v>
      </c>
      <c r="GU89" s="8">
        <v>0.1934708890321423</v>
      </c>
      <c r="GV89" s="8">
        <v>1.0320655235904272</v>
      </c>
      <c r="GW89" s="8">
        <v>0.44158299980568733</v>
      </c>
      <c r="GX89" s="26">
        <v>7.4929604033087402</v>
      </c>
      <c r="GY89" s="8">
        <v>0.1525055028143075</v>
      </c>
      <c r="GZ89" s="8">
        <v>7.6888545309677994E-2</v>
      </c>
      <c r="HA89" s="51">
        <v>1.2154359987663046</v>
      </c>
      <c r="HB89" s="51">
        <v>0.45686482930747535</v>
      </c>
      <c r="HC89" s="51">
        <v>1175.290753930761</v>
      </c>
      <c r="HD89" s="51">
        <v>1518.6072520936439</v>
      </c>
      <c r="HE89" s="51">
        <v>878.0665586740414</v>
      </c>
      <c r="HF89" s="51">
        <v>1673.3604771896546</v>
      </c>
      <c r="HG89" s="51">
        <v>1174.5907213432379</v>
      </c>
      <c r="HH89" s="10">
        <v>983.92874516384279</v>
      </c>
      <c r="HI89" s="8">
        <v>0.82786764088746378</v>
      </c>
      <c r="HJ89" s="8">
        <v>7.72424304894168E-2</v>
      </c>
      <c r="HK89" s="8">
        <v>0.3620705905762337</v>
      </c>
      <c r="HL89" s="8">
        <v>0.15511149317746273</v>
      </c>
      <c r="HM89" s="8">
        <v>5.6641395082861597E-2</v>
      </c>
      <c r="HN89" s="8">
        <v>3.3218866599253036E-2</v>
      </c>
      <c r="HO89" s="7">
        <v>1162.0666666666666</v>
      </c>
      <c r="HP89" s="8">
        <v>6.5149396470705098E-2</v>
      </c>
      <c r="HQ89" s="8">
        <v>7.9405544473150597E-2</v>
      </c>
      <c r="HR89" s="8">
        <v>8.8770617129010493E-2</v>
      </c>
      <c r="HS89" s="29">
        <f t="shared" si="77"/>
        <v>2.3621220658305395E-2</v>
      </c>
      <c r="HT89">
        <v>-3802.9219069999999</v>
      </c>
      <c r="HU89">
        <f t="shared" si="70"/>
        <v>-18564.197282000001</v>
      </c>
      <c r="HV89" s="8">
        <f t="shared" si="80"/>
        <v>-5.6104965754454977E-2</v>
      </c>
      <c r="HW89" s="8">
        <f t="shared" si="83"/>
        <v>-6.347679161553782E-2</v>
      </c>
      <c r="HX89">
        <v>2132.8617918369996</v>
      </c>
      <c r="HY89">
        <f t="shared" si="71"/>
        <v>11723.937065529</v>
      </c>
      <c r="HZ89" s="8">
        <f t="shared" si="81"/>
        <v>3.1466367366033934E-2</v>
      </c>
      <c r="IA89" s="8">
        <f t="shared" si="84"/>
        <v>4.0087804429004038E-2</v>
      </c>
      <c r="IB89" s="8">
        <v>1.1515793514790951E-2</v>
      </c>
      <c r="IC89" s="8">
        <v>1.138993220070778E-2</v>
      </c>
      <c r="ID89" s="8">
        <v>1.7182078713505303E-2</v>
      </c>
      <c r="IE89" s="8">
        <v>1.6858957774841998</v>
      </c>
      <c r="IF89" s="29">
        <v>0.37867041333011148</v>
      </c>
      <c r="IG89" s="29">
        <v>2.7607917384880699E-2</v>
      </c>
      <c r="IH89" s="29">
        <v>-2.4164007142654801E-3</v>
      </c>
      <c r="II89" s="7">
        <v>206699.771319477</v>
      </c>
      <c r="IJ89" s="7">
        <v>3049.4666666666667</v>
      </c>
      <c r="IK89" s="7">
        <f t="shared" si="103"/>
        <v>67782.269463341247</v>
      </c>
      <c r="IL89" s="10">
        <f>+VLOOKUP($A89,[3]Hoja1!$G$2:$I$123, 3, FALSE)</f>
        <v>24.180126078380155</v>
      </c>
      <c r="IM89" s="10">
        <v>41.348705258055901</v>
      </c>
      <c r="IN89" s="8">
        <f t="shared" si="104"/>
        <v>-0.41521443229061739</v>
      </c>
      <c r="IO89" s="7">
        <v>3059.6766666666667</v>
      </c>
      <c r="IP89" s="8">
        <v>1.3743755163034017E-2</v>
      </c>
      <c r="IQ89" s="7">
        <v>185.14208114857536</v>
      </c>
      <c r="IR89" s="8">
        <v>4.6397770654194488E-3</v>
      </c>
      <c r="IS89" s="8">
        <v>6.1318278328123012E-3</v>
      </c>
      <c r="IT89" s="8">
        <v>1.2500000000000011E-2</v>
      </c>
      <c r="IU89" s="8">
        <v>-0.375</v>
      </c>
      <c r="IV89" s="8">
        <v>-0.4</v>
      </c>
      <c r="IW89" s="29">
        <f t="shared" si="72"/>
        <v>7.657494756527038E-3</v>
      </c>
      <c r="IX89" s="7">
        <f t="shared" si="73"/>
        <v>133.79667708257571</v>
      </c>
      <c r="IY89" s="29">
        <f t="shared" si="85"/>
        <v>2.935991706777533E-3</v>
      </c>
      <c r="IZ89" s="29">
        <f t="shared" si="86"/>
        <v>6.6633257756725959E-3</v>
      </c>
      <c r="JA89" s="29">
        <f t="shared" si="87"/>
        <v>-3.2021604938271622E-3</v>
      </c>
      <c r="JB89" s="29">
        <f t="shared" si="88"/>
        <v>-0.2357253086419753</v>
      </c>
      <c r="JC89" s="29">
        <f t="shared" si="89"/>
        <v>-0.24814814814814815</v>
      </c>
      <c r="JD89" s="26">
        <v>0.13233664334228601</v>
      </c>
      <c r="JE89" s="26">
        <v>-1.0198687997718101</v>
      </c>
      <c r="JF89" s="26">
        <v>-9.9872566896369607E-4</v>
      </c>
      <c r="JG89" s="26">
        <v>0.44148923980923699</v>
      </c>
      <c r="JH89" s="26">
        <v>-0.26738616809378501</v>
      </c>
      <c r="JI89" s="26">
        <v>-0.29142564711357599</v>
      </c>
      <c r="JJ89" s="56">
        <f t="shared" si="75"/>
        <v>-1.0058534574966118</v>
      </c>
      <c r="JK89" s="8">
        <v>0.27883464729155299</v>
      </c>
      <c r="JL89" s="27">
        <v>0.51866142051032904</v>
      </c>
      <c r="JM89" s="7">
        <v>33.668304310892402</v>
      </c>
      <c r="JN89" s="8">
        <v>-2.2688362032197901E-2</v>
      </c>
      <c r="JO89" s="8">
        <v>-0.227957571656971</v>
      </c>
      <c r="JP89" s="8">
        <v>0.13925941782430601</v>
      </c>
      <c r="JQ89" s="29">
        <f t="shared" si="90"/>
        <v>6.658151627014908E-3</v>
      </c>
      <c r="JR89" s="29">
        <f t="shared" si="91"/>
        <v>4.40031881825525E-2</v>
      </c>
      <c r="JS89" s="29">
        <f t="shared" si="92"/>
        <v>4.8750000000000002E-2</v>
      </c>
      <c r="JT89" s="31">
        <f t="shared" si="93"/>
        <v>4.6879758615134217E-6</v>
      </c>
      <c r="JU89" s="31">
        <f t="shared" si="94"/>
        <v>5.7741802058611626E-5</v>
      </c>
      <c r="JV89" s="31">
        <f t="shared" si="95"/>
        <v>2.6562500000000015E-5</v>
      </c>
      <c r="JW89" s="31">
        <v>0.03</v>
      </c>
      <c r="JX89" s="31">
        <f t="shared" si="98"/>
        <v>2.58698489432337E-2</v>
      </c>
    </row>
    <row r="90" spans="1:284" x14ac:dyDescent="0.3">
      <c r="A90" s="1">
        <v>42430</v>
      </c>
      <c r="B90" s="7">
        <v>204052.06786411701</v>
      </c>
      <c r="C90" s="7">
        <f t="shared" si="99"/>
        <v>203959.1349242196</v>
      </c>
      <c r="D90" s="26">
        <f t="shared" si="100"/>
        <v>12.226130474887562</v>
      </c>
      <c r="E90" s="26">
        <f>+'Output Gap'!E106</f>
        <v>12.225674933760899</v>
      </c>
      <c r="F90" s="26">
        <f t="shared" si="125"/>
        <v>12.227530446351496</v>
      </c>
      <c r="G90" s="27">
        <f t="shared" si="126"/>
        <v>12.225886604326732</v>
      </c>
      <c r="H90" s="27">
        <f t="shared" si="127"/>
        <v>204002.31163917432</v>
      </c>
      <c r="I90" s="7">
        <v>202847.06825071343</v>
      </c>
      <c r="J90" s="7">
        <v>201977.76406423931</v>
      </c>
      <c r="K90" s="7">
        <v>204027.790296964</v>
      </c>
      <c r="L90" s="7">
        <v>202681.32415313099</v>
      </c>
      <c r="M90" s="8">
        <f t="shared" si="118"/>
        <v>-2.1164816519869678E-4</v>
      </c>
      <c r="N90" s="8">
        <f t="shared" si="128"/>
        <v>1.0269961198391853E-2</v>
      </c>
      <c r="O90" s="8">
        <f>+'Output Gap'!H106</f>
        <v>7.3178023014985882E-3</v>
      </c>
      <c r="P90" s="8">
        <f t="shared" si="129"/>
        <v>1.1899147227767415E-4</v>
      </c>
      <c r="Q90" s="33">
        <f>+'Output Gap'!I106</f>
        <v>3.6820717520988921E-3</v>
      </c>
      <c r="R90" s="8">
        <v>3.0000000000000001E-3</v>
      </c>
      <c r="S90" s="8">
        <f>+'Output Gap'!Y90</f>
        <v>1.5699099931282207E-3</v>
      </c>
      <c r="T90" s="8">
        <f t="shared" si="130"/>
        <v>1.865400447340504E-3</v>
      </c>
      <c r="U90" s="25">
        <v>1.4553999744971899</v>
      </c>
      <c r="V90" s="25">
        <v>1.44749216214901</v>
      </c>
      <c r="W90" s="14">
        <f t="shared" si="131"/>
        <v>7.9078123481799434E-3</v>
      </c>
      <c r="X90" s="25">
        <f t="shared" si="132"/>
        <v>4.252436709922935</v>
      </c>
      <c r="Y90">
        <f t="shared" si="119"/>
        <v>10.003751213763341</v>
      </c>
      <c r="Z90">
        <f t="shared" si="133"/>
        <v>10.003977523735895</v>
      </c>
      <c r="AA90" s="14">
        <f t="shared" si="117"/>
        <v>-2.2630997255390639E-4</v>
      </c>
      <c r="AB90">
        <f t="shared" si="120"/>
        <v>13.287844294461577</v>
      </c>
      <c r="AC90">
        <f t="shared" si="134"/>
        <v>13.313875880114182</v>
      </c>
      <c r="AD90" s="14">
        <f t="shared" si="135"/>
        <v>-2.6031585652605216E-2</v>
      </c>
      <c r="AE90" s="8">
        <v>9.4275867050612916E-2</v>
      </c>
      <c r="AF90" s="14">
        <f>+NAIRU_Unemployment!N86</f>
        <v>9.1222324602526605E-2</v>
      </c>
      <c r="AG90" s="8">
        <f>+NAIRU_Unemployment!L86</f>
        <v>9.1042504346118019E-2</v>
      </c>
      <c r="AH90" s="8">
        <f t="shared" si="121"/>
        <v>3.2333627044948965E-3</v>
      </c>
      <c r="AI90" s="7">
        <v>22107.918880497909</v>
      </c>
      <c r="AJ90" s="7">
        <v>24409.108774109838</v>
      </c>
      <c r="AK90" s="7">
        <v>22109.246944275601</v>
      </c>
      <c r="AL90" s="7">
        <v>24329.246592168602</v>
      </c>
      <c r="AM90" s="8">
        <f t="shared" si="101"/>
        <v>0.90572413294938703</v>
      </c>
      <c r="AN90" s="7">
        <v>46019.292010216835</v>
      </c>
      <c r="AO90" s="7">
        <v>805526.47010972223</v>
      </c>
      <c r="AP90" s="7">
        <v>803352.04003000003</v>
      </c>
      <c r="AQ90" s="8">
        <v>0.73040936162896353</v>
      </c>
      <c r="AR90" s="8">
        <v>0.74539083868102396</v>
      </c>
      <c r="AS90" s="8">
        <v>0.76230280845349097</v>
      </c>
      <c r="AT90" s="8">
        <v>0.778715881724243</v>
      </c>
      <c r="AU90" s="8">
        <v>0.75412922348796696</v>
      </c>
      <c r="AV90" s="8">
        <f t="shared" si="113"/>
        <v>0.76504930455523368</v>
      </c>
      <c r="AW90" s="8">
        <v>6.5000000000000002E-2</v>
      </c>
      <c r="AX90" s="8">
        <v>6.0680642615000016E-2</v>
      </c>
      <c r="AY90" s="8">
        <v>6.1133333333333338E-2</v>
      </c>
      <c r="AZ90" s="8">
        <f t="shared" si="136"/>
        <v>-1.3607699056810807E-2</v>
      </c>
      <c r="BA90" s="8">
        <f t="shared" si="108"/>
        <v>-6.5379602900732525E-3</v>
      </c>
      <c r="BB90" s="8">
        <f t="shared" si="109"/>
        <v>-6.1139579784214027E-3</v>
      </c>
      <c r="BC90" s="7">
        <v>91.18</v>
      </c>
      <c r="BD90" s="8">
        <v>7.9692125518058043E-2</v>
      </c>
      <c r="BE90" s="8">
        <v>0.144802229983585</v>
      </c>
      <c r="BF90" s="7">
        <v>89.506802384206495</v>
      </c>
      <c r="BG90" s="8">
        <v>6.3493905718383897E-2</v>
      </c>
      <c r="BH90" s="8">
        <f t="shared" si="105"/>
        <v>4.5771093252557904E-2</v>
      </c>
      <c r="BI90" s="8">
        <v>2.8670382618673902E-2</v>
      </c>
      <c r="BJ90" s="8">
        <v>6.63595035940409E-2</v>
      </c>
      <c r="BK90" s="7">
        <v>1.5612798378707493</v>
      </c>
      <c r="BL90" s="8">
        <v>5.3930347385819255E-2</v>
      </c>
      <c r="BM90" s="7">
        <v>3262.2633333333338</v>
      </c>
      <c r="BN90" s="7">
        <v>120.90213989999999</v>
      </c>
      <c r="BO90" s="7">
        <v>119.235085840522</v>
      </c>
      <c r="BP90" s="7">
        <v>116.47463050502699</v>
      </c>
      <c r="BQ90" s="8">
        <f t="shared" si="106"/>
        <v>2.3700056600530539E-2</v>
      </c>
      <c r="BR90" s="8">
        <f t="shared" si="110"/>
        <v>0.10188478758581887</v>
      </c>
      <c r="BS90" s="8">
        <v>6.5303139643738004E-2</v>
      </c>
      <c r="BT90" s="7">
        <v>118.47666666666667</v>
      </c>
      <c r="BU90" s="8">
        <v>0.16001958224543089</v>
      </c>
      <c r="BV90" s="29">
        <f t="shared" si="116"/>
        <v>4.1544997621875003E-2</v>
      </c>
      <c r="BW90" s="29">
        <v>1.9690339725920002E-3</v>
      </c>
      <c r="BX90" s="29">
        <v>2.4733340476418602E-2</v>
      </c>
      <c r="BY90" s="29">
        <v>6.6669077049180334E-2</v>
      </c>
      <c r="BZ90" s="29">
        <v>3.5513954098360667E-2</v>
      </c>
      <c r="CA90" s="29">
        <v>2.1384999999999998E-2</v>
      </c>
      <c r="CB90" s="29">
        <f t="shared" si="79"/>
        <v>-3.1155122950819666E-2</v>
      </c>
      <c r="CC90" s="29">
        <v>2.5196121512329198E-2</v>
      </c>
      <c r="CD90" s="29">
        <v>2.08033592297493E-2</v>
      </c>
      <c r="CE90" s="29">
        <f t="shared" si="122"/>
        <v>1.489247436872199E-2</v>
      </c>
      <c r="CF90" s="29">
        <f t="shared" si="123"/>
        <v>1.6861508341313988E-2</v>
      </c>
      <c r="CG90" s="29">
        <f t="shared" si="137"/>
        <v>-3.0469207398124795E-2</v>
      </c>
      <c r="CH90" s="29">
        <f t="shared" si="138"/>
        <v>-1.6493696355217219E-2</v>
      </c>
      <c r="CI90" s="29">
        <f t="shared" si="53"/>
        <v>5.0067996969387595E-4</v>
      </c>
      <c r="CJ90" s="29">
        <f t="shared" si="124"/>
        <v>-0.21311292964359607</v>
      </c>
      <c r="CK90" s="10">
        <v>-20.819777323778933</v>
      </c>
      <c r="CL90" s="10">
        <v>-15.256306437528268</v>
      </c>
      <c r="CM90" s="10">
        <v>-29.164983653154923</v>
      </c>
      <c r="CN90" s="10">
        <v>-20.366666666666667</v>
      </c>
      <c r="CO90" s="10">
        <v>-40.366666666666667</v>
      </c>
      <c r="CP90" s="10">
        <v>-62.300000000000004</v>
      </c>
      <c r="CQ90" s="10">
        <v>23.466666666666669</v>
      </c>
      <c r="CR90" s="10">
        <v>6.5999999999999988</v>
      </c>
      <c r="CS90" s="7">
        <v>162.29922143488915</v>
      </c>
      <c r="CT90" s="7">
        <v>153.59566498517913</v>
      </c>
      <c r="CU90" s="8">
        <f t="shared" si="111"/>
        <v>2.299204928141485E-2</v>
      </c>
      <c r="CV90" s="7">
        <v>65.625</v>
      </c>
      <c r="CW90" s="7">
        <v>75.051804371952599</v>
      </c>
      <c r="CX90" s="26">
        <v>1.523975281144353</v>
      </c>
      <c r="CY90" s="29">
        <v>0.24153764620340001</v>
      </c>
      <c r="CZ90">
        <v>139286.39501613899</v>
      </c>
      <c r="DA90">
        <v>49216.009214704201</v>
      </c>
      <c r="DB90" s="29">
        <f t="shared" si="96"/>
        <v>2.2965345599854192E-2</v>
      </c>
      <c r="DC90" s="29">
        <f t="shared" si="97"/>
        <v>4.0807335308174375E-2</v>
      </c>
      <c r="DD90" s="29">
        <v>5.7744860455259672E-2</v>
      </c>
      <c r="DE90" s="29">
        <v>5.7975902466436337E-2</v>
      </c>
      <c r="DF90" s="29">
        <v>0.12558279024833358</v>
      </c>
      <c r="DG90" s="29">
        <v>0.16895083116732471</v>
      </c>
      <c r="DH90" s="29">
        <v>7.4290057503093546E-2</v>
      </c>
      <c r="DI90" s="29">
        <v>0.42325451780424228</v>
      </c>
      <c r="DJ90" s="29">
        <v>0.12747399817134486</v>
      </c>
      <c r="DK90" s="29">
        <v>0.22017303019344364</v>
      </c>
      <c r="DL90" s="29">
        <v>0.65235297163521144</v>
      </c>
      <c r="DM90">
        <v>-7011.6950062757905</v>
      </c>
      <c r="DN90" s="8">
        <f t="shared" si="107"/>
        <v>-3.334380353622303E-2</v>
      </c>
      <c r="DO90" s="7">
        <f t="shared" si="115"/>
        <v>-28101.838426027709</v>
      </c>
      <c r="DP90" s="8">
        <f t="shared" si="114"/>
        <v>-3.4295445277529264E-2</v>
      </c>
      <c r="DQ90" s="8">
        <f t="shared" ref="DQ90:DQ107" si="139">+H90/H86-1</f>
        <v>3.3325877372092583E-2</v>
      </c>
      <c r="DR90" s="25">
        <v>1.00765731180342</v>
      </c>
      <c r="DS90" s="8">
        <v>-5.7824106656863498E-3</v>
      </c>
      <c r="DT90" s="8">
        <v>2.75865252693308E-3</v>
      </c>
      <c r="DU90" s="8">
        <v>-3.2684152059102999E-3</v>
      </c>
      <c r="DV90" s="8">
        <v>0.11153226381812199</v>
      </c>
      <c r="DW90" s="29">
        <f t="shared" si="102"/>
        <v>9.4275867050612916E-2</v>
      </c>
      <c r="DX90" s="8">
        <v>0.6778318600889448</v>
      </c>
      <c r="DY90" s="8">
        <v>6.28686245082897E-2</v>
      </c>
      <c r="DZ90" s="8">
        <v>6.0051690751107056E-2</v>
      </c>
      <c r="EA90" s="8">
        <v>0.47267494663785514</v>
      </c>
      <c r="EB90" s="8">
        <f t="shared" si="112"/>
        <v>-1.4017291476871696E-2</v>
      </c>
      <c r="EC90" s="8">
        <v>0.17357749253052757</v>
      </c>
      <c r="ED90" s="8">
        <v>0.18835044036652615</v>
      </c>
      <c r="EE90" s="8">
        <v>9.632957532013009E-2</v>
      </c>
      <c r="EF90" s="8">
        <v>0.11486676525394457</v>
      </c>
      <c r="EG90" s="8">
        <v>0.23920390171382608</v>
      </c>
      <c r="EH90" s="8">
        <v>0.35618200607400408</v>
      </c>
      <c r="EI90" s="8">
        <v>8.3251096191435128E-2</v>
      </c>
      <c r="EJ90" s="8">
        <v>5.6298949260910794E-2</v>
      </c>
      <c r="EK90" s="8">
        <v>0.10800681065698763</v>
      </c>
      <c r="EL90" s="10">
        <v>226458.81289</v>
      </c>
      <c r="EM90" s="8">
        <v>0.1494918807621779</v>
      </c>
      <c r="EN90" s="10">
        <v>5558.6364400000002</v>
      </c>
      <c r="EO90" s="10">
        <v>8902.0468399999991</v>
      </c>
      <c r="EP90" s="8">
        <v>2.4545904701443657E-2</v>
      </c>
      <c r="EQ90" s="8">
        <v>1.6014803155573885</v>
      </c>
      <c r="ER90" s="8">
        <v>7.0380230248195924E-2</v>
      </c>
      <c r="ES90" s="8">
        <v>0.55859325072745614</v>
      </c>
      <c r="ET90" s="10">
        <v>101642.78682000002</v>
      </c>
      <c r="EU90" s="8">
        <v>0.1192876406490726</v>
      </c>
      <c r="EV90" s="10">
        <v>4979.9663700000001</v>
      </c>
      <c r="EW90" s="10">
        <v>6535.1619899999996</v>
      </c>
      <c r="EX90" s="8">
        <v>4.8994783848450164E-2</v>
      </c>
      <c r="EY90" s="8">
        <v>1.3122903860091728</v>
      </c>
      <c r="EZ90" s="8">
        <v>7.5618364426766976E-2</v>
      </c>
      <c r="FA90" s="8">
        <v>0.85004779823208854</v>
      </c>
      <c r="FB90" s="10">
        <v>45012.063600000001</v>
      </c>
      <c r="FC90" s="8">
        <v>0.14971689340888461</v>
      </c>
      <c r="FD90" s="10">
        <v>918.12051999999994</v>
      </c>
      <c r="FE90" s="10">
        <v>1341.94155</v>
      </c>
      <c r="FF90" s="8">
        <v>2.039721013812839E-2</v>
      </c>
      <c r="FG90" s="8">
        <v>1.4616180782017596</v>
      </c>
      <c r="FH90" s="8">
        <v>3.7194209232890504E-2</v>
      </c>
      <c r="FI90" s="8">
        <v>0.79983773553714166</v>
      </c>
      <c r="FJ90" s="7">
        <v>383696.02556000004</v>
      </c>
      <c r="FK90" s="7">
        <v>12191.528350000001</v>
      </c>
      <c r="FL90" s="8">
        <v>0.14228771026361611</v>
      </c>
      <c r="FM90" s="8">
        <v>0.14759639552866846</v>
      </c>
      <c r="FN90" s="8">
        <v>0.60992828895971118</v>
      </c>
      <c r="FO90" s="8">
        <v>0.27763575044636285</v>
      </c>
      <c r="FP90" s="8">
        <v>0.13002768900769876</v>
      </c>
      <c r="FQ90" s="8">
        <v>1.4661107255453516</v>
      </c>
      <c r="FR90" s="8">
        <v>3.1773923986329028E-2</v>
      </c>
      <c r="FS90" s="8">
        <v>6.8922282725150011E-2</v>
      </c>
      <c r="FT90" s="8">
        <v>7.3722286028458262E-2</v>
      </c>
      <c r="FU90" s="8">
        <v>5.2965167737448388E-2</v>
      </c>
      <c r="FV90" s="8">
        <v>1.9210154315471753E-2</v>
      </c>
      <c r="FW90" s="8">
        <v>6.0706042690619771E-2</v>
      </c>
      <c r="FX90" s="8">
        <v>0.32889352935242211</v>
      </c>
      <c r="FY90" s="8">
        <v>0.61040042795695837</v>
      </c>
      <c r="FZ90" s="8">
        <v>-5.3524089442825051E-2</v>
      </c>
      <c r="GA90" s="8">
        <v>0.1480017807298708</v>
      </c>
      <c r="GB90" s="8">
        <v>0.24391846220195923</v>
      </c>
      <c r="GC90" s="8">
        <v>0.72101991567514379</v>
      </c>
      <c r="GD90" s="8">
        <v>-0.44608325198899773</v>
      </c>
      <c r="GE90" s="8">
        <v>-0.46045465614747749</v>
      </c>
      <c r="GF90" s="8">
        <v>-0.25257075062658918</v>
      </c>
      <c r="GG90" s="8">
        <v>-4.7574506193834999E-2</v>
      </c>
      <c r="GH90" s="8">
        <v>-1.9747225052943276E-3</v>
      </c>
      <c r="GI90" s="8">
        <v>5.0001119958410179E-3</v>
      </c>
      <c r="GJ90" s="8">
        <v>2.5600072058385343E-2</v>
      </c>
      <c r="GK90" s="8">
        <v>6.995303843284699E-2</v>
      </c>
      <c r="GL90" s="8">
        <v>0.1192242243579975</v>
      </c>
      <c r="GM90" s="8">
        <v>6.5811409292229742E-2</v>
      </c>
      <c r="GN90" s="8">
        <v>5.1530873260641902E-2</v>
      </c>
      <c r="GO90" s="8">
        <v>4.5898923753305357E-2</v>
      </c>
      <c r="GP90" s="8">
        <v>5.666530677047147E-3</v>
      </c>
      <c r="GQ90" s="8">
        <v>8.4581519856657558E-2</v>
      </c>
      <c r="GR90" s="8">
        <v>1.8825579184313868E-2</v>
      </c>
      <c r="GS90" s="8">
        <v>2.4973272540243008E-2</v>
      </c>
      <c r="GT90" s="8">
        <v>0.69164637327277345</v>
      </c>
      <c r="GU90" s="8">
        <v>0.19974134554683698</v>
      </c>
      <c r="GV90" s="8">
        <v>1.033516201752015</v>
      </c>
      <c r="GW90" s="8">
        <v>0.44559390991786491</v>
      </c>
      <c r="GX90" s="26">
        <v>7.4960785670335497</v>
      </c>
      <c r="GY90" s="8">
        <v>0.15295888789742601</v>
      </c>
      <c r="GZ90" s="8">
        <v>7.9097404020387174E-2</v>
      </c>
      <c r="HA90" s="51">
        <v>1.2308321790546277</v>
      </c>
      <c r="HB90" s="51">
        <v>0.45367727346138231</v>
      </c>
      <c r="HC90" s="51">
        <v>1173.1943486533212</v>
      </c>
      <c r="HD90" s="51">
        <v>1503.6926490934629</v>
      </c>
      <c r="HE90" s="51">
        <v>885.13822498501099</v>
      </c>
      <c r="HF90" s="51">
        <v>1673.4056088157322</v>
      </c>
      <c r="HG90" s="51">
        <v>1173.9238213123022</v>
      </c>
      <c r="HH90" s="10">
        <v>981.66204271890467</v>
      </c>
      <c r="HI90" s="8">
        <v>0.82271888453703101</v>
      </c>
      <c r="HJ90" s="8">
        <v>8.0222028420903299E-2</v>
      </c>
      <c r="HK90" s="8">
        <v>0.34393702424206274</v>
      </c>
      <c r="HL90" s="8">
        <v>0.16458349735550162</v>
      </c>
      <c r="HM90" s="8">
        <v>6.4098155529659695E-2</v>
      </c>
      <c r="HN90" s="8">
        <v>3.3564019046540002E-2</v>
      </c>
      <c r="HO90" s="7">
        <v>1251.8433333333335</v>
      </c>
      <c r="HP90" s="8">
        <v>6.88389471641737E-2</v>
      </c>
      <c r="HQ90" s="8">
        <v>7.6647460592000907E-2</v>
      </c>
      <c r="HR90" s="8">
        <v>8.3536740263584305E-2</v>
      </c>
      <c r="HS90" s="29">
        <f t="shared" si="77"/>
        <v>1.4697793099410605E-2</v>
      </c>
      <c r="HT90">
        <v>-3439.3367840000001</v>
      </c>
      <c r="HU90">
        <f t="shared" si="70"/>
        <v>-16575.922834000001</v>
      </c>
      <c r="HV90" s="8">
        <f t="shared" ref="HV90:HV107" si="140">+HT90/IK90</f>
        <v>-5.2423337910795224E-2</v>
      </c>
      <c r="HW90" s="8">
        <f t="shared" si="83"/>
        <v>-5.9203598579044843E-2</v>
      </c>
      <c r="HX90">
        <v>4684.128550167</v>
      </c>
      <c r="HY90">
        <f t="shared" si="71"/>
        <v>13108.977768913999</v>
      </c>
      <c r="HZ90" s="8">
        <f t="shared" ref="HZ90:HZ107" si="141">+HX90/IK90</f>
        <v>7.1396803867930819E-2</v>
      </c>
      <c r="IA90" s="8">
        <f t="shared" si="84"/>
        <v>4.6820841613747055E-2</v>
      </c>
      <c r="IB90" s="8">
        <v>8.0095844419234181E-3</v>
      </c>
      <c r="IC90" s="8">
        <v>1.0702013223234511E-2</v>
      </c>
      <c r="ID90" s="8">
        <v>2.8109243948589133E-2</v>
      </c>
      <c r="IE90" s="8">
        <v>1.7656901190740888</v>
      </c>
      <c r="IF90" s="29">
        <v>0.37365566948118795</v>
      </c>
      <c r="IG90" s="29">
        <v>2.5720333954311801E-2</v>
      </c>
      <c r="IH90" s="29">
        <v>-6.1342253310543203E-3</v>
      </c>
      <c r="II90" s="7">
        <v>210284.798453141</v>
      </c>
      <c r="IJ90" s="7">
        <v>3205.22</v>
      </c>
      <c r="IK90" s="7">
        <f t="shared" si="103"/>
        <v>65606.978133526252</v>
      </c>
      <c r="IL90" s="10">
        <f>+VLOOKUP($A90,[3]Hoja1!$G$2:$I$123, 3, FALSE)</f>
        <v>19.130009248703317</v>
      </c>
      <c r="IM90" s="10">
        <v>40.459083132102101</v>
      </c>
      <c r="IN90" s="8">
        <f t="shared" si="104"/>
        <v>-0.52717640223723494</v>
      </c>
      <c r="IO90" s="7">
        <v>3262.2633333333338</v>
      </c>
      <c r="IP90" s="8">
        <v>1.2491951618562435E-2</v>
      </c>
      <c r="IQ90" s="7">
        <v>104.11451242324884</v>
      </c>
      <c r="IR90" s="8">
        <v>6.7408229797588102E-3</v>
      </c>
      <c r="IS90" s="8">
        <v>6.0470694597162455E-3</v>
      </c>
      <c r="IT90" s="8">
        <v>0</v>
      </c>
      <c r="IU90" s="8">
        <v>-0.25</v>
      </c>
      <c r="IV90" s="8">
        <v>-0.25</v>
      </c>
      <c r="IW90" s="29">
        <f t="shared" si="72"/>
        <v>9.1307586556749407E-3</v>
      </c>
      <c r="IX90" s="7">
        <f t="shared" si="73"/>
        <v>134.14876575175353</v>
      </c>
      <c r="IY90" s="29">
        <f t="shared" si="85"/>
        <v>4.0902373708361093E-3</v>
      </c>
      <c r="IZ90" s="29">
        <f t="shared" si="86"/>
        <v>6.8724526301834092E-3</v>
      </c>
      <c r="JA90" s="29">
        <f t="shared" si="87"/>
        <v>-1.2461419753086421E-2</v>
      </c>
      <c r="JB90" s="29">
        <f t="shared" si="88"/>
        <v>-0.27044753086419754</v>
      </c>
      <c r="JC90" s="29">
        <f t="shared" si="89"/>
        <v>-0.28287037037037038</v>
      </c>
      <c r="JD90" s="26">
        <v>0.110839190030532</v>
      </c>
      <c r="JE90" s="26">
        <v>-0.954883049219721</v>
      </c>
      <c r="JF90" s="26">
        <v>1.9372023944788101E-2</v>
      </c>
      <c r="JG90" s="26">
        <v>0.42540802501959701</v>
      </c>
      <c r="JH90" s="26">
        <v>-0.26427444451645798</v>
      </c>
      <c r="JI90" s="26">
        <v>-0.30250464579696401</v>
      </c>
      <c r="JJ90" s="56">
        <f t="shared" si="75"/>
        <v>-0.96604290053822583</v>
      </c>
      <c r="JK90" s="8">
        <v>0.28100655970923</v>
      </c>
      <c r="JL90" s="27">
        <v>0.51916560710960102</v>
      </c>
      <c r="JM90" s="7">
        <v>3</v>
      </c>
      <c r="JN90" s="8">
        <v>-2.6965399658365901E-2</v>
      </c>
      <c r="JO90" s="8">
        <v>-9.5852748163606005E-2</v>
      </c>
      <c r="JP90" s="8">
        <v>0.15557737345825301</v>
      </c>
      <c r="JQ90" s="29">
        <f t="shared" si="90"/>
        <v>4.9479225856742387E-3</v>
      </c>
      <c r="JR90" s="29">
        <f t="shared" si="91"/>
        <v>5.1524039846079603E-2</v>
      </c>
      <c r="JS90" s="29">
        <f t="shared" si="92"/>
        <v>5.3749999999999999E-2</v>
      </c>
      <c r="JT90" s="31">
        <f t="shared" si="93"/>
        <v>6.4569635030861412E-6</v>
      </c>
      <c r="JU90" s="31">
        <f t="shared" si="94"/>
        <v>1.112028172403777E-4</v>
      </c>
      <c r="JV90" s="31">
        <f t="shared" si="95"/>
        <v>6.4062500000000304E-5</v>
      </c>
      <c r="JW90" s="31">
        <v>0.03</v>
      </c>
      <c r="JX90" s="31">
        <f t="shared" si="98"/>
        <v>3.6359503594040901E-2</v>
      </c>
    </row>
    <row r="91" spans="1:284" x14ac:dyDescent="0.3">
      <c r="A91" s="1">
        <v>42522</v>
      </c>
      <c r="B91" s="7">
        <v>204916.21867005699</v>
      </c>
      <c r="C91" s="7">
        <f t="shared" si="99"/>
        <v>204678.58290901914</v>
      </c>
      <c r="D91" s="26">
        <f t="shared" si="100"/>
        <v>12.23035648516991</v>
      </c>
      <c r="E91" s="26">
        <f>+'Output Gap'!E107</f>
        <v>12.229196139448799</v>
      </c>
      <c r="F91" s="26">
        <f t="shared" si="125"/>
        <v>12.231061677285144</v>
      </c>
      <c r="G91" s="27">
        <f t="shared" si="126"/>
        <v>12.233273441061346</v>
      </c>
      <c r="H91" s="27">
        <f t="shared" si="127"/>
        <v>205514.82286793657</v>
      </c>
      <c r="I91" s="7">
        <v>203960.47684985923</v>
      </c>
      <c r="J91" s="7">
        <v>203053.55104486665</v>
      </c>
      <c r="K91" s="7">
        <v>205035.41306620801</v>
      </c>
      <c r="L91" s="7">
        <v>204257.24333428001</v>
      </c>
      <c r="M91" s="8">
        <f t="shared" si="118"/>
        <v>-4.0690007039287934E-3</v>
      </c>
      <c r="N91" s="8">
        <f t="shared" si="128"/>
        <v>9.1732826912185317E-3</v>
      </c>
      <c r="O91" s="8">
        <f>+'Output Gap'!H107</f>
        <v>4.2167902871987906E-3</v>
      </c>
      <c r="P91" s="8">
        <f t="shared" si="129"/>
        <v>-5.8133565499018935E-4</v>
      </c>
      <c r="Q91" s="33">
        <f>+'Output Gap'!I107</f>
        <v>-1.0550238626017006E-3</v>
      </c>
      <c r="R91" s="8">
        <v>2E-3</v>
      </c>
      <c r="S91" s="8">
        <f>+'Output Gap'!Y91</f>
        <v>-1.2993148355869581E-3</v>
      </c>
      <c r="T91" s="8">
        <f t="shared" si="130"/>
        <v>-1.8468541140805425E-3</v>
      </c>
      <c r="U91" s="25">
        <v>1.45244993881449</v>
      </c>
      <c r="V91" s="25">
        <v>1.4485047760760901</v>
      </c>
      <c r="W91" s="14">
        <f t="shared" si="131"/>
        <v>3.9451627383999543E-3</v>
      </c>
      <c r="X91" s="25">
        <f t="shared" si="132"/>
        <v>4.2567449674921018</v>
      </c>
      <c r="Y91">
        <f t="shared" si="119"/>
        <v>10.006080964012572</v>
      </c>
      <c r="Z91">
        <f t="shared" si="133"/>
        <v>10.007171921361127</v>
      </c>
      <c r="AA91" s="14">
        <f t="shared" si="117"/>
        <v>-1.0909573485555768E-3</v>
      </c>
      <c r="AB91">
        <f t="shared" si="120"/>
        <v>13.307917842493071</v>
      </c>
      <c r="AC91">
        <f t="shared" si="134"/>
        <v>13.330661016647397</v>
      </c>
      <c r="AD91" s="14">
        <f t="shared" si="135"/>
        <v>-2.2743174154326695E-2</v>
      </c>
      <c r="AE91" s="8">
        <v>9.0856247820569488E-2</v>
      </c>
      <c r="AF91" s="14">
        <f>+NAIRU_Unemployment!N87</f>
        <v>9.1648650968119194E-2</v>
      </c>
      <c r="AG91" s="8">
        <f>+NAIRU_Unemployment!L87</f>
        <v>9.0705941075184066E-2</v>
      </c>
      <c r="AH91" s="8">
        <f t="shared" si="121"/>
        <v>1.5030674538542288E-4</v>
      </c>
      <c r="AI91" s="7">
        <v>22075.688413394335</v>
      </c>
      <c r="AJ91" s="7">
        <v>24281.845814233162</v>
      </c>
      <c r="AK91" s="7">
        <v>22160.816016058001</v>
      </c>
      <c r="AL91" s="7">
        <v>24398.054178356899</v>
      </c>
      <c r="AM91" s="8">
        <f t="shared" si="101"/>
        <v>0.90914375217943044</v>
      </c>
      <c r="AN91" s="7">
        <v>46275.448435168873</v>
      </c>
      <c r="AO91" s="7">
        <v>817130.09206418402</v>
      </c>
      <c r="AP91" s="7">
        <v>814383.65032000002</v>
      </c>
      <c r="AQ91" s="8">
        <v>0.74966666666666659</v>
      </c>
      <c r="AR91" s="8">
        <v>0.74928904623790704</v>
      </c>
      <c r="AS91" s="8">
        <v>0.76367455462476297</v>
      </c>
      <c r="AT91" s="8">
        <v>0.77887602577936699</v>
      </c>
      <c r="AU91" s="8">
        <v>0.75702598144820299</v>
      </c>
      <c r="AV91" s="8">
        <f t="shared" si="113"/>
        <v>0.76652552061744428</v>
      </c>
      <c r="AW91" s="8">
        <v>7.4999999999999997E-2</v>
      </c>
      <c r="AX91" s="8">
        <v>6.9525643398387085E-2</v>
      </c>
      <c r="AY91" s="8">
        <v>6.7966666666666661E-2</v>
      </c>
      <c r="AZ91" s="8">
        <f t="shared" si="136"/>
        <v>-1.0149665009725806E-2</v>
      </c>
      <c r="BA91" s="8">
        <f t="shared" si="108"/>
        <v>-9.4160936061220557E-3</v>
      </c>
      <c r="BB91" s="8">
        <f t="shared" si="109"/>
        <v>-1.0860002193463392E-2</v>
      </c>
      <c r="BC91" s="7">
        <v>92.54</v>
      </c>
      <c r="BD91" s="8">
        <v>8.6022767280835799E-2</v>
      </c>
      <c r="BE91" s="8">
        <v>0.17034224991464503</v>
      </c>
      <c r="BF91" s="7">
        <v>90.617106167908105</v>
      </c>
      <c r="BG91" s="8">
        <v>6.5126113141576902E-2</v>
      </c>
      <c r="BH91" s="8">
        <f t="shared" si="105"/>
        <v>2.1416586738076226E-2</v>
      </c>
      <c r="BI91" s="8">
        <v>2.3857518504008701E-2</v>
      </c>
      <c r="BJ91" s="8">
        <v>6.9715256522466809E-2</v>
      </c>
      <c r="BK91" s="7">
        <v>1.5815765653803622</v>
      </c>
      <c r="BL91" s="8">
        <v>5.8698621239923421E-2</v>
      </c>
      <c r="BM91" s="7">
        <v>2992.9233333333336</v>
      </c>
      <c r="BN91" s="7">
        <v>122.43271023333334</v>
      </c>
      <c r="BO91" s="7">
        <v>121.713298562988</v>
      </c>
      <c r="BP91" s="7">
        <v>118.128024460665</v>
      </c>
      <c r="BQ91" s="8">
        <f t="shared" si="106"/>
        <v>3.0350749694598056E-2</v>
      </c>
      <c r="BR91" s="8">
        <f t="shared" si="110"/>
        <v>0.10041744505215622</v>
      </c>
      <c r="BS91" s="8">
        <v>6.6449225000397696E-2</v>
      </c>
      <c r="BT91" s="7">
        <v>114.04666666666667</v>
      </c>
      <c r="BU91" s="8">
        <v>0.105567583287556</v>
      </c>
      <c r="BV91" s="29">
        <f t="shared" si="116"/>
        <v>4.3560311168852457E-2</v>
      </c>
      <c r="BW91" s="29">
        <v>2.0487355118892899E-3</v>
      </c>
      <c r="BX91" s="29">
        <v>2.7337670904411204E-2</v>
      </c>
      <c r="BY91" s="29">
        <v>5.9645423437499998E-2</v>
      </c>
      <c r="BZ91" s="29">
        <v>2.8623435937499993E-2</v>
      </c>
      <c r="CA91" s="29">
        <v>2.0041E-2</v>
      </c>
      <c r="CB91" s="29">
        <f t="shared" si="79"/>
        <v>-3.1021987500000004E-2</v>
      </c>
      <c r="CC91" s="29">
        <v>2.4819779898668601E-2</v>
      </c>
      <c r="CD91" s="29">
        <v>2.0913013198554101E-2</v>
      </c>
      <c r="CE91" s="29">
        <f t="shared" si="122"/>
        <v>1.5002128337526791E-2</v>
      </c>
      <c r="CF91" s="29">
        <f t="shared" si="123"/>
        <v>1.7050863849416086E-2</v>
      </c>
      <c r="CG91" s="29">
        <f t="shared" si="137"/>
        <v>-2.7200528859141891E-2</v>
      </c>
      <c r="CH91" s="29">
        <f t="shared" si="138"/>
        <v>-1.5337089634258491E-2</v>
      </c>
      <c r="CI91" s="29">
        <f t="shared" si="53"/>
        <v>-7.5782142666745156E-3</v>
      </c>
      <c r="CJ91" s="29">
        <f t="shared" si="124"/>
        <v>-9.8511973024053789E-2</v>
      </c>
      <c r="CK91" s="10">
        <v>-12.266297903324881</v>
      </c>
      <c r="CL91" s="10">
        <v>-9.1232394051425469</v>
      </c>
      <c r="CM91" s="10">
        <v>-16.993451318938217</v>
      </c>
      <c r="CN91" s="10">
        <v>-5.166666666666667</v>
      </c>
      <c r="CO91" s="10">
        <v>-22.400000000000002</v>
      </c>
      <c r="CP91" s="10">
        <v>-41.633333333333333</v>
      </c>
      <c r="CQ91" s="10">
        <v>25.8</v>
      </c>
      <c r="CR91" s="10">
        <v>4.9333333333333336</v>
      </c>
      <c r="CS91" s="7">
        <v>149.79708313563677</v>
      </c>
      <c r="CT91" s="7">
        <v>128.36339928382461</v>
      </c>
      <c r="CU91" s="8">
        <f t="shared" si="111"/>
        <v>2.0945894209617233E-2</v>
      </c>
      <c r="CV91" s="7">
        <v>65.625</v>
      </c>
      <c r="CW91" s="7">
        <v>80.116859089325303</v>
      </c>
      <c r="CX91" s="26">
        <v>1.5189991446390001</v>
      </c>
      <c r="CY91" s="29">
        <v>0.23558342864608531</v>
      </c>
      <c r="CZ91">
        <v>139197.86692932001</v>
      </c>
      <c r="DA91">
        <v>48193.564784430302</v>
      </c>
      <c r="DB91" s="29">
        <f t="shared" si="96"/>
        <v>1.4377875950284613E-2</v>
      </c>
      <c r="DC91" s="29">
        <f t="shared" si="97"/>
        <v>4.7101423731536807E-2</v>
      </c>
      <c r="DD91" s="29">
        <v>5.9404920984620933E-2</v>
      </c>
      <c r="DE91" s="29">
        <v>5.6265220687201481E-2</v>
      </c>
      <c r="DF91" s="29">
        <v>0.1262395928463832</v>
      </c>
      <c r="DG91" s="29">
        <v>0.16890477005677909</v>
      </c>
      <c r="DH91" s="29">
        <v>7.4281998554037304E-2</v>
      </c>
      <c r="DI91" s="29">
        <v>0.42508444233170933</v>
      </c>
      <c r="DJ91" s="29">
        <v>0.12708477610819513</v>
      </c>
      <c r="DK91" s="29">
        <v>0.22030959052753732</v>
      </c>
      <c r="DL91" s="29">
        <v>0.65260563336426747</v>
      </c>
      <c r="DM91">
        <v>-1710.788592681145</v>
      </c>
      <c r="DN91" s="8">
        <f t="shared" si="107"/>
        <v>-7.999378553428917E-3</v>
      </c>
      <c r="DO91" s="7">
        <f t="shared" si="115"/>
        <v>-31005.157464884331</v>
      </c>
      <c r="DP91" s="8">
        <f t="shared" si="114"/>
        <v>-3.7115944157334699E-2</v>
      </c>
      <c r="DQ91" s="8">
        <f t="shared" si="139"/>
        <v>3.2062530111628629E-2</v>
      </c>
      <c r="DR91" s="25">
        <v>1.00783669404259</v>
      </c>
      <c r="DS91" s="8">
        <v>-1.6295148625180399E-3</v>
      </c>
      <c r="DT91" s="8">
        <v>2.7032307642035698E-3</v>
      </c>
      <c r="DU91" s="8">
        <v>-3.3629830218771502E-3</v>
      </c>
      <c r="DV91" s="8">
        <v>0.11206047164696301</v>
      </c>
      <c r="DW91" s="29">
        <f t="shared" si="102"/>
        <v>9.0856247820569488E-2</v>
      </c>
      <c r="DX91" s="8">
        <v>0.6699525786313103</v>
      </c>
      <c r="DY91" s="8">
        <v>6.9532155300348397E-2</v>
      </c>
      <c r="DZ91" s="8">
        <v>6.6697231684925917E-2</v>
      </c>
      <c r="EA91" s="8">
        <v>0.47526895090875571</v>
      </c>
      <c r="EB91" s="8">
        <f t="shared" si="112"/>
        <v>-1.5957672761333308E-2</v>
      </c>
      <c r="EC91" s="8">
        <v>0.1428730196868504</v>
      </c>
      <c r="ED91" s="8">
        <v>0.117437038180638</v>
      </c>
      <c r="EE91" s="8">
        <v>5.8835125408164934E-2</v>
      </c>
      <c r="EF91" s="8">
        <v>0.10994191061092007</v>
      </c>
      <c r="EG91" s="8">
        <v>0.26906288108004889</v>
      </c>
      <c r="EH91" s="8">
        <v>0.34224590626150314</v>
      </c>
      <c r="EI91" s="8">
        <v>8.593700556103305E-2</v>
      </c>
      <c r="EJ91" s="8">
        <v>5.4431567445659461E-2</v>
      </c>
      <c r="EK91" s="8">
        <v>0.101133741816095</v>
      </c>
      <c r="EL91" s="10">
        <v>229924.39890000006</v>
      </c>
      <c r="EM91" s="8">
        <v>0.12704542940456132</v>
      </c>
      <c r="EN91" s="10">
        <v>5180.89696</v>
      </c>
      <c r="EO91" s="10">
        <v>9077.3626899999999</v>
      </c>
      <c r="EP91" s="8">
        <v>2.2533045578400329E-2</v>
      </c>
      <c r="EQ91" s="8">
        <v>1.7520832319351898</v>
      </c>
      <c r="ER91" s="8">
        <v>7.5240643237569835E-2</v>
      </c>
      <c r="ES91" s="8">
        <v>0.52471336795956736</v>
      </c>
      <c r="ET91" s="10">
        <v>105613.99430999999</v>
      </c>
      <c r="EU91" s="8">
        <v>0.11791928789072892</v>
      </c>
      <c r="EV91" s="10">
        <v>5167.5020000000004</v>
      </c>
      <c r="EW91" s="10">
        <v>6926.0602600000002</v>
      </c>
      <c r="EX91" s="8">
        <v>4.89281939742972E-2</v>
      </c>
      <c r="EY91" s="8">
        <v>1.3403110942192185</v>
      </c>
      <c r="EZ91" s="8">
        <v>7.6175103249190995E-2</v>
      </c>
      <c r="FA91" s="8">
        <v>0.86089669025814652</v>
      </c>
      <c r="FB91" s="10">
        <v>47023.559759999996</v>
      </c>
      <c r="FC91" s="8">
        <v>0.14947293231297087</v>
      </c>
      <c r="FD91" s="10">
        <v>978.31531000000007</v>
      </c>
      <c r="FE91" s="10">
        <v>1429.3347799999997</v>
      </c>
      <c r="FF91" s="8">
        <v>2.0804790513375634E-2</v>
      </c>
      <c r="FG91" s="8">
        <v>1.4610164692199283</v>
      </c>
      <c r="FH91" s="8">
        <v>3.86206263695133E-2</v>
      </c>
      <c r="FI91" s="8">
        <v>0.7870222836470957</v>
      </c>
      <c r="FJ91" s="7">
        <v>393343.68368000002</v>
      </c>
      <c r="FK91" s="7">
        <v>12090.812089999999</v>
      </c>
      <c r="FL91" s="8">
        <v>0.12622943887366689</v>
      </c>
      <c r="FM91" s="8">
        <v>0.17395798831657197</v>
      </c>
      <c r="FN91" s="8">
        <v>0.60663141234282081</v>
      </c>
      <c r="FO91" s="8">
        <v>0.28024427707582628</v>
      </c>
      <c r="FP91" s="8">
        <v>0.13170839186590988</v>
      </c>
      <c r="FQ91" s="8">
        <v>1.4603215104801903</v>
      </c>
      <c r="FR91" s="8">
        <v>3.0738543903596361E-2</v>
      </c>
      <c r="FS91" s="8">
        <v>7.2166716529459218E-2</v>
      </c>
      <c r="FT91" s="8">
        <v>6.6569973895181614E-2</v>
      </c>
      <c r="FU91" s="8">
        <v>6.8817962436011196E-2</v>
      </c>
      <c r="FV91" s="8">
        <v>2.157428475526646E-2</v>
      </c>
      <c r="FW91" s="8">
        <v>5.6951485507375874E-2</v>
      </c>
      <c r="FX91" s="8">
        <v>0.33006098863575484</v>
      </c>
      <c r="FY91" s="8">
        <v>0.61298752585686944</v>
      </c>
      <c r="FZ91" s="8">
        <v>-8.0918753731592408E-2</v>
      </c>
      <c r="GA91" s="8">
        <v>9.5881741690869271E-2</v>
      </c>
      <c r="GB91" s="8">
        <v>0.18828851465446905</v>
      </c>
      <c r="GC91" s="8">
        <v>0.74510748610567279</v>
      </c>
      <c r="GD91" s="8">
        <v>-0.50177540719856117</v>
      </c>
      <c r="GE91" s="8">
        <v>-0.62015362000521224</v>
      </c>
      <c r="GF91" s="8">
        <v>-0.27260703620973198</v>
      </c>
      <c r="GG91" s="8">
        <v>-5.2293336851687189E-2</v>
      </c>
      <c r="GH91" s="8">
        <v>-4.6043366342763499E-3</v>
      </c>
      <c r="GI91" s="8">
        <v>2.5780036884394952E-3</v>
      </c>
      <c r="GJ91" s="8">
        <v>2.2736260192776792E-2</v>
      </c>
      <c r="GK91" s="8">
        <v>7.4626467935542173E-2</v>
      </c>
      <c r="GL91" s="8">
        <v>0.11853532419184272</v>
      </c>
      <c r="GM91" s="8">
        <v>6.4661785690249163E-2</v>
      </c>
      <c r="GN91" s="8">
        <v>5.0594307386080395E-2</v>
      </c>
      <c r="GO91" s="8">
        <v>4.464670933892919E-2</v>
      </c>
      <c r="GP91" s="8">
        <v>5.929621551139558E-3</v>
      </c>
      <c r="GQ91" s="8">
        <v>8.3372919811076154E-2</v>
      </c>
      <c r="GR91" s="8">
        <v>1.9397835634451931E-2</v>
      </c>
      <c r="GS91" s="8">
        <v>2.5333655936024286E-2</v>
      </c>
      <c r="GT91" s="8">
        <v>0.70473609382546321</v>
      </c>
      <c r="GU91" s="8">
        <v>0.18785171377393134</v>
      </c>
      <c r="GV91" s="8">
        <v>1.0323197282814522</v>
      </c>
      <c r="GW91" s="8">
        <v>0.44764621152641165</v>
      </c>
      <c r="GX91" s="26">
        <v>7.447077162353227</v>
      </c>
      <c r="GY91" s="8">
        <v>0.16072908989008119</v>
      </c>
      <c r="GZ91" s="8">
        <v>7.5250471675318314E-2</v>
      </c>
      <c r="HA91" s="51">
        <v>1.1882725882382084</v>
      </c>
      <c r="HB91" s="51">
        <v>0.44103984899569865</v>
      </c>
      <c r="HC91" s="51">
        <v>1177.4281757778178</v>
      </c>
      <c r="HD91" s="51">
        <v>1509.4170835656553</v>
      </c>
      <c r="HE91" s="51">
        <v>894.26639717088483</v>
      </c>
      <c r="HF91" s="51">
        <v>1672.30140125457</v>
      </c>
      <c r="HG91" s="51">
        <v>1160.0144149201174</v>
      </c>
      <c r="HH91" s="10">
        <v>1006.1526310968651</v>
      </c>
      <c r="HI91" s="8">
        <v>0.81081786846619819</v>
      </c>
      <c r="HJ91" s="8">
        <v>8.1016403663888209E-2</v>
      </c>
      <c r="HK91" s="8">
        <v>0.3467122748957418</v>
      </c>
      <c r="HL91" s="8">
        <v>0.16686712602813458</v>
      </c>
      <c r="HM91" s="8">
        <v>7.9629250799796519E-2</v>
      </c>
      <c r="HN91" s="8">
        <v>3.3897396338276015E-2</v>
      </c>
      <c r="HO91" s="7">
        <v>1316.0366666666669</v>
      </c>
      <c r="HP91" s="8">
        <v>6.8441287058231604E-2</v>
      </c>
      <c r="HQ91" s="8">
        <v>6.9832196617185399E-2</v>
      </c>
      <c r="HR91" s="8">
        <v>7.5663534922764397E-2</v>
      </c>
      <c r="HS91" s="29">
        <f t="shared" si="77"/>
        <v>7.2222478645327937E-3</v>
      </c>
      <c r="HT91">
        <v>-2589.5132760000001</v>
      </c>
      <c r="HU91">
        <f t="shared" si="70"/>
        <v>-14848.880681000001</v>
      </c>
      <c r="HV91" s="8">
        <f t="shared" si="140"/>
        <v>-3.5664415156122363E-2</v>
      </c>
      <c r="HW91" s="8">
        <f t="shared" si="83"/>
        <v>-5.4292304199694691E-2</v>
      </c>
      <c r="HX91">
        <v>3638.424398138</v>
      </c>
      <c r="HY91">
        <f t="shared" si="71"/>
        <v>12665.555944145</v>
      </c>
      <c r="HZ91" s="8">
        <f t="shared" si="141"/>
        <v>5.01106827495401E-2</v>
      </c>
      <c r="IA91" s="8">
        <f t="shared" si="84"/>
        <v>4.6309363712353724E-2</v>
      </c>
      <c r="IB91" s="8">
        <v>6.4801102944983509E-3</v>
      </c>
      <c r="IC91" s="8">
        <v>1.0032476299087224E-2</v>
      </c>
      <c r="ID91" s="8">
        <v>2.9796777118768148E-2</v>
      </c>
      <c r="IE91" s="8">
        <v>2.0748596696587076</v>
      </c>
      <c r="IF91" s="29">
        <v>0.36274018908917799</v>
      </c>
      <c r="IG91" s="29">
        <v>2.51374964253104E-2</v>
      </c>
      <c r="IH91" s="29">
        <v>-6.7379459489332596E-3</v>
      </c>
      <c r="II91" s="7">
        <v>213865.18730855899</v>
      </c>
      <c r="IJ91" s="7">
        <v>2945.4866666666662</v>
      </c>
      <c r="IK91" s="7">
        <f t="shared" si="103"/>
        <v>72607.759433718602</v>
      </c>
      <c r="IL91" s="10">
        <f>+VLOOKUP($A91,[3]Hoja1!$G$2:$I$123, 3, FALSE)</f>
        <v>25.119986433048613</v>
      </c>
      <c r="IM91" s="10">
        <v>39.568457539238203</v>
      </c>
      <c r="IN91" s="8">
        <f t="shared" si="104"/>
        <v>-0.36515123420875606</v>
      </c>
      <c r="IO91" s="7">
        <v>2992.9233333333336</v>
      </c>
      <c r="IP91" s="8">
        <v>1.300081333313517E-2</v>
      </c>
      <c r="IQ91" s="7">
        <v>97.461623136766505</v>
      </c>
      <c r="IR91" s="8">
        <v>7.6219651326255812E-3</v>
      </c>
      <c r="IS91" s="8">
        <v>6.5701487759617415E-3</v>
      </c>
      <c r="IT91" s="8">
        <v>9.0909090909090912E-2</v>
      </c>
      <c r="IU91" s="8">
        <v>-0.25</v>
      </c>
      <c r="IV91" s="8">
        <v>-0.25</v>
      </c>
      <c r="IW91" s="29">
        <f t="shared" si="72"/>
        <v>1.1445905223003419E-2</v>
      </c>
      <c r="IX91" s="7">
        <f t="shared" si="73"/>
        <v>128.07353563834138</v>
      </c>
      <c r="IY91" s="29">
        <f t="shared" si="85"/>
        <v>5.4403441521747135E-3</v>
      </c>
      <c r="IZ91" s="29">
        <f t="shared" si="86"/>
        <v>5.9953070343173537E-3</v>
      </c>
      <c r="JA91" s="29">
        <f t="shared" si="87"/>
        <v>1.3352272727272727E-2</v>
      </c>
      <c r="JB91" s="29">
        <f t="shared" si="88"/>
        <v>-0.31134259259259256</v>
      </c>
      <c r="JC91" s="29">
        <f t="shared" si="89"/>
        <v>-0.31141975308641978</v>
      </c>
      <c r="JD91" s="26">
        <v>0.102763490840993</v>
      </c>
      <c r="JE91" s="26">
        <v>-0.90019909734204295</v>
      </c>
      <c r="JF91" s="26">
        <v>2.5730903353529899E-2</v>
      </c>
      <c r="JG91" s="26">
        <v>0.40975138815492701</v>
      </c>
      <c r="JH91" s="26">
        <v>-0.26879507963155402</v>
      </c>
      <c r="JI91" s="26">
        <v>-0.31533710707931401</v>
      </c>
      <c r="JJ91" s="56">
        <f t="shared" si="75"/>
        <v>-0.94608550170346106</v>
      </c>
      <c r="JK91" s="8">
        <v>0.28147250793200601</v>
      </c>
      <c r="JL91" s="27">
        <v>0.51850963948706996</v>
      </c>
      <c r="JM91" s="7">
        <v>10</v>
      </c>
      <c r="JN91" s="8">
        <v>-2.9620625466653099E-2</v>
      </c>
      <c r="JO91" s="8">
        <v>-2.3577941923722201E-2</v>
      </c>
      <c r="JP91" s="8">
        <v>0.150944638356873</v>
      </c>
      <c r="JQ91" s="29">
        <f t="shared" si="90"/>
        <v>2.3380289916883432E-3</v>
      </c>
      <c r="JR91" s="29">
        <f t="shared" si="91"/>
        <v>5.9296274205672253E-2</v>
      </c>
      <c r="JS91" s="29">
        <f t="shared" si="92"/>
        <v>6.1249999999999999E-2</v>
      </c>
      <c r="JT91" s="31">
        <f t="shared" si="93"/>
        <v>7.8665290059523133E-6</v>
      </c>
      <c r="JU91" s="31">
        <f t="shared" si="94"/>
        <v>9.1937481128237779E-5</v>
      </c>
      <c r="JV91" s="31">
        <f t="shared" si="95"/>
        <v>1.0156250000000054E-4</v>
      </c>
      <c r="JW91" s="31">
        <v>0.03</v>
      </c>
      <c r="JX91" s="31">
        <f t="shared" si="98"/>
        <v>3.971525652246681E-2</v>
      </c>
    </row>
    <row r="92" spans="1:284" x14ac:dyDescent="0.3">
      <c r="A92" s="1">
        <v>42614</v>
      </c>
      <c r="B92" s="7">
        <v>205536.53259989401</v>
      </c>
      <c r="C92" s="7">
        <f t="shared" si="99"/>
        <v>205388.7813806698</v>
      </c>
      <c r="D92" s="26">
        <f t="shared" si="100"/>
        <v>12.233379071327194</v>
      </c>
      <c r="E92" s="26">
        <f>+'Output Gap'!E108</f>
        <v>12.232659956585101</v>
      </c>
      <c r="F92" s="26">
        <f t="shared" si="125"/>
        <v>12.234534818766811</v>
      </c>
      <c r="G92" s="27">
        <f t="shared" si="126"/>
        <v>12.240343688874981</v>
      </c>
      <c r="H92" s="27">
        <f t="shared" si="127"/>
        <v>206973.01240129265</v>
      </c>
      <c r="I92" s="7">
        <v>205046.59616934089</v>
      </c>
      <c r="J92" s="7">
        <v>204038.98583190338</v>
      </c>
      <c r="K92" s="7">
        <v>207180.40844834599</v>
      </c>
      <c r="L92" s="7">
        <v>205865.513770391</v>
      </c>
      <c r="M92" s="8">
        <f t="shared" si="118"/>
        <v>-7.6542878815101245E-3</v>
      </c>
      <c r="N92" s="8">
        <f t="shared" si="128"/>
        <v>7.3395128969342416E-3</v>
      </c>
      <c r="O92" s="8">
        <f>+'Output Gap'!H108</f>
        <v>1.2413792374008636E-3</v>
      </c>
      <c r="P92" s="8">
        <f t="shared" si="129"/>
        <v>-7.9345139859681169E-3</v>
      </c>
      <c r="Q92" s="33">
        <f>+'Output Gap'!I108</f>
        <v>-5.5353482099995688E-3</v>
      </c>
      <c r="R92" s="8">
        <v>-1E-3</v>
      </c>
      <c r="S92" s="8">
        <f>+'Output Gap'!Y92</f>
        <v>-4.0604671070671927E-3</v>
      </c>
      <c r="T92" s="8">
        <f t="shared" si="130"/>
        <v>-5.3244241182068492E-3</v>
      </c>
      <c r="U92" s="25">
        <v>1.4497374759905399</v>
      </c>
      <c r="V92" s="25">
        <v>1.44954211616463</v>
      </c>
      <c r="W92" s="14">
        <f t="shared" si="131"/>
        <v>1.9535982590990209E-4</v>
      </c>
      <c r="X92" s="25">
        <f t="shared" si="132"/>
        <v>4.2611629507729827</v>
      </c>
      <c r="Y92">
        <f t="shared" si="119"/>
        <v>10.008405299139019</v>
      </c>
      <c r="Z92">
        <f t="shared" si="133"/>
        <v>10.010290159627528</v>
      </c>
      <c r="AA92" s="14">
        <f t="shared" si="117"/>
        <v>-1.8848604885093323E-3</v>
      </c>
      <c r="AB92">
        <f t="shared" si="120"/>
        <v>13.326745443761203</v>
      </c>
      <c r="AC92">
        <f t="shared" si="134"/>
        <v>13.346236704410295</v>
      </c>
      <c r="AD92" s="14">
        <f t="shared" si="135"/>
        <v>-1.9491260649092013E-2</v>
      </c>
      <c r="AE92" s="8">
        <v>9.2150753947095529E-2</v>
      </c>
      <c r="AF92" s="14">
        <f>+NAIRU_Unemployment!N88</f>
        <v>9.2074977333711699E-2</v>
      </c>
      <c r="AG92" s="8">
        <f>+NAIRU_Unemployment!L88</f>
        <v>9.0431293119153044E-2</v>
      </c>
      <c r="AH92" s="8">
        <f t="shared" si="121"/>
        <v>1.7194608279424844E-3</v>
      </c>
      <c r="AI92" s="7">
        <v>22137.233540664369</v>
      </c>
      <c r="AJ92" s="7">
        <v>24384.261634749797</v>
      </c>
      <c r="AK92" s="7">
        <v>22212.385087840401</v>
      </c>
      <c r="AL92" s="7">
        <v>24466.8617645452</v>
      </c>
      <c r="AM92" s="8">
        <f t="shared" si="101"/>
        <v>0.90784924605290451</v>
      </c>
      <c r="AN92" s="7">
        <v>45173.131115086064</v>
      </c>
      <c r="AO92" s="7">
        <v>827131.94847199135</v>
      </c>
      <c r="AP92" s="7">
        <v>825415.26060000004</v>
      </c>
      <c r="AQ92" s="8">
        <v>0.76800000000000002</v>
      </c>
      <c r="AR92" s="8">
        <v>0.75318725379479101</v>
      </c>
      <c r="AS92" s="8">
        <v>0.76533165522731506</v>
      </c>
      <c r="AT92" s="8">
        <v>0.77900382708208604</v>
      </c>
      <c r="AU92" s="8">
        <v>0.75970000280011096</v>
      </c>
      <c r="AV92" s="8">
        <f t="shared" si="113"/>
        <v>0.76801182836983728</v>
      </c>
      <c r="AW92" s="8">
        <v>7.7499999999999999E-2</v>
      </c>
      <c r="AX92" s="8">
        <v>7.6758787790476166E-2</v>
      </c>
      <c r="AY92" s="8">
        <v>7.2100000000000011E-2</v>
      </c>
      <c r="AZ92" s="8">
        <f t="shared" si="136"/>
        <v>4.3723025463962006E-3</v>
      </c>
      <c r="BA92" s="8">
        <f t="shared" si="108"/>
        <v>-8.5301890250005785E-3</v>
      </c>
      <c r="BB92" s="8">
        <f t="shared" si="109"/>
        <v>-1.2819958936676201E-2</v>
      </c>
      <c r="BC92" s="7">
        <v>92.68</v>
      </c>
      <c r="BD92" s="8">
        <v>7.2809352934367411E-2</v>
      </c>
      <c r="BE92" s="8">
        <v>0.112291422976773</v>
      </c>
      <c r="BF92" s="7">
        <v>91.419900615194607</v>
      </c>
      <c r="BG92" s="8">
        <v>6.2788216864979499E-2</v>
      </c>
      <c r="BH92" s="8">
        <f t="shared" si="105"/>
        <v>1.5322223321432737E-2</v>
      </c>
      <c r="BI92" s="8">
        <v>2.5336786806689E-2</v>
      </c>
      <c r="BJ92" s="8">
        <v>6.90295609572118E-2</v>
      </c>
      <c r="BK92" s="7">
        <v>1.6009422875199781</v>
      </c>
      <c r="BL92" s="8">
        <v>5.0032783432498507E-2</v>
      </c>
      <c r="BM92" s="7">
        <v>2949.6533333333332</v>
      </c>
      <c r="BN92" s="7">
        <v>138.45953676666667</v>
      </c>
      <c r="BO92" s="7">
        <v>124.19151128545499</v>
      </c>
      <c r="BP92" s="7">
        <v>119.781370140088</v>
      </c>
      <c r="BQ92" s="8">
        <f t="shared" si="106"/>
        <v>3.6818255962585811E-2</v>
      </c>
      <c r="BR92" s="8">
        <f t="shared" si="110"/>
        <v>9.9012335962878062E-2</v>
      </c>
      <c r="BS92" s="8">
        <v>6.6609126924527001E-2</v>
      </c>
      <c r="BT92" s="7">
        <v>113.41333333333334</v>
      </c>
      <c r="BU92" s="8">
        <v>1.4944963159621683E-2</v>
      </c>
      <c r="BV92" s="29">
        <f t="shared" si="116"/>
        <v>4.5148703936065571E-2</v>
      </c>
      <c r="BW92" s="29">
        <v>2.1513618389643798E-3</v>
      </c>
      <c r="BX92" s="29">
        <v>2.66870573520873E-2</v>
      </c>
      <c r="BY92" s="29">
        <v>5.3196832812500004E-2</v>
      </c>
      <c r="BZ92" s="29">
        <v>2.3806078125000005E-2</v>
      </c>
      <c r="CA92" s="29">
        <v>1.6684999999999998E-2</v>
      </c>
      <c r="CB92" s="29">
        <f t="shared" si="79"/>
        <v>-2.9390754687499999E-2</v>
      </c>
      <c r="CC92" s="29">
        <v>2.4443438285007901E-2</v>
      </c>
      <c r="CD92" s="29">
        <v>2.0976003349337601E-2</v>
      </c>
      <c r="CE92" s="29">
        <f t="shared" si="122"/>
        <v>1.506511848831029E-2</v>
      </c>
      <c r="CF92" s="29">
        <f t="shared" si="123"/>
        <v>1.7216480327274672E-2</v>
      </c>
      <c r="CG92" s="29">
        <f t="shared" si="137"/>
        <v>-1.2844177780878471E-2</v>
      </c>
      <c r="CH92" s="29">
        <f t="shared" si="138"/>
        <v>-2.2023549114713201E-2</v>
      </c>
      <c r="CI92" s="29">
        <f t="shared" si="53"/>
        <v>-1.6493696355217219E-2</v>
      </c>
      <c r="CJ92" s="29">
        <f t="shared" si="124"/>
        <v>0.40482647017658258</v>
      </c>
      <c r="CK92" s="10">
        <v>-7.8684175653898274</v>
      </c>
      <c r="CL92" s="10">
        <v>-4.2666666666666666</v>
      </c>
      <c r="CM92" s="10">
        <v>-13.266666666666667</v>
      </c>
      <c r="CN92" s="10">
        <v>-10.299999999999999</v>
      </c>
      <c r="CO92" s="10">
        <v>-15.066666666666665</v>
      </c>
      <c r="CP92" s="10">
        <v>-41.300000000000004</v>
      </c>
      <c r="CQ92" s="10">
        <v>25.933333333333334</v>
      </c>
      <c r="CR92" s="10">
        <v>5.3</v>
      </c>
      <c r="CS92" s="7">
        <v>99.27245238803647</v>
      </c>
      <c r="CT92" s="7">
        <v>90.121796264249269</v>
      </c>
      <c r="CU92" s="8">
        <f t="shared" si="111"/>
        <v>1.3474906520481555E-2</v>
      </c>
      <c r="CV92" s="7">
        <v>62.500000000000007</v>
      </c>
      <c r="CW92" s="7">
        <v>80.510525997444702</v>
      </c>
      <c r="CX92" s="26">
        <v>1.5182104711701514</v>
      </c>
      <c r="CY92" s="29">
        <v>0.23142874498789054</v>
      </c>
      <c r="CZ92">
        <v>139655.20532097699</v>
      </c>
      <c r="DA92">
        <v>47660.117894996401</v>
      </c>
      <c r="DB92" s="29">
        <f t="shared" si="96"/>
        <v>7.4717739440981479E-3</v>
      </c>
      <c r="DC92" s="29">
        <f t="shared" si="97"/>
        <v>-1.6502346474193907E-2</v>
      </c>
      <c r="DD92" s="29">
        <v>5.9907866172473047E-2</v>
      </c>
      <c r="DE92" s="29">
        <v>5.6746960340562057E-2</v>
      </c>
      <c r="DF92" s="29">
        <v>0.12474906204911161</v>
      </c>
      <c r="DG92" s="29">
        <v>0.16895231659188198</v>
      </c>
      <c r="DH92" s="29">
        <v>7.2799815707588811E-2</v>
      </c>
      <c r="DI92" s="29">
        <v>0.42521997680194756</v>
      </c>
      <c r="DJ92" s="29">
        <v>0.12842130000471513</v>
      </c>
      <c r="DK92" s="29">
        <v>0.21747478826478914</v>
      </c>
      <c r="DL92" s="29">
        <v>0.65410391173049576</v>
      </c>
      <c r="DM92">
        <v>-12979.368624441575</v>
      </c>
      <c r="DN92" s="8">
        <f t="shared" si="107"/>
        <v>-5.9557233579181627E-2</v>
      </c>
      <c r="DO92" s="7">
        <f t="shared" si="115"/>
        <v>-38087.461602465039</v>
      </c>
      <c r="DP92" s="8">
        <f t="shared" si="114"/>
        <v>-4.4873143524713194E-2</v>
      </c>
      <c r="DQ92" s="8">
        <f t="shared" si="139"/>
        <v>3.0494519498250883E-2</v>
      </c>
      <c r="DR92" s="25">
        <v>1.0070241773864399</v>
      </c>
      <c r="DS92" s="8">
        <v>-3.2616683123372201E-4</v>
      </c>
      <c r="DT92" s="8">
        <v>2.6418675761655402E-3</v>
      </c>
      <c r="DU92" s="8">
        <v>-3.9552674097115201E-3</v>
      </c>
      <c r="DV92" s="8">
        <v>0.112390457736015</v>
      </c>
      <c r="DW92" s="29">
        <f t="shared" si="102"/>
        <v>9.2150753947095529E-2</v>
      </c>
      <c r="DX92" s="8">
        <v>0.67395940731582316</v>
      </c>
      <c r="DY92" s="8">
        <v>7.3219434208330395E-2</v>
      </c>
      <c r="DZ92" s="8">
        <v>6.4499105771301135E-2</v>
      </c>
      <c r="EA92" s="8">
        <v>0.47660766704518148</v>
      </c>
      <c r="EB92" s="8">
        <f t="shared" si="112"/>
        <v>-6.0905919576670353E-3</v>
      </c>
      <c r="EC92" s="8">
        <v>8.4313570422045681E-2</v>
      </c>
      <c r="ED92" s="8">
        <v>7.0435402327885477E-2</v>
      </c>
      <c r="EE92" s="8">
        <v>1.2112668208548172E-2</v>
      </c>
      <c r="EF92" s="8">
        <v>9.3410769613859301E-2</v>
      </c>
      <c r="EG92" s="8">
        <v>0.28531822814419855</v>
      </c>
      <c r="EH92" s="8">
        <v>0.32876728765467844</v>
      </c>
      <c r="EI92" s="8">
        <v>8.7210420900563565E-2</v>
      </c>
      <c r="EJ92" s="8">
        <v>5.5983419106366346E-2</v>
      </c>
      <c r="EK92" s="8">
        <v>9.6181895142828253E-2</v>
      </c>
      <c r="EL92" s="10">
        <v>231704.47721000004</v>
      </c>
      <c r="EM92" s="8">
        <v>8.3119360718046709E-2</v>
      </c>
      <c r="EN92" s="10">
        <v>5789.8032999999996</v>
      </c>
      <c r="EO92" s="10">
        <v>9400.8489100000006</v>
      </c>
      <c r="EP92" s="8">
        <v>2.4987878394566128E-2</v>
      </c>
      <c r="EQ92" s="8">
        <v>1.6236905509380606</v>
      </c>
      <c r="ER92" s="8">
        <v>7.632209714795081E-2</v>
      </c>
      <c r="ES92" s="8">
        <v>0.53159679243149072</v>
      </c>
      <c r="ET92" s="10">
        <v>109105.17037000002</v>
      </c>
      <c r="EU92" s="8">
        <v>0.12053170880988207</v>
      </c>
      <c r="EV92" s="10">
        <v>5429.8463199999987</v>
      </c>
      <c r="EW92" s="10">
        <v>7284.4926000000005</v>
      </c>
      <c r="EX92" s="8">
        <v>4.9767085295648009E-2</v>
      </c>
      <c r="EY92" s="8">
        <v>1.3415651513319446</v>
      </c>
      <c r="EZ92" s="8">
        <v>7.71682680353655E-2</v>
      </c>
      <c r="FA92" s="8">
        <v>0.8651962501010737</v>
      </c>
      <c r="FB92" s="10">
        <v>48430.717779999992</v>
      </c>
      <c r="FC92" s="8">
        <v>0.1489859905289117</v>
      </c>
      <c r="FD92" s="10">
        <v>1070.21921</v>
      </c>
      <c r="FE92" s="10">
        <v>1497.1732599999998</v>
      </c>
      <c r="FF92" s="8">
        <v>2.2097942360911262E-2</v>
      </c>
      <c r="FG92" s="8">
        <v>1.3989407459804424</v>
      </c>
      <c r="FH92" s="8">
        <v>4.0199515996207552E-2</v>
      </c>
      <c r="FI92" s="8">
        <v>0.76899116065032558</v>
      </c>
      <c r="FJ92" s="7">
        <v>400346.51264000003</v>
      </c>
      <c r="FK92" s="7">
        <v>13061.091199999997</v>
      </c>
      <c r="FL92" s="8">
        <v>9.7316364619911111E-2</v>
      </c>
      <c r="FM92" s="8">
        <v>0.17235731980863722</v>
      </c>
      <c r="FN92" s="8">
        <v>0.60168559615920059</v>
      </c>
      <c r="FO92" s="8">
        <v>0.28438456102498844</v>
      </c>
      <c r="FP92" s="8">
        <v>0.13346236222542382</v>
      </c>
      <c r="FQ92" s="8">
        <v>1.4408077098019856</v>
      </c>
      <c r="FR92" s="8">
        <v>3.2624466025372383E-2</v>
      </c>
      <c r="FS92" s="8">
        <v>7.3082046656654576E-2</v>
      </c>
      <c r="FT92" s="8">
        <v>5.1203707723839587E-2</v>
      </c>
      <c r="FU92" s="8">
        <v>7.7010517676728105E-2</v>
      </c>
      <c r="FV92" s="8">
        <v>2.3458722374971708E-2</v>
      </c>
      <c r="FW92" s="8">
        <v>5.8903397275397951E-2</v>
      </c>
      <c r="FX92" s="8">
        <v>0.33237752267716181</v>
      </c>
      <c r="FY92" s="8">
        <v>0.60871908004744024</v>
      </c>
      <c r="FZ92" s="8">
        <v>9.970441539545738E-2</v>
      </c>
      <c r="GA92" s="8">
        <v>3.1882428635367832E-2</v>
      </c>
      <c r="GB92" s="8">
        <v>7.8220353661306197E-2</v>
      </c>
      <c r="GC92" s="8">
        <v>0.74311847839655643</v>
      </c>
      <c r="GD92" s="8">
        <v>-0.44165464099510554</v>
      </c>
      <c r="GE92" s="8">
        <v>-0.60870245649630128</v>
      </c>
      <c r="GF92" s="8">
        <v>-0.26356910119999932</v>
      </c>
      <c r="GG92" s="8">
        <v>-5.1365833646272153E-2</v>
      </c>
      <c r="GH92" s="8">
        <v>-8.4082416744983204E-3</v>
      </c>
      <c r="GI92" s="8">
        <v>1.7020745796817358E-4</v>
      </c>
      <c r="GJ92" s="8">
        <v>1.8311056632161527E-2</v>
      </c>
      <c r="GK92" s="8">
        <v>7.8142122416714102E-2</v>
      </c>
      <c r="GL92" s="8">
        <v>0.11835577800929062</v>
      </c>
      <c r="GM92" s="8">
        <v>6.3490116355296264E-2</v>
      </c>
      <c r="GN92" s="8">
        <v>4.9880454712806291E-2</v>
      </c>
      <c r="GO92" s="8">
        <v>4.4967734255193598E-2</v>
      </c>
      <c r="GP92" s="8">
        <v>6.3663851411680378E-3</v>
      </c>
      <c r="GQ92" s="8">
        <v>8.2094095809244025E-2</v>
      </c>
      <c r="GR92" s="8">
        <v>2.1787659060268586E-2</v>
      </c>
      <c r="GS92" s="8">
        <v>2.4376743856562313E-2</v>
      </c>
      <c r="GT92" s="8">
        <v>0.7097547028012865</v>
      </c>
      <c r="GU92" s="8">
        <v>0.18604018446012746</v>
      </c>
      <c r="GV92" s="8">
        <v>1.0386645921246422</v>
      </c>
      <c r="GW92" s="8">
        <v>0.44520638037995042</v>
      </c>
      <c r="GX92" s="26">
        <v>7.4550617587930175</v>
      </c>
      <c r="GY92" s="8">
        <v>0.15613741918556662</v>
      </c>
      <c r="GZ92" s="8">
        <v>7.1979905299920433E-2</v>
      </c>
      <c r="HA92" s="51">
        <v>1.1995592034839251</v>
      </c>
      <c r="HB92" s="51">
        <v>0.42831037896260576</v>
      </c>
      <c r="HC92" s="51">
        <v>1181.3161234827303</v>
      </c>
      <c r="HD92" s="51">
        <v>1514.3079569621004</v>
      </c>
      <c r="HE92" s="51">
        <v>902.94558594011289</v>
      </c>
      <c r="HF92" s="51">
        <v>1669.4311231220245</v>
      </c>
      <c r="HG92" s="51">
        <v>1192.4296828708757</v>
      </c>
      <c r="HH92" s="10">
        <v>1032.3359726469678</v>
      </c>
      <c r="HI92" s="8">
        <v>0.79612763598237679</v>
      </c>
      <c r="HJ92" s="8">
        <v>8.3985268032760532E-2</v>
      </c>
      <c r="HK92" s="8">
        <v>0.3379683878937409</v>
      </c>
      <c r="HL92" s="8">
        <v>0.16591714749837383</v>
      </c>
      <c r="HM92" s="8">
        <v>4.9423589283367118E-2</v>
      </c>
      <c r="HN92" s="8">
        <v>3.4582237399985047E-2</v>
      </c>
      <c r="HO92" s="7">
        <v>1342.41</v>
      </c>
      <c r="HP92" s="8">
        <v>6.8401397005315404E-2</v>
      </c>
      <c r="HQ92" s="8">
        <v>6.5573500948570798E-2</v>
      </c>
      <c r="HR92" s="8">
        <v>7.0218245304484603E-2</v>
      </c>
      <c r="HS92" s="29">
        <f t="shared" si="77"/>
        <v>1.8168482991691992E-3</v>
      </c>
      <c r="HT92">
        <v>-3465.9257469999998</v>
      </c>
      <c r="HU92">
        <f t="shared" si="70"/>
        <v>-13297.697714</v>
      </c>
      <c r="HV92" s="8">
        <f t="shared" si="140"/>
        <v>-4.7157447481710787E-2</v>
      </c>
      <c r="HW92" s="8">
        <f t="shared" si="83"/>
        <v>-4.7577774822179772E-2</v>
      </c>
      <c r="HX92">
        <v>2256.2189859250002</v>
      </c>
      <c r="HY92">
        <f t="shared" si="71"/>
        <v>12711.633726067001</v>
      </c>
      <c r="HZ92" s="8">
        <f t="shared" si="141"/>
        <v>3.0698155731723752E-2</v>
      </c>
      <c r="IA92" s="8">
        <f t="shared" si="84"/>
        <v>4.5480899028416712E-2</v>
      </c>
      <c r="IB92" s="8">
        <v>5.6122221464650311E-3</v>
      </c>
      <c r="IC92" s="8">
        <v>9.4926151505116893E-3</v>
      </c>
      <c r="ID92" s="8">
        <v>3.0376061731439995E-2</v>
      </c>
      <c r="IE92" s="8">
        <v>2.0789955338466535</v>
      </c>
      <c r="IF92" s="29">
        <v>0.36422857416666615</v>
      </c>
      <c r="IG92" s="29">
        <v>2.5734493774435801E-2</v>
      </c>
      <c r="IH92" s="29">
        <v>-4.3331052496916704E-3</v>
      </c>
      <c r="II92" s="7">
        <v>217931.019364515</v>
      </c>
      <c r="IJ92" s="7">
        <v>2965.1733333333336</v>
      </c>
      <c r="IK92" s="7">
        <f t="shared" si="103"/>
        <v>73496.890355318741</v>
      </c>
      <c r="IL92" s="10">
        <f>+VLOOKUP($A92,[3]Hoja1!$G$2:$I$123, 3, FALSE)</f>
        <v>25.072593625035289</v>
      </c>
      <c r="IM92" s="10">
        <v>38.679588289492798</v>
      </c>
      <c r="IN92" s="8">
        <f t="shared" si="104"/>
        <v>-0.35178747412246403</v>
      </c>
      <c r="IO92" s="7">
        <v>2949.6533333333332</v>
      </c>
      <c r="IP92" s="8">
        <v>9.8741870599533196E-3</v>
      </c>
      <c r="IQ92" s="7">
        <v>68.917273095415879</v>
      </c>
      <c r="IR92" s="8">
        <v>5.9745397278308209E-3</v>
      </c>
      <c r="IS92" s="8">
        <v>6.7802797749916257E-3</v>
      </c>
      <c r="IT92" s="8">
        <v>5.0632911392405069E-2</v>
      </c>
      <c r="IU92" s="8">
        <v>-4.9999999999999989E-2</v>
      </c>
      <c r="IV92" s="8">
        <v>-7.5000000000000011E-2</v>
      </c>
      <c r="IW92" s="29">
        <f t="shared" si="72"/>
        <v>1.2277676793671236E-2</v>
      </c>
      <c r="IX92" s="7">
        <f t="shared" si="73"/>
        <v>113.90887245100163</v>
      </c>
      <c r="IY92" s="29">
        <f t="shared" si="85"/>
        <v>6.2442762264086652E-3</v>
      </c>
      <c r="IZ92" s="29">
        <f t="shared" si="86"/>
        <v>6.3823314608704787E-3</v>
      </c>
      <c r="JA92" s="29">
        <f t="shared" si="87"/>
        <v>3.8510500575374002E-2</v>
      </c>
      <c r="JB92" s="29">
        <f t="shared" si="88"/>
        <v>-0.23125000000000001</v>
      </c>
      <c r="JC92" s="29">
        <f t="shared" si="89"/>
        <v>-0.24375000000000002</v>
      </c>
      <c r="JD92" s="26">
        <v>0.10801557742536699</v>
      </c>
      <c r="JE92" s="26">
        <v>-0.85523664954934397</v>
      </c>
      <c r="JF92" s="26">
        <v>1.8827028923637301E-2</v>
      </c>
      <c r="JG92" s="26">
        <v>0.39424810261177201</v>
      </c>
      <c r="JH92" s="26">
        <v>-0.281013586788317</v>
      </c>
      <c r="JI92" s="26">
        <v>-0.33049804463537402</v>
      </c>
      <c r="JJ92" s="56">
        <f t="shared" si="75"/>
        <v>-0.94565757201225864</v>
      </c>
      <c r="JK92" s="8">
        <v>0.28023392927608798</v>
      </c>
      <c r="JL92" s="27">
        <v>0.51668084723988295</v>
      </c>
      <c r="JM92" s="7">
        <v>0</v>
      </c>
      <c r="JN92" s="8">
        <v>-3.1010304654667802E-2</v>
      </c>
      <c r="JO92" s="8">
        <v>6.1854081371553503E-3</v>
      </c>
      <c r="JP92" s="8">
        <v>0.124348215151507</v>
      </c>
      <c r="JQ92" s="29">
        <f t="shared" si="90"/>
        <v>-4.5994425000012694E-4</v>
      </c>
      <c r="JR92" s="29">
        <f t="shared" si="91"/>
        <v>6.5243542504238305E-2</v>
      </c>
      <c r="JS92" s="29">
        <f t="shared" si="92"/>
        <v>6.8750000000000006E-2</v>
      </c>
      <c r="JT92" s="31">
        <f t="shared" si="93"/>
        <v>1.1601935234287591E-5</v>
      </c>
      <c r="JU92" s="31">
        <f t="shared" si="94"/>
        <v>3.0860415529162429E-5</v>
      </c>
      <c r="JV92" s="31">
        <f t="shared" si="95"/>
        <v>6.4062499999999978E-5</v>
      </c>
      <c r="JW92" s="31">
        <v>0.03</v>
      </c>
      <c r="JX92" s="31">
        <f t="shared" si="98"/>
        <v>3.9029560957211801E-2</v>
      </c>
    </row>
    <row r="93" spans="1:284" x14ac:dyDescent="0.3">
      <c r="A93" s="1">
        <v>42705</v>
      </c>
      <c r="B93" s="7">
        <v>206519.590910536</v>
      </c>
      <c r="C93" s="7">
        <f t="shared" si="99"/>
        <v>206070.16358454354</v>
      </c>
      <c r="D93" s="26">
        <f t="shared" si="100"/>
        <v>12.238150558120696</v>
      </c>
      <c r="E93" s="26">
        <f>+'Output Gap'!E109</f>
        <v>12.2359719897057</v>
      </c>
      <c r="F93" s="26">
        <f t="shared" si="125"/>
        <v>12.237856382292341</v>
      </c>
      <c r="G93" s="27">
        <f t="shared" si="126"/>
        <v>12.246903045601732</v>
      </c>
      <c r="H93" s="27">
        <f t="shared" si="127"/>
        <v>208335.08449721453</v>
      </c>
      <c r="I93" s="7">
        <v>206114.19621119145</v>
      </c>
      <c r="J93" s="7">
        <v>204933.7266541073</v>
      </c>
      <c r="K93" s="7">
        <v>207090.917228295</v>
      </c>
      <c r="L93" s="7">
        <v>207789.677409105</v>
      </c>
      <c r="M93" s="8">
        <f t="shared" si="118"/>
        <v>-1.0871528999241931E-2</v>
      </c>
      <c r="N93" s="8">
        <f t="shared" si="128"/>
        <v>7.7384249158038987E-3</v>
      </c>
      <c r="O93" s="8">
        <f>+'Output Gap'!H109</f>
        <v>-1.7443759205999498E-3</v>
      </c>
      <c r="P93" s="8">
        <f t="shared" si="129"/>
        <v>-2.7588188096592248E-3</v>
      </c>
      <c r="Q93" s="33">
        <f>+'Output Gap'!I109</f>
        <v>-9.861227960699992E-3</v>
      </c>
      <c r="R93" s="8">
        <v>-2E-3</v>
      </c>
      <c r="S93" s="8">
        <f>+'Output Gap'!Y93</f>
        <v>-6.8600093452096649E-3</v>
      </c>
      <c r="T93" s="8">
        <f t="shared" si="130"/>
        <v>-8.5392256776543399E-3</v>
      </c>
      <c r="U93" s="25">
        <v>1.4472982837534401</v>
      </c>
      <c r="V93" s="25">
        <v>1.45063503423397</v>
      </c>
      <c r="W93" s="14">
        <f t="shared" si="131"/>
        <v>-3.3367504805299486E-3</v>
      </c>
      <c r="X93" s="25">
        <f t="shared" si="132"/>
        <v>4.2658225986011207</v>
      </c>
      <c r="Y93">
        <f t="shared" si="119"/>
        <v>10.010219455184297</v>
      </c>
      <c r="Z93">
        <f t="shared" si="133"/>
        <v>10.012756016009689</v>
      </c>
      <c r="AA93" s="14">
        <f t="shared" si="117"/>
        <v>-2.5365608253924421E-3</v>
      </c>
      <c r="AB93">
        <f t="shared" si="120"/>
        <v>13.345427573125074</v>
      </c>
      <c r="AC93">
        <f t="shared" si="134"/>
        <v>13.361527206154038</v>
      </c>
      <c r="AD93" s="14">
        <f t="shared" si="135"/>
        <v>-1.6099633028964888E-2</v>
      </c>
      <c r="AE93" s="8">
        <v>9.1296401257024956E-2</v>
      </c>
      <c r="AF93" s="14">
        <f>+NAIRU_Unemployment!N89</f>
        <v>9.2450122707526297E-2</v>
      </c>
      <c r="AG93" s="8">
        <f>+NAIRU_Unemployment!L89</f>
        <v>9.0225032922232662E-2</v>
      </c>
      <c r="AH93" s="8">
        <f t="shared" si="121"/>
        <v>1.0713683347922942E-3</v>
      </c>
      <c r="AI93" s="7">
        <v>22303.722832110085</v>
      </c>
      <c r="AJ93" s="7">
        <v>24544.552110240566</v>
      </c>
      <c r="AK93" s="7">
        <v>22252.718394922002</v>
      </c>
      <c r="AL93" s="7">
        <v>24521.707262895001</v>
      </c>
      <c r="AM93" s="8">
        <f t="shared" si="101"/>
        <v>0.90870359874297502</v>
      </c>
      <c r="AN93" s="7">
        <v>43875.11171790088</v>
      </c>
      <c r="AO93" s="7">
        <v>835405.28115690313</v>
      </c>
      <c r="AP93" s="7">
        <v>835574.90821000002</v>
      </c>
      <c r="AQ93" s="8">
        <v>0.77</v>
      </c>
      <c r="AR93" s="8">
        <v>0.75713454130671298</v>
      </c>
      <c r="AS93" s="8">
        <v>0.76726659781715101</v>
      </c>
      <c r="AT93" s="8">
        <v>0.77909785682635502</v>
      </c>
      <c r="AU93" s="8">
        <v>0.76190389206774201</v>
      </c>
      <c r="AV93" s="8">
        <f t="shared" si="113"/>
        <v>0.76942278223708271</v>
      </c>
      <c r="AW93" s="8">
        <v>7.4999999999999997E-2</v>
      </c>
      <c r="AX93" s="8">
        <v>7.468087873606559E-2</v>
      </c>
      <c r="AY93" s="8">
        <v>7.0066666666666666E-2</v>
      </c>
      <c r="AZ93" s="8">
        <f t="shared" si="136"/>
        <v>1.6579851788207423E-2</v>
      </c>
      <c r="BA93" s="8">
        <f t="shared" si="108"/>
        <v>1.7445092145953467E-3</v>
      </c>
      <c r="BB93" s="8">
        <f t="shared" si="109"/>
        <v>-2.5565458207451597E-3</v>
      </c>
      <c r="BC93" s="7">
        <v>93.11</v>
      </c>
      <c r="BD93" s="8">
        <v>5.7467348097671733E-2</v>
      </c>
      <c r="BE93" s="8">
        <v>6.6545061571259695E-2</v>
      </c>
      <c r="BF93" s="7">
        <v>91.9855770828582</v>
      </c>
      <c r="BG93" s="8">
        <v>5.5131207494702197E-2</v>
      </c>
      <c r="BH93" s="8">
        <f t="shared" si="105"/>
        <v>1.0715969906516243E-2</v>
      </c>
      <c r="BI93" s="8">
        <v>1.9036820609870098E-2</v>
      </c>
      <c r="BJ93" s="8">
        <v>5.9773092179354996E-2</v>
      </c>
      <c r="BK93" s="7">
        <v>1.6185814373474199</v>
      </c>
      <c r="BL93" s="8">
        <v>4.3599429735712736E-2</v>
      </c>
      <c r="BM93" s="7">
        <v>3016.1800000000003</v>
      </c>
      <c r="BN93" s="7">
        <v>136.03840319999998</v>
      </c>
      <c r="BO93" s="7">
        <v>126.07971844669601</v>
      </c>
      <c r="BP93" s="7">
        <v>121.42211587624899</v>
      </c>
      <c r="BQ93" s="8">
        <f t="shared" si="106"/>
        <v>3.8358766332106553E-2</v>
      </c>
      <c r="BR93" s="8">
        <f t="shared" si="110"/>
        <v>8.5780626947647765E-2</v>
      </c>
      <c r="BS93" s="8">
        <v>6.57504628891976E-2</v>
      </c>
      <c r="BT93" s="7">
        <v>114.33999999999999</v>
      </c>
      <c r="BU93" s="8">
        <v>-3.8912765710304997E-3</v>
      </c>
      <c r="BV93" s="29">
        <f t="shared" si="116"/>
        <v>4.5194675475862069E-2</v>
      </c>
      <c r="BW93" s="29">
        <v>2.2632375876296103E-3</v>
      </c>
      <c r="BX93" s="29">
        <v>2.4954742957912699E-2</v>
      </c>
      <c r="BY93" s="29">
        <v>5.8172793442622953E-2</v>
      </c>
      <c r="BZ93" s="29">
        <v>2.360339508196721E-2</v>
      </c>
      <c r="CA93" s="29">
        <v>1.6261000000000001E-2</v>
      </c>
      <c r="CB93" s="29">
        <f t="shared" si="79"/>
        <v>-3.4569398360655743E-2</v>
      </c>
      <c r="CC93" s="29">
        <v>2.3167342713339398E-2</v>
      </c>
      <c r="CD93" s="29">
        <v>2.0995283339214799E-2</v>
      </c>
      <c r="CE93" s="29">
        <f t="shared" si="122"/>
        <v>1.5084398478187488E-2</v>
      </c>
      <c r="CF93" s="29">
        <f t="shared" si="123"/>
        <v>1.7347636065817101E-2</v>
      </c>
      <c r="CG93" s="29">
        <f t="shared" si="137"/>
        <v>-7.6778427760967882E-4</v>
      </c>
      <c r="CH93" s="29">
        <f t="shared" si="138"/>
        <v>-2.6161717959964477E-2</v>
      </c>
      <c r="CI93" s="29">
        <f t="shared" ref="CI93:CI107" si="142">+CG87</f>
        <v>-1.5337089634258491E-2</v>
      </c>
      <c r="CJ93" s="29">
        <f t="shared" si="124"/>
        <v>0.82822884256749685</v>
      </c>
      <c r="CK93" s="10">
        <v>-6.1527544307666888</v>
      </c>
      <c r="CL93" s="10">
        <v>-8.3182413515811664</v>
      </c>
      <c r="CM93" s="10">
        <v>-2.887857382878309</v>
      </c>
      <c r="CN93" s="10">
        <v>-0.13333333333333344</v>
      </c>
      <c r="CO93" s="10">
        <v>-0.83333333333333337</v>
      </c>
      <c r="CP93" s="10">
        <v>-45.066666666666663</v>
      </c>
      <c r="CQ93" s="10">
        <v>21.2</v>
      </c>
      <c r="CR93" s="10">
        <v>-3.5666666666666664</v>
      </c>
      <c r="CS93" s="7">
        <v>175.06244277701748</v>
      </c>
      <c r="CT93" s="7">
        <v>209.60814206652918</v>
      </c>
      <c r="CU93" s="8">
        <f t="shared" si="111"/>
        <v>2.5758131621304248E-2</v>
      </c>
      <c r="CV93" s="7">
        <v>60.416666666666671</v>
      </c>
      <c r="CW93" s="7">
        <v>76.320810541277396</v>
      </c>
      <c r="CX93" s="26">
        <v>1.4944377010274781</v>
      </c>
      <c r="CY93" s="29">
        <v>0.22162313667565345</v>
      </c>
      <c r="CZ93">
        <v>141599.532733564</v>
      </c>
      <c r="DA93">
        <v>45924.308105869102</v>
      </c>
      <c r="DB93" s="29">
        <f t="shared" si="96"/>
        <v>1.8634129982561198E-2</v>
      </c>
      <c r="DC93" s="29">
        <f t="shared" si="97"/>
        <v>-7.285643028383848E-2</v>
      </c>
      <c r="DD93" s="29">
        <v>6.3628448447539745E-2</v>
      </c>
      <c r="DE93" s="29">
        <v>5.4257483581433487E-2</v>
      </c>
      <c r="DF93" s="29">
        <v>0.12499622554356402</v>
      </c>
      <c r="DG93" s="29">
        <v>0.17032072900889447</v>
      </c>
      <c r="DH93" s="29">
        <v>7.141908101007631E-2</v>
      </c>
      <c r="DI93" s="29">
        <v>0.42405056726544754</v>
      </c>
      <c r="DJ93" s="29">
        <v>0.12973423043707488</v>
      </c>
      <c r="DK93" s="29">
        <v>0.21615631486491474</v>
      </c>
      <c r="DL93" s="29">
        <v>0.65410945469801041</v>
      </c>
      <c r="DM93">
        <v>-13223.62332588563</v>
      </c>
      <c r="DN93" s="8">
        <f t="shared" si="107"/>
        <v>-5.9646206519794263E-2</v>
      </c>
      <c r="DO93" s="7">
        <f t="shared" si="115"/>
        <v>-34925.475549284143</v>
      </c>
      <c r="DP93" s="8">
        <f t="shared" si="114"/>
        <v>-4.0433206004853242E-2</v>
      </c>
      <c r="DQ93" s="8">
        <f t="shared" si="139"/>
        <v>2.909590179772592E-2</v>
      </c>
      <c r="DR93" s="25">
        <v>1.00519320821652</v>
      </c>
      <c r="DS93" s="8">
        <v>-1.6361934341513401E-3</v>
      </c>
      <c r="DT93" s="8">
        <v>2.5738491326978098E-3</v>
      </c>
      <c r="DU93" s="8">
        <v>-5.1437569337021904E-3</v>
      </c>
      <c r="DV93" s="8">
        <v>0.112533324676479</v>
      </c>
      <c r="DW93" s="29">
        <f t="shared" si="102"/>
        <v>9.1296401257024956E-2</v>
      </c>
      <c r="DX93" s="8">
        <v>0.67761039225955089</v>
      </c>
      <c r="DY93" s="8">
        <v>7.4379785983031604E-2</v>
      </c>
      <c r="DZ93" s="8">
        <v>6.6834741977288337E-2</v>
      </c>
      <c r="EA93" s="8">
        <v>0.47505878751193154</v>
      </c>
      <c r="EB93" s="8">
        <f t="shared" si="112"/>
        <v>-2.0570484921378807E-2</v>
      </c>
      <c r="EC93" s="8">
        <v>3.9063927029272305E-2</v>
      </c>
      <c r="ED93" s="8">
        <v>-4.6068936840734098E-3</v>
      </c>
      <c r="EE93" s="8">
        <v>-5.9628591510225704E-3</v>
      </c>
      <c r="EF93" s="8">
        <v>7.4547984379212284E-2</v>
      </c>
      <c r="EG93" s="8">
        <v>0.28731544100267997</v>
      </c>
      <c r="EH93" s="8">
        <v>0.32550587883318505</v>
      </c>
      <c r="EI93" s="8">
        <v>9.6488692694204334E-2</v>
      </c>
      <c r="EJ93" s="8">
        <v>5.8656899695529445E-2</v>
      </c>
      <c r="EK93" s="8">
        <v>0.1070666577155783</v>
      </c>
      <c r="EL93" s="10">
        <v>231946.37202999997</v>
      </c>
      <c r="EM93" s="8">
        <v>4.854356792285075E-2</v>
      </c>
      <c r="EN93" s="10">
        <v>5392.1585200000018</v>
      </c>
      <c r="EO93" s="10">
        <v>9883.6348600000001</v>
      </c>
      <c r="EP93" s="8">
        <v>2.3247436348358057E-2</v>
      </c>
      <c r="EQ93" s="8">
        <v>1.8329644470467084</v>
      </c>
      <c r="ER93" s="8">
        <v>8.631078408544858E-2</v>
      </c>
      <c r="ES93" s="8">
        <v>0.49370104505307144</v>
      </c>
      <c r="ET93" s="10">
        <v>113379.21827000001</v>
      </c>
      <c r="EU93" s="8">
        <v>0.12818961129234241</v>
      </c>
      <c r="EV93" s="10">
        <v>5656.4218899999987</v>
      </c>
      <c r="EW93" s="10">
        <v>7753.013509999998</v>
      </c>
      <c r="EX93" s="8">
        <v>4.9889406333088825E-2</v>
      </c>
      <c r="EY93" s="8">
        <v>1.3706568676757596</v>
      </c>
      <c r="EZ93" s="8">
        <v>7.7583858945286951E-2</v>
      </c>
      <c r="FA93" s="8">
        <v>0.88138510055859454</v>
      </c>
      <c r="FB93" s="10">
        <v>50165.277559999988</v>
      </c>
      <c r="FC93" s="8">
        <v>0.13931424365413614</v>
      </c>
      <c r="FD93" s="10">
        <v>1134.6307400000001</v>
      </c>
      <c r="FE93" s="10">
        <v>1574.1834999999999</v>
      </c>
      <c r="FF93" s="8">
        <v>2.2617850337674886E-2</v>
      </c>
      <c r="FG93" s="8">
        <v>1.387397189679525</v>
      </c>
      <c r="FH93" s="8">
        <v>4.0966690946548291E-2</v>
      </c>
      <c r="FI93" s="8">
        <v>0.76598673950263818</v>
      </c>
      <c r="FJ93" s="7">
        <v>406748.33737000002</v>
      </c>
      <c r="FK93" s="7">
        <v>12994.616880000001</v>
      </c>
      <c r="FL93" s="8">
        <v>8.301898459122059E-2</v>
      </c>
      <c r="FM93" s="8">
        <v>0.21494110229891827</v>
      </c>
      <c r="FN93" s="8">
        <v>0.59327062856696133</v>
      </c>
      <c r="FO93" s="8">
        <v>0.29150215985332434</v>
      </c>
      <c r="FP93" s="8">
        <v>0.13617220288738588</v>
      </c>
      <c r="FQ93" s="8">
        <v>1.4512517170801635</v>
      </c>
      <c r="FR93" s="8">
        <v>3.1947559918799134E-2</v>
      </c>
      <c r="FS93" s="8">
        <v>7.9153104822297635E-2</v>
      </c>
      <c r="FT93" s="8">
        <v>4.9460749011921573E-2</v>
      </c>
      <c r="FU93" s="8">
        <v>7.3915951037963154E-2</v>
      </c>
      <c r="FV93" s="8">
        <v>1.8541787230624482E-2</v>
      </c>
      <c r="FW93" s="8">
        <v>5.2610880303878477E-2</v>
      </c>
      <c r="FX93" s="8">
        <v>0.33962419608323335</v>
      </c>
      <c r="FY93" s="8">
        <v>0.60776492361288825</v>
      </c>
      <c r="FZ93" s="8">
        <v>-6.4846492385556731E-2</v>
      </c>
      <c r="GA93" s="8">
        <v>6.9449982256974963E-2</v>
      </c>
      <c r="GB93" s="8">
        <v>1.253237080858316E-2</v>
      </c>
      <c r="GC93" s="8">
        <v>0.7395843747221964</v>
      </c>
      <c r="GD93" s="8">
        <v>-0.47175691354744242</v>
      </c>
      <c r="GE93" s="8">
        <v>-0.55597981145733588</v>
      </c>
      <c r="GF93" s="8">
        <v>-0.25313989563416461</v>
      </c>
      <c r="GG93" s="8">
        <v>-5.1970087619283505E-2</v>
      </c>
      <c r="GH93" s="8">
        <v>-1.4142235073999476E-4</v>
      </c>
      <c r="GI93" s="8">
        <v>4.6958500358046619E-3</v>
      </c>
      <c r="GJ93" s="8">
        <v>2.5918093405879073E-2</v>
      </c>
      <c r="GK93" s="8">
        <v>8.3849320601743729E-2</v>
      </c>
      <c r="GL93" s="8">
        <v>0.11850675605868911</v>
      </c>
      <c r="GM93" s="8">
        <v>6.2610764158516657E-2</v>
      </c>
      <c r="GN93" s="8">
        <v>5.0411161030124531E-2</v>
      </c>
      <c r="GO93" s="8">
        <v>4.17860386493814E-2</v>
      </c>
      <c r="GP93" s="8">
        <v>6.6438063691565781E-3</v>
      </c>
      <c r="GQ93" s="8">
        <v>8.0917242067226919E-2</v>
      </c>
      <c r="GR93" s="8">
        <v>2.091036033076684E-2</v>
      </c>
      <c r="GS93" s="8">
        <v>2.5584060264133832E-2</v>
      </c>
      <c r="GT93" s="8">
        <v>0.71985252427432578</v>
      </c>
      <c r="GU93" s="8">
        <v>0.17120776832511941</v>
      </c>
      <c r="GV93" s="8">
        <v>1.0359136721181121</v>
      </c>
      <c r="GW93" s="8">
        <v>0.44570897776296642</v>
      </c>
      <c r="GX93" s="26">
        <v>7.5262463238513151</v>
      </c>
      <c r="GY93" s="8">
        <v>0.15933688704339211</v>
      </c>
      <c r="GZ93" s="8">
        <v>7.0305071134893121E-2</v>
      </c>
      <c r="HA93" s="51">
        <v>1.2270045257811601</v>
      </c>
      <c r="HB93" s="51">
        <v>0.42341154136151621</v>
      </c>
      <c r="HC93" s="51">
        <v>1264.0378051258901</v>
      </c>
      <c r="HD93" s="51">
        <v>1681.3191814238328</v>
      </c>
      <c r="HE93" s="51">
        <v>916.57753501978175</v>
      </c>
      <c r="HF93" s="51">
        <v>1668.0184763030647</v>
      </c>
      <c r="HG93" s="51">
        <v>1222.8064589588437</v>
      </c>
      <c r="HH93" s="10">
        <v>1146.5896123832051</v>
      </c>
      <c r="HI93" s="8">
        <v>0.78277428935039817</v>
      </c>
      <c r="HJ93" s="8">
        <v>8.4635542300086089E-2</v>
      </c>
      <c r="HK93" s="8">
        <v>0.30927160570665008</v>
      </c>
      <c r="HL93" s="8">
        <v>0.16909746608937784</v>
      </c>
      <c r="HM93" s="8">
        <v>5.4448312762882776E-2</v>
      </c>
      <c r="HN93" s="8">
        <v>3.5112750113008857E-2</v>
      </c>
      <c r="HO93" s="7">
        <v>1334.4266666666665</v>
      </c>
      <c r="HP93" s="8">
        <v>6.6203324459235602E-2</v>
      </c>
      <c r="HQ93" s="8">
        <v>6.6204175435911894E-2</v>
      </c>
      <c r="HR93" s="8">
        <v>7.1847224958109301E-2</v>
      </c>
      <c r="HS93" s="29">
        <f t="shared" si="77"/>
        <v>5.6439004988736996E-3</v>
      </c>
      <c r="HT93">
        <v>-2541.404837</v>
      </c>
      <c r="HU93">
        <f t="shared" si="70"/>
        <v>-12036.180644</v>
      </c>
      <c r="HV93" s="8">
        <f t="shared" si="140"/>
        <v>-3.4899586920002432E-2</v>
      </c>
      <c r="HW93" s="8">
        <f t="shared" ref="HW93:HW107" si="143">+HU93/SUM(IK90:IK93)</f>
        <v>-4.2301659840973338E-2</v>
      </c>
      <c r="HX93">
        <v>3269.0308010409999</v>
      </c>
      <c r="HY93">
        <f t="shared" si="71"/>
        <v>13847.802735271001</v>
      </c>
      <c r="HZ93" s="8">
        <f t="shared" si="141"/>
        <v>4.4891637461338292E-2</v>
      </c>
      <c r="IA93" s="8">
        <f t="shared" ref="IA93:IA107" si="144">+HY93/SUM(IK90:IK93)</f>
        <v>4.8668681384766863E-2</v>
      </c>
      <c r="IB93" s="8">
        <v>8.7534483322928309E-3</v>
      </c>
      <c r="IC93" s="8">
        <v>8.634545775293094E-3</v>
      </c>
      <c r="ID93" s="8">
        <v>3.1280687277180939E-2</v>
      </c>
      <c r="IE93" s="8">
        <v>1.6726008100357135</v>
      </c>
      <c r="IF93" s="29">
        <v>0.36966167708950509</v>
      </c>
      <c r="IG93" s="29">
        <v>2.7639271691798799E-2</v>
      </c>
      <c r="IH93" s="29">
        <v>1.50071198715078E-3</v>
      </c>
      <c r="II93" s="7">
        <v>221700.99487378501</v>
      </c>
      <c r="IJ93" s="7">
        <v>3044.4866666666662</v>
      </c>
      <c r="IK93" s="7">
        <f t="shared" si="103"/>
        <v>72820.48474744019</v>
      </c>
      <c r="IL93" s="10">
        <f>+VLOOKUP($A93,[3]Hoja1!$G$2:$I$123, 3, FALSE)</f>
        <v>27.045935189603874</v>
      </c>
      <c r="IM93" s="10">
        <v>37.794332163449901</v>
      </c>
      <c r="IN93" s="8">
        <f t="shared" si="104"/>
        <v>-0.28439176878062622</v>
      </c>
      <c r="IO93" s="7">
        <v>3016.1800000000003</v>
      </c>
      <c r="IP93" s="8">
        <v>1.0605722805930138E-2</v>
      </c>
      <c r="IQ93" s="7">
        <v>80.140766886818824</v>
      </c>
      <c r="IR93" s="8">
        <v>5.3438194654269536E-3</v>
      </c>
      <c r="IS93" s="8">
        <v>7.0470290154109085E-3</v>
      </c>
      <c r="IT93" s="8">
        <v>0</v>
      </c>
      <c r="IU93" s="8">
        <v>-8.8607594936708861E-2</v>
      </c>
      <c r="IV93" s="8">
        <v>-1.2658227848101278E-2</v>
      </c>
      <c r="IW93" s="29">
        <f t="shared" si="72"/>
        <v>1.1493168704395266E-2</v>
      </c>
      <c r="IX93" s="7">
        <f t="shared" si="73"/>
        <v>87.658543885562523</v>
      </c>
      <c r="IY93" s="29">
        <f t="shared" ref="IY93:IY106" si="145">+AVERAGE(IR90:IR93)</f>
        <v>6.4202868264105414E-3</v>
      </c>
      <c r="IZ93" s="29">
        <f t="shared" ref="IZ93:IZ106" si="146">+AVERAGE(IS90:IS93)</f>
        <v>6.6111317565201305E-3</v>
      </c>
      <c r="JA93" s="29">
        <f t="shared" ref="JA93:JA106" si="147">+AVERAGE(IT90:IT93)</f>
        <v>3.5385500575373999E-2</v>
      </c>
      <c r="JB93" s="29">
        <f t="shared" ref="JB93:JB106" si="148">+AVERAGE(IU90:IU93)</f>
        <v>-0.15965189873417723</v>
      </c>
      <c r="JC93" s="29">
        <f t="shared" ref="JC93:JC106" si="149">+AVERAGE(IV90:IV93)</f>
        <v>-0.14691455696202532</v>
      </c>
      <c r="JD93" s="26">
        <v>0.126656562746122</v>
      </c>
      <c r="JE93" s="26">
        <v>-0.81951857380771498</v>
      </c>
      <c r="JF93" s="26">
        <v>-2.1529195848875898E-3</v>
      </c>
      <c r="JG93" s="26">
        <v>0.37862959835707599</v>
      </c>
      <c r="JH93" s="26">
        <v>-0.30110703741724798</v>
      </c>
      <c r="JI93" s="26">
        <v>-0.34866680954401302</v>
      </c>
      <c r="JJ93" s="56">
        <f t="shared" si="75"/>
        <v>-0.96615917925066563</v>
      </c>
      <c r="JK93" s="8">
        <v>0.27728700308267601</v>
      </c>
      <c r="JL93" s="27">
        <v>0.51364390616344602</v>
      </c>
      <c r="JM93" s="7">
        <v>0</v>
      </c>
      <c r="JN93" s="8">
        <v>-3.1320897571275499E-2</v>
      </c>
      <c r="JO93" s="8">
        <v>5.6922561214498002E-4</v>
      </c>
      <c r="JP93" s="8">
        <v>6.9972509785258499E-2</v>
      </c>
      <c r="JQ93" s="29">
        <f t="shared" ref="JQ93:JQ107" si="150">+AVERAGE(T90:T93)</f>
        <v>-3.4612758656503068E-3</v>
      </c>
      <c r="JR93" s="29">
        <f t="shared" ref="JR93:JR107" si="151">+AVERAGE(BJ90:BJ93)</f>
        <v>6.6219353313268628E-2</v>
      </c>
      <c r="JS93" s="29">
        <f t="shared" ref="JS93:JS107" si="152">+AVERAGE(AW90:AW93)</f>
        <v>7.3125000000000009E-2</v>
      </c>
      <c r="JT93" s="31">
        <f t="shared" ref="JT93:JT107" si="153">+_xlfn.STDEV.P(T90:T93)^2</f>
        <v>1.5059183459888814E-5</v>
      </c>
      <c r="JU93" s="31">
        <f t="shared" ref="JU93:JU107" si="154">+_xlfn.STDEV.P(BJ90:BJ93)^2</f>
        <v>1.5423132739491197E-5</v>
      </c>
      <c r="JV93" s="31">
        <f t="shared" ref="JV93:JV107" si="155">+_xlfn.STDEV.P(AW90:AW93)^2</f>
        <v>2.3046874999999979E-5</v>
      </c>
      <c r="JW93" s="31">
        <v>0.03</v>
      </c>
      <c r="JX93" s="31">
        <f t="shared" si="98"/>
        <v>2.9773092179354997E-2</v>
      </c>
    </row>
    <row r="94" spans="1:284" x14ac:dyDescent="0.3">
      <c r="A94" s="1">
        <v>42795</v>
      </c>
      <c r="B94" s="7">
        <v>206495.01403677999</v>
      </c>
      <c r="C94" s="7">
        <f t="shared" si="99"/>
        <v>206811.3557571352</v>
      </c>
      <c r="D94" s="26">
        <f t="shared" si="100"/>
        <v>12.238031545991388</v>
      </c>
      <c r="E94" s="26">
        <f>+'Output Gap'!E110</f>
        <v>12.239562331893801</v>
      </c>
      <c r="F94" s="26">
        <f t="shared" si="125"/>
        <v>12.241455551157275</v>
      </c>
      <c r="G94" s="27">
        <f t="shared" si="126"/>
        <v>12.253187013088631</v>
      </c>
      <c r="H94" s="27">
        <f t="shared" si="127"/>
        <v>209648.37741794932</v>
      </c>
      <c r="I94" s="7">
        <v>207169.72085529153</v>
      </c>
      <c r="J94" s="7">
        <v>205737.91611406259</v>
      </c>
      <c r="K94" s="7">
        <v>208398.24465381299</v>
      </c>
      <c r="L94" s="7">
        <v>209682.73987399301</v>
      </c>
      <c r="M94" s="8">
        <f t="shared" si="118"/>
        <v>-1.3532285323431426E-2</v>
      </c>
      <c r="N94" s="8">
        <f t="shared" si="128"/>
        <v>3.6799144125561067E-3</v>
      </c>
      <c r="O94" s="8">
        <f>+'Output Gap'!H110</f>
        <v>-4.3527075740996679E-3</v>
      </c>
      <c r="P94" s="8">
        <f t="shared" si="129"/>
        <v>-9.1326614588074229E-3</v>
      </c>
      <c r="Q94" s="33">
        <f>+'Output Gap'!I110</f>
        <v>-1.3618083711198992E-2</v>
      </c>
      <c r="R94" s="8">
        <v>-5.0000000000000001E-3</v>
      </c>
      <c r="S94" s="8">
        <f>+'Output Gap'!Y94</f>
        <v>-9.3191238026140519E-3</v>
      </c>
      <c r="T94" s="8">
        <f t="shared" si="130"/>
        <v>-1.1241680805486863E-2</v>
      </c>
      <c r="U94" s="25">
        <v>1.44543140021742</v>
      </c>
      <c r="V94" s="25">
        <v>1.4518145042033199</v>
      </c>
      <c r="W94" s="14">
        <f t="shared" si="131"/>
        <v>-6.3831039858999183E-3</v>
      </c>
      <c r="X94" s="25">
        <f t="shared" si="132"/>
        <v>4.2708569766159554</v>
      </c>
      <c r="Y94">
        <f t="shared" si="119"/>
        <v>10.012030326026389</v>
      </c>
      <c r="Z94">
        <f t="shared" si="133"/>
        <v>10.015134915444104</v>
      </c>
      <c r="AA94" s="14">
        <f t="shared" si="117"/>
        <v>-3.1045894177150757E-3</v>
      </c>
      <c r="AB94">
        <f t="shared" si="120"/>
        <v>13.362860880855925</v>
      </c>
      <c r="AC94">
        <f t="shared" si="134"/>
        <v>13.375555454150808</v>
      </c>
      <c r="AD94" s="14">
        <f t="shared" si="135"/>
        <v>-1.2694573294883327E-2</v>
      </c>
      <c r="AE94" s="8">
        <v>9.3592602430406568E-2</v>
      </c>
      <c r="AF94" s="14">
        <f>+NAIRU_Unemployment!N90</f>
        <v>9.2825268081340895E-2</v>
      </c>
      <c r="AG94" s="8">
        <f>+NAIRU_Unemployment!L90</f>
        <v>9.0093299966253385E-2</v>
      </c>
      <c r="AH94" s="8">
        <f t="shared" si="121"/>
        <v>3.4993024641531839E-3</v>
      </c>
      <c r="AI94" s="7">
        <v>22302.480213037499</v>
      </c>
      <c r="AJ94" s="7">
        <v>24605.359877731058</v>
      </c>
      <c r="AK94" s="7">
        <v>22293.051702003599</v>
      </c>
      <c r="AL94" s="7">
        <v>24576.5527612447</v>
      </c>
      <c r="AM94" s="8">
        <f t="shared" si="101"/>
        <v>0.90640739756959343</v>
      </c>
      <c r="AN94" s="7">
        <v>46381.864202463046</v>
      </c>
      <c r="AO94" s="7">
        <v>846115.2730256021</v>
      </c>
      <c r="AP94" s="7">
        <v>845734.55582000001</v>
      </c>
      <c r="AQ94" s="8">
        <v>0.7486666666666667</v>
      </c>
      <c r="AR94" s="8">
        <v>0.76108182881863495</v>
      </c>
      <c r="AS94" s="8">
        <v>0.76946427969938003</v>
      </c>
      <c r="AT94" s="8">
        <v>0.77915661604191999</v>
      </c>
      <c r="AU94" s="8">
        <v>0.76379417387084103</v>
      </c>
      <c r="AV94" s="8">
        <f t="shared" si="113"/>
        <v>0.77080502320404698</v>
      </c>
      <c r="AW94" s="8">
        <v>7.0000000000000007E-2</v>
      </c>
      <c r="AX94" s="8">
        <v>7.3886283136507941E-2</v>
      </c>
      <c r="AY94" s="8">
        <v>6.7900000000000002E-2</v>
      </c>
      <c r="AZ94" s="8">
        <f t="shared" si="136"/>
        <v>2.2025979467840129E-2</v>
      </c>
      <c r="BA94" s="8">
        <f t="shared" si="108"/>
        <v>1.5526659114697861E-2</v>
      </c>
      <c r="BB94" s="8">
        <f t="shared" si="109"/>
        <v>9.8656964880250442E-3</v>
      </c>
      <c r="BC94" s="7">
        <v>95.46</v>
      </c>
      <c r="BD94" s="8">
        <v>4.6940118447027723E-2</v>
      </c>
      <c r="BE94" s="8">
        <v>1.45874244195962E-2</v>
      </c>
      <c r="BF94" s="7">
        <v>94.478567540389506</v>
      </c>
      <c r="BG94" s="8">
        <v>5.5546226920740398E-2</v>
      </c>
      <c r="BH94" s="8">
        <f t="shared" si="105"/>
        <v>4.6454250786704065E-2</v>
      </c>
      <c r="BI94" s="8">
        <v>2.42445741381155E-2</v>
      </c>
      <c r="BJ94" s="8">
        <v>5.6251362272674396E-2</v>
      </c>
      <c r="BK94" s="7">
        <v>1.6457846929136322</v>
      </c>
      <c r="BL94" s="8">
        <v>5.4125373935610011E-2</v>
      </c>
      <c r="BM94" s="7">
        <v>2923.2733333333331</v>
      </c>
      <c r="BN94" s="7">
        <v>138.2567225</v>
      </c>
      <c r="BO94" s="7">
        <v>127.967925607937</v>
      </c>
      <c r="BP94" s="7">
        <v>123.040466340314</v>
      </c>
      <c r="BQ94" s="8">
        <f t="shared" si="106"/>
        <v>4.0047469049688811E-2</v>
      </c>
      <c r="BR94" s="8">
        <f t="shared" si="110"/>
        <v>7.3240520655935448E-2</v>
      </c>
      <c r="BS94" s="8">
        <v>6.4000761724488195E-2</v>
      </c>
      <c r="BT94" s="7">
        <v>113.33333333333333</v>
      </c>
      <c r="BU94" s="8">
        <v>-4.3412204934867749E-2</v>
      </c>
      <c r="BV94" s="29">
        <f t="shared" si="116"/>
        <v>4.5423539533333314E-2</v>
      </c>
      <c r="BW94" s="29">
        <v>2.3859280654291801E-3</v>
      </c>
      <c r="BX94" s="29">
        <v>2.5171836113573799E-2</v>
      </c>
      <c r="BY94" s="29">
        <v>5.8104806451612909E-2</v>
      </c>
      <c r="BZ94" s="29">
        <v>2.0145930645161295E-2</v>
      </c>
      <c r="CA94" s="29">
        <v>1.3365E-2</v>
      </c>
      <c r="CB94" s="29">
        <f t="shared" si="79"/>
        <v>-3.7958875806451617E-2</v>
      </c>
      <c r="CC94" s="29">
        <v>2.1891247141671E-2</v>
      </c>
      <c r="CD94" s="29">
        <v>2.0975973972135398E-2</v>
      </c>
      <c r="CE94" s="29">
        <f t="shared" si="122"/>
        <v>1.5065089111108088E-2</v>
      </c>
      <c r="CF94" s="29">
        <f t="shared" si="123"/>
        <v>1.745101717653727E-2</v>
      </c>
      <c r="CG94" s="29">
        <f t="shared" si="137"/>
        <v>4.5749622913028587E-3</v>
      </c>
      <c r="CH94" s="29">
        <f t="shared" si="138"/>
        <v>-3.0469207398124795E-2</v>
      </c>
      <c r="CI94" s="29">
        <f t="shared" si="142"/>
        <v>-2.2023549114713201E-2</v>
      </c>
      <c r="CJ94" s="29">
        <f t="shared" si="124"/>
        <v>1.0155473140754583</v>
      </c>
      <c r="CK94" s="10">
        <v>-25.2</v>
      </c>
      <c r="CL94" s="10">
        <v>-22.166666666666668</v>
      </c>
      <c r="CM94" s="10">
        <v>-29.833333333333332</v>
      </c>
      <c r="CN94" s="10">
        <v>-17.099999999999998</v>
      </c>
      <c r="CO94" s="10">
        <v>-31.599999999999998</v>
      </c>
      <c r="CP94" s="10">
        <v>-54.166666666666664</v>
      </c>
      <c r="CQ94" s="10">
        <v>22.2</v>
      </c>
      <c r="CR94" s="10">
        <v>0.29999999999999993</v>
      </c>
      <c r="CS94" s="7">
        <v>157.55167311416935</v>
      </c>
      <c r="CT94" s="7">
        <v>160.94289555864864</v>
      </c>
      <c r="CU94" s="8">
        <f t="shared" si="111"/>
        <v>1.1972170624067413E-2</v>
      </c>
      <c r="CV94" s="7">
        <v>59.375000000000007</v>
      </c>
      <c r="CW94" s="7">
        <v>66.611088977760005</v>
      </c>
      <c r="CX94" s="26">
        <v>1.5248103251702148</v>
      </c>
      <c r="CY94" s="29">
        <v>0.22999637712932117</v>
      </c>
      <c r="CZ94">
        <v>141508.70746435301</v>
      </c>
      <c r="DA94">
        <v>47450.935625588601</v>
      </c>
      <c r="DB94" s="29">
        <f t="shared" ref="DB94:DB106" si="156">+CZ94/CZ90-1</f>
        <v>1.595498575403953E-2</v>
      </c>
      <c r="DC94" s="29">
        <f t="shared" ref="DC94:DC106" si="157">+DA94/DA90-1</f>
        <v>-3.5863809709062111E-2</v>
      </c>
      <c r="DD94" s="29">
        <v>6.3251586795444778E-2</v>
      </c>
      <c r="DE94" s="29">
        <v>5.3432774664230978E-2</v>
      </c>
      <c r="DF94" s="29">
        <v>0.12433854527875368</v>
      </c>
      <c r="DG94" s="29">
        <v>0.17008301241045759</v>
      </c>
      <c r="DH94" s="29">
        <v>7.1786925691213657E-2</v>
      </c>
      <c r="DI94" s="29">
        <v>0.42723221215210577</v>
      </c>
      <c r="DJ94" s="29">
        <v>0.12820695415781189</v>
      </c>
      <c r="DK94" s="29">
        <v>0.21549288140480982</v>
      </c>
      <c r="DL94" s="29">
        <v>0.65630016443737826</v>
      </c>
      <c r="DM94">
        <v>-10726.614620128656</v>
      </c>
      <c r="DN94" s="8">
        <f t="shared" si="107"/>
        <v>-4.779256199376989E-2</v>
      </c>
      <c r="DO94" s="7">
        <f t="shared" si="115"/>
        <v>-38640.395163137007</v>
      </c>
      <c r="DP94" s="8">
        <f t="shared" si="114"/>
        <v>-4.4012655121545487E-2</v>
      </c>
      <c r="DQ94" s="8">
        <f t="shared" si="139"/>
        <v>2.7676479415396971E-2</v>
      </c>
      <c r="DR94" s="25">
        <v>1.0022839491665301</v>
      </c>
      <c r="DS94" s="8">
        <v>-5.7969779993088796E-3</v>
      </c>
      <c r="DT94" s="8">
        <v>2.4983841839436201E-3</v>
      </c>
      <c r="DU94" s="8">
        <v>-7.1260806877344197E-3</v>
      </c>
      <c r="DV94" s="8">
        <v>0.112493879317154</v>
      </c>
      <c r="DW94" s="29">
        <f t="shared" si="102"/>
        <v>9.3592602430406568E-2</v>
      </c>
      <c r="DX94" s="8">
        <v>0.66968730652295261</v>
      </c>
      <c r="DY94" s="8">
        <v>7.31546088709676E-2</v>
      </c>
      <c r="DZ94" s="8">
        <v>6.4350356931037744E-2</v>
      </c>
      <c r="EA94" s="8">
        <v>0.47282286997727657</v>
      </c>
      <c r="EB94" s="8">
        <f t="shared" si="112"/>
        <v>-3.134121588389216E-3</v>
      </c>
      <c r="EC94" s="8">
        <v>1.0636636119822906E-2</v>
      </c>
      <c r="ED94" s="8">
        <v>-1.9695660382346492E-2</v>
      </c>
      <c r="EE94" s="8">
        <v>-1.2650626933001341E-2</v>
      </c>
      <c r="EF94" s="8">
        <v>6.6266178676362086E-2</v>
      </c>
      <c r="EG94" s="8">
        <v>0.29648061942793025</v>
      </c>
      <c r="EH94" s="8">
        <v>0.31915269181755812</v>
      </c>
      <c r="EI94" s="8">
        <v>8.9201632861462904E-2</v>
      </c>
      <c r="EJ94" s="8">
        <v>5.9700859159416343E-2</v>
      </c>
      <c r="EK94" s="8">
        <v>0.1004587027321044</v>
      </c>
      <c r="EL94" s="10">
        <v>232931.02086999998</v>
      </c>
      <c r="EM94" s="8">
        <v>2.2632497983477329E-2</v>
      </c>
      <c r="EN94" s="10">
        <v>7816.0333799999999</v>
      </c>
      <c r="EO94" s="10">
        <v>10305.740260000002</v>
      </c>
      <c r="EP94" s="8">
        <v>3.3555141564258067E-2</v>
      </c>
      <c r="EQ94" s="8">
        <v>1.3185384144303645</v>
      </c>
      <c r="ER94" s="8">
        <v>0.10189005953017051</v>
      </c>
      <c r="ES94" s="8">
        <v>0.43423022171977677</v>
      </c>
      <c r="ET94" s="10">
        <v>115564.36687000001</v>
      </c>
      <c r="EU94" s="8">
        <v>0.13348867565196665</v>
      </c>
      <c r="EV94" s="10">
        <v>6333.2714099999994</v>
      </c>
      <c r="EW94" s="10">
        <v>8073.9240300000001</v>
      </c>
      <c r="EX94" s="8">
        <v>5.4802977609217429E-2</v>
      </c>
      <c r="EY94" s="8">
        <v>1.274842574605531</v>
      </c>
      <c r="EZ94" s="8">
        <v>8.3382230282743747E-2</v>
      </c>
      <c r="FA94" s="8">
        <v>0.83789038552364592</v>
      </c>
      <c r="FB94" s="10">
        <v>51296.331219999985</v>
      </c>
      <c r="FC94" s="8">
        <v>0.13386448445486865</v>
      </c>
      <c r="FD94" s="10">
        <v>1240.7697900000001</v>
      </c>
      <c r="FE94" s="10">
        <v>1599.4115099999997</v>
      </c>
      <c r="FF94" s="8">
        <v>2.4188275467081258E-2</v>
      </c>
      <c r="FG94" s="8">
        <v>1.2890477531694253</v>
      </c>
      <c r="FH94" s="8">
        <v>4.2655033321127592E-2</v>
      </c>
      <c r="FI94" s="8">
        <v>0.7309768550097504</v>
      </c>
      <c r="FJ94" s="7">
        <v>411232.89171999996</v>
      </c>
      <c r="FK94" s="7">
        <v>16253.425139999999</v>
      </c>
      <c r="FL94" s="8">
        <v>6.8276389372849897E-2</v>
      </c>
      <c r="FM94" s="8">
        <v>0.29703576751217636</v>
      </c>
      <c r="FN94" s="8">
        <v>0.58739017230590862</v>
      </c>
      <c r="FO94" s="8">
        <v>0.29636088517728537</v>
      </c>
      <c r="FP94" s="8">
        <v>0.13884342088790089</v>
      </c>
      <c r="FQ94" s="8">
        <v>1.3138633688461701</v>
      </c>
      <c r="FR94" s="8">
        <v>3.9523650630228828E-2</v>
      </c>
      <c r="FS94" s="8">
        <v>8.9704385045697263E-2</v>
      </c>
      <c r="FT94" s="8">
        <v>4.9199332738990971E-2</v>
      </c>
      <c r="FU94" s="8">
        <v>8.1003582196848514E-2</v>
      </c>
      <c r="FV94" s="8">
        <v>2.2790933541171406E-2</v>
      </c>
      <c r="FW94" s="8">
        <v>5.1332219225089869E-2</v>
      </c>
      <c r="FX94" s="8">
        <v>0.34185703939661727</v>
      </c>
      <c r="FY94" s="8">
        <v>0.60681074137829272</v>
      </c>
      <c r="FZ94" s="8">
        <v>-0.14550116054395845</v>
      </c>
      <c r="GA94" s="8">
        <v>5.0370601103763235E-2</v>
      </c>
      <c r="GB94" s="8">
        <v>4.5967994505369258E-3</v>
      </c>
      <c r="GC94" s="8">
        <v>0.73479902158844368</v>
      </c>
      <c r="GD94" s="8">
        <v>-0.49214409600278047</v>
      </c>
      <c r="GE94" s="8">
        <v>-0.65085244910306361</v>
      </c>
      <c r="GF94" s="8">
        <v>-0.27839635891610653</v>
      </c>
      <c r="GG94" s="8">
        <v>-5.2266041709957835E-2</v>
      </c>
      <c r="GH94" s="8">
        <v>-3.9388413497855046E-3</v>
      </c>
      <c r="GI94" s="8">
        <v>3.9761324808069943E-3</v>
      </c>
      <c r="GJ94" s="8">
        <v>2.6778816766390212E-2</v>
      </c>
      <c r="GK94" s="8">
        <v>7.8819927150804617E-2</v>
      </c>
      <c r="GL94" s="8">
        <v>0.11925325469544379</v>
      </c>
      <c r="GM94" s="8">
        <v>6.200239277804586E-2</v>
      </c>
      <c r="GN94" s="8">
        <v>5.0473340402274962E-2</v>
      </c>
      <c r="GO94" s="8">
        <v>3.8979337192570698E-2</v>
      </c>
      <c r="GP94" s="8">
        <v>6.8939325926882008E-3</v>
      </c>
      <c r="GQ94" s="8">
        <v>8.0419327130317977E-2</v>
      </c>
      <c r="GR94" s="8">
        <v>2.1242341503810342E-2</v>
      </c>
      <c r="GS94" s="8">
        <v>2.6487842087039939E-2</v>
      </c>
      <c r="GT94" s="8">
        <v>0.71303028330664242</v>
      </c>
      <c r="GU94" s="8">
        <v>0.17823109504536797</v>
      </c>
      <c r="GV94" s="8">
        <v>1.0249140377658204</v>
      </c>
      <c r="GW94" s="8">
        <v>0.44640379108504707</v>
      </c>
      <c r="GX94" s="26">
        <v>7.8342366824564742</v>
      </c>
      <c r="GY94" s="8">
        <v>0.1606396530446916</v>
      </c>
      <c r="GZ94" s="8">
        <v>7.0664580923991874E-2</v>
      </c>
      <c r="HA94" s="51">
        <v>1.2308214921371572</v>
      </c>
      <c r="HB94" s="51">
        <v>0.41968494642260357</v>
      </c>
      <c r="HC94" s="51">
        <v>1279.0518869785328</v>
      </c>
      <c r="HD94" s="51">
        <v>1705.4923272920614</v>
      </c>
      <c r="HE94" s="51">
        <v>928.6918001967083</v>
      </c>
      <c r="HF94" s="51">
        <v>1671.6433231327037</v>
      </c>
      <c r="HG94" s="51">
        <v>1217.3391938681484</v>
      </c>
      <c r="HH94" s="10">
        <v>1142.0142829284014</v>
      </c>
      <c r="HI94" s="8">
        <v>0.7763427186794063</v>
      </c>
      <c r="HJ94" s="8">
        <v>8.3182738164579245E-2</v>
      </c>
      <c r="HK94" s="8">
        <v>0.32578503764512268</v>
      </c>
      <c r="HL94" s="8">
        <v>0.15779633386250333</v>
      </c>
      <c r="HM94" s="8">
        <v>5.9230345872058769E-2</v>
      </c>
      <c r="HN94" s="8">
        <v>3.5909016891790164E-2</v>
      </c>
      <c r="HO94" s="7">
        <v>1349.7966666666664</v>
      </c>
      <c r="HP94" s="8">
        <v>6.1072546152023205E-2</v>
      </c>
      <c r="HQ94" s="8">
        <v>6.2310895792139304E-2</v>
      </c>
      <c r="HR94" s="8">
        <v>6.77365296379598E-2</v>
      </c>
      <c r="HS94" s="29">
        <f t="shared" si="77"/>
        <v>6.6639834859365948E-3</v>
      </c>
      <c r="HT94">
        <v>-3506.0234890000002</v>
      </c>
      <c r="HU94">
        <f t="shared" ref="HU94:HU107" si="158">+SUM(HT91:HT94)</f>
        <v>-12102.867349</v>
      </c>
      <c r="HV94" s="8">
        <f t="shared" si="140"/>
        <v>-4.5369854710736783E-2</v>
      </c>
      <c r="HW94" s="8">
        <f t="shared" si="143"/>
        <v>-4.0860231739409093E-2</v>
      </c>
      <c r="HX94">
        <v>2513.449411391</v>
      </c>
      <c r="HY94">
        <f t="shared" ref="HY94:HY107" si="159">+SUM(HX91:HX94)</f>
        <v>11677.123596494999</v>
      </c>
      <c r="HZ94" s="8">
        <f t="shared" si="141"/>
        <v>3.2525405199188194E-2</v>
      </c>
      <c r="IA94" s="8">
        <f t="shared" si="144"/>
        <v>3.9422887357509602E-2</v>
      </c>
      <c r="IB94" s="8">
        <v>8.9442632680084618E-3</v>
      </c>
      <c r="IC94" s="8">
        <v>9.583654020376706E-3</v>
      </c>
      <c r="ID94" s="8">
        <v>2.0894970069124434E-2</v>
      </c>
      <c r="IE94" s="8">
        <v>1.7661001242613974</v>
      </c>
      <c r="IF94" s="29">
        <v>0.37543060043304599</v>
      </c>
      <c r="IG94" s="29">
        <v>3.1260053305193998E-2</v>
      </c>
      <c r="IH94" s="29">
        <v>1.17833760426661E-2</v>
      </c>
      <c r="II94" s="7">
        <v>224441.08816612401</v>
      </c>
      <c r="IJ94" s="7">
        <v>2904.39</v>
      </c>
      <c r="IK94" s="7">
        <f t="shared" si="103"/>
        <v>77276.498048169844</v>
      </c>
      <c r="IL94" s="10">
        <f>+VLOOKUP($A94,[3]Hoja1!$G$2:$I$123, 3, FALSE)</f>
        <v>28.867048615242709</v>
      </c>
      <c r="IM94" s="10">
        <v>36.913695504527197</v>
      </c>
      <c r="IN94" s="8">
        <f t="shared" si="104"/>
        <v>-0.21798540566867997</v>
      </c>
      <c r="IO94" s="7">
        <v>2923.2733333333331</v>
      </c>
      <c r="IP94" s="8">
        <v>9.611983757552402E-3</v>
      </c>
      <c r="IQ94" s="7">
        <v>67.949480778051054</v>
      </c>
      <c r="IR94" s="8">
        <v>4.6273409716453681E-3</v>
      </c>
      <c r="IS94" s="8">
        <v>8.033982881777044E-3</v>
      </c>
      <c r="IT94" s="8">
        <v>3.7037037037037035E-2</v>
      </c>
      <c r="IU94" s="8">
        <v>2.4691358024691357E-2</v>
      </c>
      <c r="IV94" s="8">
        <v>6.1728395061728392E-2</v>
      </c>
      <c r="IW94" s="29">
        <f t="shared" ref="IW94:IW106" si="160">+AVERAGE(IP91:IP94)</f>
        <v>1.0773176739142758E-2</v>
      </c>
      <c r="IX94" s="7">
        <f t="shared" ref="IX94:IX106" si="161">+AVERAGE(IQ91:IQ94)</f>
        <v>78.617285974263069</v>
      </c>
      <c r="IY94" s="29">
        <f t="shared" si="145"/>
        <v>5.8919163243821814E-3</v>
      </c>
      <c r="IZ94" s="29">
        <f t="shared" si="146"/>
        <v>7.1078601120353295E-3</v>
      </c>
      <c r="JA94" s="29">
        <f t="shared" si="147"/>
        <v>4.4644759834633257E-2</v>
      </c>
      <c r="JB94" s="29">
        <f t="shared" si="148"/>
        <v>-9.0979059228004366E-2</v>
      </c>
      <c r="JC94" s="29">
        <f t="shared" si="149"/>
        <v>-6.8982458196593224E-2</v>
      </c>
      <c r="JD94" s="26">
        <v>0.15890335218323401</v>
      </c>
      <c r="JE94" s="26">
        <v>-0.79266583741403396</v>
      </c>
      <c r="JF94" s="26">
        <v>-3.9680513306394299E-2</v>
      </c>
      <c r="JG94" s="26">
        <v>0.36262530937486198</v>
      </c>
      <c r="JH94" s="26">
        <v>-0.32936662716123</v>
      </c>
      <c r="JI94" s="26">
        <v>-0.37065753153809</v>
      </c>
      <c r="JJ94" s="56">
        <f t="shared" si="75"/>
        <v>-1.0108418478616523</v>
      </c>
      <c r="JK94" s="8">
        <v>0.27262263893232896</v>
      </c>
      <c r="JL94" s="27">
        <v>0.50934015594350501</v>
      </c>
      <c r="JM94" s="7">
        <v>0</v>
      </c>
      <c r="JN94" s="8">
        <v>-3.0594078053204601E-2</v>
      </c>
      <c r="JO94" s="8">
        <v>-4.17722447504792E-2</v>
      </c>
      <c r="JP94" s="8">
        <v>-2.40723106914278E-2</v>
      </c>
      <c r="JQ94" s="29">
        <f t="shared" si="150"/>
        <v>-6.7380461788571488E-3</v>
      </c>
      <c r="JR94" s="29">
        <f t="shared" si="151"/>
        <v>6.3692317982927002E-2</v>
      </c>
      <c r="JS94" s="29">
        <f t="shared" si="152"/>
        <v>7.4374999999999997E-2</v>
      </c>
      <c r="JT94" s="31">
        <f t="shared" si="153"/>
        <v>1.2362264895489076E-5</v>
      </c>
      <c r="JU94" s="31">
        <f t="shared" si="154"/>
        <v>3.3872525999737958E-5</v>
      </c>
      <c r="JV94" s="31">
        <f t="shared" si="155"/>
        <v>7.421874999999983E-6</v>
      </c>
      <c r="JW94" s="31">
        <v>0.03</v>
      </c>
      <c r="JX94" s="31">
        <f t="shared" ref="JX94:JX107" si="162">+BJ94-JW94</f>
        <v>2.6251362272674397E-2</v>
      </c>
    </row>
    <row r="95" spans="1:284" x14ac:dyDescent="0.3">
      <c r="A95" s="1">
        <v>42887</v>
      </c>
      <c r="B95" s="7">
        <v>207708.126804222</v>
      </c>
      <c r="C95" s="7">
        <f t="shared" si="99"/>
        <v>207486.08125104019</v>
      </c>
      <c r="D95" s="26">
        <f t="shared" si="100"/>
        <v>12.243889136706933</v>
      </c>
      <c r="E95" s="26">
        <f>+'Output Gap'!E111</f>
        <v>12.2428195380948</v>
      </c>
      <c r="F95" s="26">
        <f t="shared" si="125"/>
        <v>12.244722317965664</v>
      </c>
      <c r="G95" s="27">
        <f t="shared" si="126"/>
        <v>12.259635516305897</v>
      </c>
      <c r="H95" s="27">
        <f t="shared" si="127"/>
        <v>211004.66396340891</v>
      </c>
      <c r="I95" s="7">
        <v>208219.33594882995</v>
      </c>
      <c r="J95" s="7">
        <v>206452.41723078338</v>
      </c>
      <c r="K95" s="7">
        <v>209885.17898956599</v>
      </c>
      <c r="L95" s="7">
        <v>210683.22406211201</v>
      </c>
      <c r="M95" s="8">
        <f t="shared" si="118"/>
        <v>-1.6675378857876288E-2</v>
      </c>
      <c r="N95" s="8">
        <f t="shared" si="128"/>
        <v>6.082319549859827E-3</v>
      </c>
      <c r="O95" s="8">
        <f>+'Output Gap'!H111</f>
        <v>-7.2362960131009402E-3</v>
      </c>
      <c r="P95" s="8">
        <f t="shared" si="129"/>
        <v>-1.0372586553394569E-2</v>
      </c>
      <c r="Q95" s="33">
        <f>+'Output Gap'!I111</f>
        <v>-1.7439992369300938E-2</v>
      </c>
      <c r="R95" s="8">
        <v>-6.9999999999999993E-3</v>
      </c>
      <c r="S95" s="8">
        <f>+'Output Gap'!Y95</f>
        <v>-1.2002501439005043E-2</v>
      </c>
      <c r="T95" s="8">
        <f t="shared" si="130"/>
        <v>-1.4353838822253683E-2</v>
      </c>
      <c r="U95" s="25">
        <v>1.44289999928806</v>
      </c>
      <c r="V95" s="25">
        <v>1.45310941452286</v>
      </c>
      <c r="W95" s="14">
        <f t="shared" si="131"/>
        <v>-1.0209415234800012E-2</v>
      </c>
      <c r="X95" s="25">
        <f t="shared" si="132"/>
        <v>4.2763909356052823</v>
      </c>
      <c r="Y95">
        <f t="shared" si="119"/>
        <v>10.013869387020392</v>
      </c>
      <c r="Z95">
        <f t="shared" si="133"/>
        <v>10.01757862493932</v>
      </c>
      <c r="AA95" s="14">
        <f t="shared" si="117"/>
        <v>-3.7092379189278546E-3</v>
      </c>
      <c r="AB95">
        <f t="shared" si="120"/>
        <v>13.381621370852558</v>
      </c>
      <c r="AC95">
        <f t="shared" si="134"/>
        <v>13.389581346842631</v>
      </c>
      <c r="AD95" s="14">
        <f t="shared" si="135"/>
        <v>-7.9599759900723654E-3</v>
      </c>
      <c r="AE95" s="8">
        <v>9.1890854160132984E-2</v>
      </c>
      <c r="AF95" s="14">
        <f>+NAIRU_Unemployment!N91</f>
        <v>9.3304772502762798E-2</v>
      </c>
      <c r="AG95" s="8">
        <f>+NAIRU_Unemployment!L91</f>
        <v>9.0042094288646027E-2</v>
      </c>
      <c r="AH95" s="8">
        <f t="shared" si="121"/>
        <v>1.8487598714869574E-3</v>
      </c>
      <c r="AI95" s="7">
        <v>22486.36387150006</v>
      </c>
      <c r="AJ95" s="7">
        <v>24761.741443208888</v>
      </c>
      <c r="AK95" s="7">
        <v>22334.087706117502</v>
      </c>
      <c r="AL95" s="7">
        <v>24635.297788755001</v>
      </c>
      <c r="AM95" s="8">
        <f t="shared" si="101"/>
        <v>0.90810914583986702</v>
      </c>
      <c r="AN95" s="7">
        <v>45831.049526697352</v>
      </c>
      <c r="AO95" s="7">
        <v>855817.13270899467</v>
      </c>
      <c r="AP95" s="7">
        <v>855215.21699999995</v>
      </c>
      <c r="AQ95" s="8">
        <v>0.75133333333333341</v>
      </c>
      <c r="AR95" s="8">
        <v>0.76617900029357799</v>
      </c>
      <c r="AS95" s="8">
        <v>0.77190326564379197</v>
      </c>
      <c r="AT95" s="8">
        <v>0.77917854549382803</v>
      </c>
      <c r="AU95" s="8">
        <v>0.76582450173188199</v>
      </c>
      <c r="AV95" s="8">
        <f t="shared" si="113"/>
        <v>0.77230210428983403</v>
      </c>
      <c r="AW95" s="8">
        <v>6.25E-2</v>
      </c>
      <c r="AX95" s="8">
        <v>6.5633613584745773E-2</v>
      </c>
      <c r="AY95" s="8">
        <v>6.2199999999999998E-2</v>
      </c>
      <c r="AZ95" s="8">
        <f t="shared" si="136"/>
        <v>2.1757767847864651E-2</v>
      </c>
      <c r="BA95" s="8">
        <f t="shared" si="108"/>
        <v>1.7855362315704282E-2</v>
      </c>
      <c r="BB95" s="8">
        <f t="shared" si="109"/>
        <v>1.4575696626859536E-2</v>
      </c>
      <c r="BC95" s="7">
        <v>96.23</v>
      </c>
      <c r="BD95" s="8">
        <v>3.9874648800518608E-2</v>
      </c>
      <c r="BE95" s="8">
        <v>-1.20535917252936E-2</v>
      </c>
      <c r="BF95" s="7">
        <v>95.511630346746003</v>
      </c>
      <c r="BG95" s="8">
        <v>5.4013247452071998E-2</v>
      </c>
      <c r="BH95" s="8">
        <f t="shared" si="105"/>
        <v>1.8891833492136634E-2</v>
      </c>
      <c r="BI95" s="8">
        <v>2.16892373799937E-2</v>
      </c>
      <c r="BJ95" s="8">
        <v>5.16275224485385E-2</v>
      </c>
      <c r="BK95" s="7">
        <v>1.6587956046671981</v>
      </c>
      <c r="BL95" s="8">
        <v>4.8824091717788676E-2</v>
      </c>
      <c r="BM95" s="7">
        <v>2918.6366666666668</v>
      </c>
      <c r="BN95" s="7">
        <v>128.84710563333331</v>
      </c>
      <c r="BO95" s="7">
        <v>129.14825598592901</v>
      </c>
      <c r="BP95" s="7">
        <v>124.62953720505899</v>
      </c>
      <c r="BQ95" s="8">
        <f t="shared" si="106"/>
        <v>3.6257205813379212E-2</v>
      </c>
      <c r="BR95" s="8">
        <f t="shared" si="110"/>
        <v>6.1085826370019358E-2</v>
      </c>
      <c r="BS95" s="8">
        <v>6.1569907774867497E-2</v>
      </c>
      <c r="BT95" s="7">
        <v>112.99000000000001</v>
      </c>
      <c r="BU95" s="8">
        <v>-9.2652130706727398E-3</v>
      </c>
      <c r="BV95" s="29">
        <f t="shared" si="116"/>
        <v>5.0154077277049167E-2</v>
      </c>
      <c r="BW95" s="29">
        <v>2.5227194682374996E-3</v>
      </c>
      <c r="BX95" s="29">
        <v>2.2063360466418099E-2</v>
      </c>
      <c r="BY95" s="29">
        <v>5.5178777777777757E-2</v>
      </c>
      <c r="BZ95" s="29">
        <v>1.9574231746031751E-2</v>
      </c>
      <c r="CA95" s="29">
        <v>1.3674700000000001E-2</v>
      </c>
      <c r="CB95" s="29">
        <f t="shared" si="79"/>
        <v>-3.5604546031746009E-2</v>
      </c>
      <c r="CC95" s="29">
        <v>2.0786394869586201E-2</v>
      </c>
      <c r="CD95" s="29">
        <v>2.09245535891577E-2</v>
      </c>
      <c r="CE95" s="29">
        <f t="shared" si="122"/>
        <v>1.501366872813039E-2</v>
      </c>
      <c r="CF95" s="29">
        <f t="shared" si="123"/>
        <v>1.7536388196367894E-2</v>
      </c>
      <c r="CG95" s="29">
        <f t="shared" si="137"/>
        <v>4.2213796514967566E-3</v>
      </c>
      <c r="CH95" s="29">
        <f t="shared" si="138"/>
        <v>-2.7200528859141891E-2</v>
      </c>
      <c r="CI95" s="29">
        <f t="shared" si="142"/>
        <v>-2.6161717959964477E-2</v>
      </c>
      <c r="CJ95" s="29">
        <f t="shared" si="124"/>
        <v>1.0031505891352166</v>
      </c>
      <c r="CK95" s="10">
        <v>-13.799999999999999</v>
      </c>
      <c r="CL95" s="10">
        <v>-11.4</v>
      </c>
      <c r="CM95" s="10">
        <v>-17.466666666666665</v>
      </c>
      <c r="CN95" s="10">
        <v>-5.3666666666666671</v>
      </c>
      <c r="CO95" s="10">
        <v>-16.3</v>
      </c>
      <c r="CP95" s="10">
        <v>-46.6</v>
      </c>
      <c r="CQ95" s="10">
        <v>16</v>
      </c>
      <c r="CR95" s="10">
        <v>-7.5666666666666673</v>
      </c>
      <c r="CS95" s="7">
        <v>138.9429334038704</v>
      </c>
      <c r="CT95" s="7">
        <v>118.05586936395764</v>
      </c>
      <c r="CU95" s="8">
        <f t="shared" si="111"/>
        <v>1.3624632312098095E-2</v>
      </c>
      <c r="CV95" s="7">
        <v>60.416666666666671</v>
      </c>
      <c r="CW95" s="7">
        <v>60.689559961390202</v>
      </c>
      <c r="CX95" s="26">
        <v>1.5572775064254649</v>
      </c>
      <c r="CY95" s="29">
        <v>0.22590622074504316</v>
      </c>
      <c r="CZ95">
        <v>141987.17320200201</v>
      </c>
      <c r="DA95">
        <v>46957.952490264302</v>
      </c>
      <c r="DB95" s="29">
        <f t="shared" si="156"/>
        <v>2.0038426839531498E-2</v>
      </c>
      <c r="DC95" s="29">
        <f t="shared" si="157"/>
        <v>-2.563853285584683E-2</v>
      </c>
      <c r="DD95" s="29">
        <v>6.2301482302813037E-2</v>
      </c>
      <c r="DE95" s="29">
        <v>5.3186381358976839E-2</v>
      </c>
      <c r="DF95" s="29">
        <v>0.12053765692542599</v>
      </c>
      <c r="DG95" s="29">
        <v>0.1696512663262395</v>
      </c>
      <c r="DH95" s="29">
        <v>7.1947150949564373E-2</v>
      </c>
      <c r="DI95" s="29">
        <v>0.43137950576047279</v>
      </c>
      <c r="DJ95" s="29">
        <v>0.12704887365599984</v>
      </c>
      <c r="DK95" s="29">
        <v>0.21175366190880698</v>
      </c>
      <c r="DL95" s="29">
        <v>0.66119746443519312</v>
      </c>
      <c r="DM95">
        <v>-1867.827376755411</v>
      </c>
      <c r="DN95" s="8">
        <f t="shared" si="107"/>
        <v>-8.1951581094282314E-3</v>
      </c>
      <c r="DO95" s="7">
        <f t="shared" si="115"/>
        <v>-38797.43394721127</v>
      </c>
      <c r="DP95" s="8">
        <f t="shared" si="114"/>
        <v>-4.3495295148987763E-2</v>
      </c>
      <c r="DQ95" s="8">
        <f t="shared" si="139"/>
        <v>2.6712628407344008E-2</v>
      </c>
      <c r="DR95" s="25">
        <v>1.00023750433974</v>
      </c>
      <c r="DS95" s="8">
        <v>-7.7510954447795304E-3</v>
      </c>
      <c r="DT95" s="8">
        <v>2.4409186148707002E-3</v>
      </c>
      <c r="DU95" s="8">
        <v>-8.0160519513585195E-3</v>
      </c>
      <c r="DV95" s="8">
        <v>0.11252772801028001</v>
      </c>
      <c r="DW95" s="29">
        <f t="shared" si="102"/>
        <v>9.1890854160132984E-2</v>
      </c>
      <c r="DX95" s="8">
        <v>0.67195822257373539</v>
      </c>
      <c r="DY95" s="8">
        <v>7.15104207910746E-2</v>
      </c>
      <c r="DZ95" s="8">
        <v>5.1427763814438254E-2</v>
      </c>
      <c r="EA95" s="8">
        <v>0.46801615636110194</v>
      </c>
      <c r="EB95" s="8">
        <f t="shared" si="112"/>
        <v>4.9115147265792469E-3</v>
      </c>
      <c r="EC95" s="8">
        <v>2.637684219772396E-3</v>
      </c>
      <c r="ED95" s="8">
        <v>-4.9328414841763868E-3</v>
      </c>
      <c r="EE95" s="8">
        <v>-2.6086199659683951E-3</v>
      </c>
      <c r="EF95" s="8">
        <v>6.1079763817217358E-2</v>
      </c>
      <c r="EG95" s="8">
        <v>0.29534807629404852</v>
      </c>
      <c r="EH95" s="8">
        <v>0.32241193314215577</v>
      </c>
      <c r="EI95" s="8">
        <v>9.2691534079719959E-2</v>
      </c>
      <c r="EJ95" s="8">
        <v>5.9615357023412106E-2</v>
      </c>
      <c r="EK95" s="8">
        <v>9.7216097682268424E-2</v>
      </c>
      <c r="EL95" s="10">
        <v>238805.71429000003</v>
      </c>
      <c r="EM95" s="8">
        <v>2.6393993750148725E-2</v>
      </c>
      <c r="EN95" s="10">
        <v>8573.5945100000008</v>
      </c>
      <c r="EO95" s="10">
        <v>11054.13839</v>
      </c>
      <c r="EP95" s="8">
        <v>3.5901965476372269E-2</v>
      </c>
      <c r="EQ95" s="8">
        <v>1.289323675980566</v>
      </c>
      <c r="ER95" s="8">
        <v>0.1063484874234929</v>
      </c>
      <c r="ES95" s="8">
        <v>0.43525901392522109</v>
      </c>
      <c r="ET95" s="10">
        <v>118591.4411</v>
      </c>
      <c r="EU95" s="8">
        <v>0.12776014059302176</v>
      </c>
      <c r="EV95" s="10">
        <v>7029.1478200000001</v>
      </c>
      <c r="EW95" s="10">
        <v>8747.8789399999987</v>
      </c>
      <c r="EX95" s="8">
        <v>5.9271965622483699E-2</v>
      </c>
      <c r="EY95" s="8">
        <v>1.2445148635386072</v>
      </c>
      <c r="EZ95" s="8">
        <v>8.9287922404227241E-2</v>
      </c>
      <c r="FA95" s="8">
        <v>0.8261447629833143</v>
      </c>
      <c r="FB95" s="10">
        <v>52450.91728999999</v>
      </c>
      <c r="FC95" s="8">
        <v>0.12824504232118428</v>
      </c>
      <c r="FD95" s="10">
        <v>1383.5936299999998</v>
      </c>
      <c r="FE95" s="10">
        <v>1667.9378999999999</v>
      </c>
      <c r="FF95" s="8">
        <v>2.6378826176673718E-2</v>
      </c>
      <c r="FG95" s="8">
        <v>1.2055114043854047</v>
      </c>
      <c r="FH95" s="8">
        <v>4.8577795806933909E-2</v>
      </c>
      <c r="FI95" s="8">
        <v>0.65461956974468827</v>
      </c>
      <c r="FJ95" s="7">
        <v>421554.89841000002</v>
      </c>
      <c r="FK95" s="7">
        <v>17892.600590000002</v>
      </c>
      <c r="FL95" s="8">
        <v>7.0884785738975609E-2</v>
      </c>
      <c r="FM95" s="8">
        <v>0.42582282361408702</v>
      </c>
      <c r="FN95" s="8">
        <v>0.58669666975187473</v>
      </c>
      <c r="FO95" s="8">
        <v>0.29780234929590749</v>
      </c>
      <c r="FP95" s="8">
        <v>0.1400204622434178</v>
      </c>
      <c r="FQ95" s="8">
        <v>1.2370484872252072</v>
      </c>
      <c r="FR95" s="8">
        <v>4.2444295292229865E-2</v>
      </c>
      <c r="FS95" s="8">
        <v>9.4750622708009755E-2</v>
      </c>
      <c r="FT95" s="8">
        <v>5.8196409253681115E-2</v>
      </c>
      <c r="FU95" s="8">
        <v>8.5412190337722724E-2</v>
      </c>
      <c r="FV95" s="8">
        <v>2.141031943595954E-2</v>
      </c>
      <c r="FW95" s="8">
        <v>5.1323542228064706E-2</v>
      </c>
      <c r="FX95" s="8">
        <v>0.34680815508075347</v>
      </c>
      <c r="FY95" s="8">
        <v>0.60186830269118186</v>
      </c>
      <c r="FZ95" s="8">
        <v>-7.6432441177306742E-2</v>
      </c>
      <c r="GA95" s="8">
        <v>7.6842551587414265E-2</v>
      </c>
      <c r="GB95" s="8">
        <v>6.2524213886430147E-3</v>
      </c>
      <c r="GC95" s="8">
        <v>0.75620075152812682</v>
      </c>
      <c r="GD95" s="8">
        <v>-0.45868671433292224</v>
      </c>
      <c r="GE95" s="8">
        <v>-0.47410175933052839</v>
      </c>
      <c r="GF95" s="8">
        <v>-0.24258123351543914</v>
      </c>
      <c r="GG95" s="8">
        <v>-5.1975448705404659E-2</v>
      </c>
      <c r="GH95" s="8">
        <v>4.4780904553249717E-4</v>
      </c>
      <c r="GI95" s="8">
        <v>-1.2348673643208612E-3</v>
      </c>
      <c r="GJ95" s="8">
        <v>2.854060717391536E-2</v>
      </c>
      <c r="GK95" s="8">
        <v>7.5789581474784429E-2</v>
      </c>
      <c r="GL95" s="8">
        <v>0.11979563384066166</v>
      </c>
      <c r="GM95" s="8">
        <v>6.2402744529075307E-2</v>
      </c>
      <c r="GN95" s="8">
        <v>5.4943567570677226E-2</v>
      </c>
      <c r="GO95" s="8">
        <v>4.4044150944283128E-2</v>
      </c>
      <c r="GP95" s="8">
        <v>7.0014069888402145E-3</v>
      </c>
      <c r="GQ95" s="8">
        <v>8.0584105732574227E-2</v>
      </c>
      <c r="GR95" s="8">
        <v>1.8349649044269032E-2</v>
      </c>
      <c r="GS95" s="8">
        <v>2.4443147828273556E-2</v>
      </c>
      <c r="GT95" s="8">
        <v>0.71612019044708863</v>
      </c>
      <c r="GU95" s="8">
        <v>0.17268488840912835</v>
      </c>
      <c r="GV95" s="8">
        <v>1.030950503573403</v>
      </c>
      <c r="GW95" s="8">
        <v>0.44716051815604507</v>
      </c>
      <c r="GX95" s="26">
        <v>7.8363884441939486</v>
      </c>
      <c r="GY95" s="8">
        <v>0.16807184032094025</v>
      </c>
      <c r="GZ95" s="8">
        <v>7.0500769639489147E-2</v>
      </c>
      <c r="HA95" s="51">
        <v>1.1916116211973089</v>
      </c>
      <c r="HB95" s="51">
        <v>0.41276621026580618</v>
      </c>
      <c r="HC95" s="51">
        <v>1286.9532966611096</v>
      </c>
      <c r="HD95" s="51">
        <v>1704.5582888220029</v>
      </c>
      <c r="HE95" s="51">
        <v>940.39941615993496</v>
      </c>
      <c r="HF95" s="51">
        <v>1677.8911330513015</v>
      </c>
      <c r="HG95" s="51">
        <v>1210.718351671386</v>
      </c>
      <c r="HH95" s="10">
        <v>1179.9679464350384</v>
      </c>
      <c r="HI95" s="8">
        <v>0.77524078640445693</v>
      </c>
      <c r="HJ95" s="8">
        <v>8.2574198847199132E-2</v>
      </c>
      <c r="HK95" s="8">
        <v>0.32028065793079658</v>
      </c>
      <c r="HL95" s="8">
        <v>0.16099480202075916</v>
      </c>
      <c r="HM95" s="8">
        <v>6.8028836554204539E-2</v>
      </c>
      <c r="HN95" s="8">
        <v>3.6458903508030972E-2</v>
      </c>
      <c r="HO95" s="7">
        <v>1424.64</v>
      </c>
      <c r="HP95" s="8">
        <v>5.00534383355987E-2</v>
      </c>
      <c r="HQ95" s="8">
        <v>5.9458130865822599E-2</v>
      </c>
      <c r="HR95" s="8">
        <v>6.7001118043989102E-2</v>
      </c>
      <c r="HS95" s="29">
        <f t="shared" si="77"/>
        <v>1.6947679708390402E-2</v>
      </c>
      <c r="HT95">
        <v>-2480.9740710000001</v>
      </c>
      <c r="HU95">
        <f t="shared" si="158"/>
        <v>-11994.328143999999</v>
      </c>
      <c r="HV95" s="8">
        <f t="shared" si="140"/>
        <v>-3.2316930634005481E-2</v>
      </c>
      <c r="HW95" s="8">
        <f t="shared" si="143"/>
        <v>-3.993264547034784E-2</v>
      </c>
      <c r="HX95">
        <v>2526.3103800670006</v>
      </c>
      <c r="HY95">
        <f t="shared" si="159"/>
        <v>10565.009578424</v>
      </c>
      <c r="HZ95" s="8">
        <f t="shared" si="141"/>
        <v>3.2907477053835468E-2</v>
      </c>
      <c r="IA95" s="8">
        <f t="shared" si="144"/>
        <v>3.5174023656929787E-2</v>
      </c>
      <c r="IB95" s="8">
        <v>1.0380934126237877E-2</v>
      </c>
      <c r="IC95" s="8">
        <v>9.6510035775453622E-3</v>
      </c>
      <c r="ID95" s="8">
        <v>1.5142085953146547E-2</v>
      </c>
      <c r="IE95" s="8">
        <v>1.7599142271860679</v>
      </c>
      <c r="IF95" s="29">
        <v>0.36907575157943734</v>
      </c>
      <c r="IG95" s="29">
        <v>3.3215962861134998E-2</v>
      </c>
      <c r="IH95" s="29">
        <v>1.7874926605733501E-2</v>
      </c>
      <c r="II95" s="7">
        <v>227918.40643154201</v>
      </c>
      <c r="IJ95" s="7">
        <v>2968.8433333333337</v>
      </c>
      <c r="IK95" s="7">
        <f t="shared" si="103"/>
        <v>76770.102306355664</v>
      </c>
      <c r="IL95" s="10">
        <f>+VLOOKUP($A95,[3]Hoja1!$G$2:$I$123, 3, FALSE)</f>
        <v>26.826988523866667</v>
      </c>
      <c r="IM95" s="10">
        <v>36.038012881331497</v>
      </c>
      <c r="IN95" s="8">
        <f t="shared" si="104"/>
        <v>-0.25559190479773508</v>
      </c>
      <c r="IO95" s="7">
        <v>2918.6366666666668</v>
      </c>
      <c r="IP95" s="8">
        <v>7.1132769046416714E-3</v>
      </c>
      <c r="IQ95" s="7">
        <v>48.530624498293591</v>
      </c>
      <c r="IR95" s="8">
        <v>4.7446698942142772E-3</v>
      </c>
      <c r="IS95" s="8">
        <v>8.6931358617653668E-3</v>
      </c>
      <c r="IT95" s="8">
        <v>0.15</v>
      </c>
      <c r="IU95" s="8">
        <v>-1.2345679012345678E-2</v>
      </c>
      <c r="IV95" s="8">
        <v>1.2345679012345678E-2</v>
      </c>
      <c r="IW95" s="29">
        <f t="shared" si="160"/>
        <v>9.3012926320193822E-3</v>
      </c>
      <c r="IX95" s="7">
        <f t="shared" si="161"/>
        <v>66.384536314644834</v>
      </c>
      <c r="IY95" s="29">
        <f t="shared" si="145"/>
        <v>5.1725925147793547E-3</v>
      </c>
      <c r="IZ95" s="29">
        <f t="shared" si="146"/>
        <v>7.6386068834862365E-3</v>
      </c>
      <c r="JA95" s="29">
        <f t="shared" si="147"/>
        <v>5.9417487107360528E-2</v>
      </c>
      <c r="JB95" s="29">
        <f t="shared" si="148"/>
        <v>-3.1565478981090793E-2</v>
      </c>
      <c r="JC95" s="29">
        <f t="shared" si="149"/>
        <v>-3.3960384435068047E-3</v>
      </c>
      <c r="JD95" s="26">
        <v>0.184221167480249</v>
      </c>
      <c r="JE95" s="26">
        <v>-0.77399041133343105</v>
      </c>
      <c r="JF95" s="26">
        <v>-6.6855595619058197E-2</v>
      </c>
      <c r="JG95" s="26">
        <v>0.347675425461555</v>
      </c>
      <c r="JH95" s="26">
        <v>-0.35276648741028999</v>
      </c>
      <c r="JI95" s="26">
        <v>-0.37907197002770898</v>
      </c>
      <c r="JJ95" s="56">
        <f t="shared" si="75"/>
        <v>-1.0407878714486842</v>
      </c>
      <c r="JK95" s="8">
        <v>0.26931252846988801</v>
      </c>
      <c r="JL95" s="27">
        <v>0.50710032232347402</v>
      </c>
      <c r="JM95" s="7">
        <v>0</v>
      </c>
      <c r="JN95" s="8">
        <v>-2.3926469155978701E-2</v>
      </c>
      <c r="JO95" s="8">
        <v>-6.3025293994105405E-2</v>
      </c>
      <c r="JP95" s="8">
        <v>-6.7015113030766807E-2</v>
      </c>
      <c r="JQ95" s="29">
        <f t="shared" si="150"/>
        <v>-9.8647923559004331E-3</v>
      </c>
      <c r="JR95" s="29">
        <f t="shared" si="151"/>
        <v>5.9170384464444926E-2</v>
      </c>
      <c r="JS95" s="29">
        <f t="shared" si="152"/>
        <v>7.1250000000000008E-2</v>
      </c>
      <c r="JT95" s="31">
        <f t="shared" si="153"/>
        <v>1.110485768300408E-5</v>
      </c>
      <c r="JU95" s="31">
        <f t="shared" si="154"/>
        <v>4.0745518913047951E-5</v>
      </c>
      <c r="JV95" s="31">
        <f t="shared" si="155"/>
        <v>3.2812499999999991E-5</v>
      </c>
      <c r="JW95" s="31">
        <v>0.03</v>
      </c>
      <c r="JX95" s="31">
        <f t="shared" si="162"/>
        <v>2.1627522448538501E-2</v>
      </c>
    </row>
    <row r="96" spans="1:284" x14ac:dyDescent="0.3">
      <c r="A96" s="1">
        <v>42979</v>
      </c>
      <c r="B96" s="7">
        <v>208863.14558352201</v>
      </c>
      <c r="C96" s="7">
        <f t="shared" si="99"/>
        <v>208566.67095412046</v>
      </c>
      <c r="D96" s="26">
        <f t="shared" si="100"/>
        <v>12.249434510647514</v>
      </c>
      <c r="E96" s="26">
        <f>+'Output Gap'!E112</f>
        <v>12.2480140338751</v>
      </c>
      <c r="F96" s="26">
        <f t="shared" si="125"/>
        <v>12.24992582131836</v>
      </c>
      <c r="G96" s="27">
        <f t="shared" si="126"/>
        <v>12.266012532257125</v>
      </c>
      <c r="H96" s="27">
        <f t="shared" si="127"/>
        <v>212354.54359871906</v>
      </c>
      <c r="I96" s="7">
        <v>209249.35998731555</v>
      </c>
      <c r="J96" s="7">
        <v>207077.74744176707</v>
      </c>
      <c r="K96" s="7">
        <v>210563.90321725101</v>
      </c>
      <c r="L96" s="7">
        <v>212919.393973345</v>
      </c>
      <c r="M96" s="8">
        <f t="shared" si="118"/>
        <v>-1.7837492809932298E-2</v>
      </c>
      <c r="N96" s="8">
        <f t="shared" si="128"/>
        <v>8.6218734934666585E-3</v>
      </c>
      <c r="O96" s="8">
        <f>+'Output Gap'!H112</f>
        <v>-8.1632304647012432E-3</v>
      </c>
      <c r="P96" s="8">
        <f t="shared" si="129"/>
        <v>-8.0771566623849544E-3</v>
      </c>
      <c r="Q96" s="33">
        <f>+'Output Gap'!I112</f>
        <v>-1.908499812740061E-2</v>
      </c>
      <c r="R96" s="8">
        <v>-0.01</v>
      </c>
      <c r="S96" s="8">
        <f>+'Output Gap'!Y96</f>
        <v>-1.2870136541493828E-2</v>
      </c>
      <c r="T96" s="8">
        <f t="shared" si="130"/>
        <v>-1.548130248949795E-2</v>
      </c>
      <c r="U96" s="25">
        <v>1.44253772605682</v>
      </c>
      <c r="V96" s="25">
        <v>1.45454466420276</v>
      </c>
      <c r="W96" s="14">
        <f t="shared" si="131"/>
        <v>-1.2006938145940005E-2</v>
      </c>
      <c r="X96" s="25">
        <f t="shared" si="132"/>
        <v>4.2825330309925924</v>
      </c>
      <c r="Y96">
        <f t="shared" si="119"/>
        <v>10.015705072076662</v>
      </c>
      <c r="Z96">
        <f t="shared" si="133"/>
        <v>10.019921730605686</v>
      </c>
      <c r="AA96" s="14">
        <f t="shared" si="117"/>
        <v>-4.2166585290246417E-3</v>
      </c>
      <c r="AB96">
        <f t="shared" si="120"/>
        <v>13.399399661916719</v>
      </c>
      <c r="AC96">
        <f t="shared" si="134"/>
        <v>13.403031263659837</v>
      </c>
      <c r="AD96" s="14">
        <f t="shared" si="135"/>
        <v>-3.6316017431179404E-3</v>
      </c>
      <c r="AE96" s="8">
        <v>9.4520416777616967E-2</v>
      </c>
      <c r="AF96" s="14">
        <f>+NAIRU_Unemployment!N92</f>
        <v>9.3784276924184701E-2</v>
      </c>
      <c r="AG96" s="8">
        <f>+NAIRU_Unemployment!L92</f>
        <v>9.007725746975806E-2</v>
      </c>
      <c r="AH96" s="8">
        <f t="shared" si="121"/>
        <v>4.4431593078589071E-3</v>
      </c>
      <c r="AI96" s="7">
        <v>22384.160233103728</v>
      </c>
      <c r="AJ96" s="7">
        <v>24720.778522077671</v>
      </c>
      <c r="AK96" s="7">
        <v>22375.123710231401</v>
      </c>
      <c r="AL96" s="7">
        <v>24694.042816265399</v>
      </c>
      <c r="AM96" s="8">
        <f t="shared" si="101"/>
        <v>0.90547958322238309</v>
      </c>
      <c r="AN96" s="7">
        <v>45907.252991018184</v>
      </c>
      <c r="AO96" s="7">
        <v>865180.92567212554</v>
      </c>
      <c r="AP96" s="7">
        <v>864695.87818</v>
      </c>
      <c r="AQ96" s="8">
        <v>0.7696666666666665</v>
      </c>
      <c r="AR96" s="8">
        <v>0.77127617176852103</v>
      </c>
      <c r="AS96" s="8">
        <v>0.77455688138837597</v>
      </c>
      <c r="AT96" s="8">
        <v>0.779162037972429</v>
      </c>
      <c r="AU96" s="8">
        <v>0.76852777610113099</v>
      </c>
      <c r="AV96" s="8">
        <f t="shared" si="113"/>
        <v>0.77408223182064528</v>
      </c>
      <c r="AW96" s="8">
        <v>5.2499999999999998E-2</v>
      </c>
      <c r="AX96" s="8">
        <v>5.5001441340983628E-2</v>
      </c>
      <c r="AY96" s="8">
        <v>5.5833333333333339E-2</v>
      </c>
      <c r="AZ96" s="8">
        <f t="shared" si="136"/>
        <v>1.2304898298048927E-2</v>
      </c>
      <c r="BA96" s="8">
        <f t="shared" si="108"/>
        <v>1.4546746146675948E-2</v>
      </c>
      <c r="BB96" s="8">
        <f t="shared" si="109"/>
        <v>1.5346738716270236E-2</v>
      </c>
      <c r="BC96" s="7">
        <v>96.36</v>
      </c>
      <c r="BD96" s="8">
        <v>3.9706517047906731E-2</v>
      </c>
      <c r="BE96" s="8">
        <v>5.8669742621943795E-3</v>
      </c>
      <c r="BF96" s="7">
        <v>95.863088900114803</v>
      </c>
      <c r="BG96" s="8">
        <v>4.8601981133435099E-2</v>
      </c>
      <c r="BH96" s="8">
        <f t="shared" si="105"/>
        <v>6.3806413949096807E-3</v>
      </c>
      <c r="BI96" s="8">
        <v>1.6971619532451701E-2</v>
      </c>
      <c r="BJ96" s="8">
        <v>4.4883783480084601E-2</v>
      </c>
      <c r="BK96" s="7">
        <v>1.68027390274335</v>
      </c>
      <c r="BL96" s="8">
        <v>4.9553076236286131E-2</v>
      </c>
      <c r="BM96" s="7">
        <v>2976.623333333333</v>
      </c>
      <c r="BN96" s="7">
        <v>128.49402433333333</v>
      </c>
      <c r="BO96" s="7">
        <v>130.328586363921</v>
      </c>
      <c r="BP96" s="7">
        <v>126.18552380529999</v>
      </c>
      <c r="BQ96" s="8">
        <f t="shared" si="106"/>
        <v>3.283310504787873E-2</v>
      </c>
      <c r="BR96" s="8">
        <f t="shared" si="110"/>
        <v>4.9416220279016487E-2</v>
      </c>
      <c r="BS96" s="8">
        <v>5.8717498904970501E-2</v>
      </c>
      <c r="BT96" s="7">
        <v>114.06</v>
      </c>
      <c r="BU96" s="8">
        <v>5.7018575123441995E-3</v>
      </c>
      <c r="BV96" s="29">
        <f t="shared" si="116"/>
        <v>6.0680642615000016E-2</v>
      </c>
      <c r="BW96" s="29">
        <v>2.6617320231209101E-3</v>
      </c>
      <c r="BX96" s="29">
        <v>2.1595395923553702E-2</v>
      </c>
      <c r="BY96" s="29">
        <v>5.4743907936507935E-2</v>
      </c>
      <c r="BZ96" s="29">
        <v>1.9688474603174601E-2</v>
      </c>
      <c r="CA96" s="29">
        <v>1.2179000000000001E-2</v>
      </c>
      <c r="CB96" s="29">
        <f t="shared" si="79"/>
        <v>-3.505543333333333E-2</v>
      </c>
      <c r="CC96" s="29">
        <v>1.9681542597501399E-2</v>
      </c>
      <c r="CD96" s="29">
        <v>2.0848072577071299E-2</v>
      </c>
      <c r="CE96" s="29">
        <f t="shared" si="122"/>
        <v>1.4937187716043989E-2</v>
      </c>
      <c r="CF96" s="29">
        <f t="shared" si="123"/>
        <v>1.75989197391649E-2</v>
      </c>
      <c r="CG96" s="29">
        <f t="shared" si="137"/>
        <v>-5.2940214411159731E-3</v>
      </c>
      <c r="CH96" s="29">
        <f t="shared" si="138"/>
        <v>-1.2844177780878471E-2</v>
      </c>
      <c r="CI96" s="29">
        <f t="shared" si="142"/>
        <v>-3.0469207398124795E-2</v>
      </c>
      <c r="CJ96" s="29">
        <f t="shared" si="124"/>
        <v>0.66953746235421063</v>
      </c>
      <c r="CK96" s="10">
        <v>-11.9</v>
      </c>
      <c r="CL96" s="10">
        <v>-10</v>
      </c>
      <c r="CM96" s="10">
        <v>-14.700000000000001</v>
      </c>
      <c r="CN96" s="10">
        <v>2.8333333333333335</v>
      </c>
      <c r="CO96" s="10">
        <v>-10.733333333333334</v>
      </c>
      <c r="CP96" s="10">
        <v>-42.6</v>
      </c>
      <c r="CQ96" s="10">
        <v>16</v>
      </c>
      <c r="CR96" s="10">
        <v>-3.7333333333333338</v>
      </c>
      <c r="CS96" s="7">
        <v>105.47767895477745</v>
      </c>
      <c r="CT96" s="7">
        <v>107.91838685384877</v>
      </c>
      <c r="CU96" s="8">
        <f t="shared" si="111"/>
        <v>1.6185020451345844E-2</v>
      </c>
      <c r="CV96" s="7">
        <v>62.5</v>
      </c>
      <c r="CW96" s="7">
        <v>57.232447515017398</v>
      </c>
      <c r="CX96" s="26">
        <v>1.5505136808117457</v>
      </c>
      <c r="CY96" s="29">
        <v>0.21611732505536124</v>
      </c>
      <c r="CZ96">
        <v>143257.932842977</v>
      </c>
      <c r="DA96">
        <v>45117.009522594497</v>
      </c>
      <c r="DB96" s="29">
        <f t="shared" si="156"/>
        <v>2.579730210356046E-2</v>
      </c>
      <c r="DC96" s="29">
        <f t="shared" si="157"/>
        <v>-5.3359254754778762E-2</v>
      </c>
      <c r="DD96" s="29">
        <v>6.2382366372185534E-2</v>
      </c>
      <c r="DE96" s="29">
        <v>5.1660139888831051E-2</v>
      </c>
      <c r="DF96" s="29">
        <v>0.1208110820021229</v>
      </c>
      <c r="DG96" s="29">
        <v>0.1701504633948456</v>
      </c>
      <c r="DH96" s="29">
        <v>7.0433988677858675E-2</v>
      </c>
      <c r="DI96" s="29">
        <v>0.4308795222465015</v>
      </c>
      <c r="DJ96" s="29">
        <v>0.1258306260071563</v>
      </c>
      <c r="DK96" s="29">
        <v>0.21101331208353985</v>
      </c>
      <c r="DL96" s="29">
        <v>0.66315606190930376</v>
      </c>
      <c r="DM96">
        <v>-5639.2750749281277</v>
      </c>
      <c r="DN96" s="8">
        <f t="shared" si="107"/>
        <v>-2.4321307185630397E-2</v>
      </c>
      <c r="DO96" s="7">
        <f t="shared" si="115"/>
        <v>-31457.340397697822</v>
      </c>
      <c r="DP96" s="8">
        <f t="shared" si="114"/>
        <v>-3.4723958078620061E-2</v>
      </c>
      <c r="DQ96" s="8">
        <f t="shared" si="139"/>
        <v>2.600112514665609E-2</v>
      </c>
      <c r="DR96" s="25">
        <v>0.998986994473124</v>
      </c>
      <c r="DS96" s="8">
        <v>-7.8526415588089302E-3</v>
      </c>
      <c r="DT96" s="8">
        <v>2.40078393586097E-3</v>
      </c>
      <c r="DU96" s="8">
        <v>-7.9616604298798997E-3</v>
      </c>
      <c r="DV96" s="8">
        <v>0.112636009616599</v>
      </c>
      <c r="DW96" s="29">
        <f t="shared" si="102"/>
        <v>9.4520416777616967E-2</v>
      </c>
      <c r="DX96" s="8">
        <v>0.67159827449870346</v>
      </c>
      <c r="DY96" s="8">
        <v>6.9246864130680499E-2</v>
      </c>
      <c r="DZ96" s="8">
        <v>5.5425561158553904E-2</v>
      </c>
      <c r="EA96" s="8">
        <v>0.47655206523761751</v>
      </c>
      <c r="EB96" s="8">
        <f t="shared" si="112"/>
        <v>-4.9505350316154662E-3</v>
      </c>
      <c r="EC96" s="8">
        <v>2.478753606290196E-2</v>
      </c>
      <c r="ED96" s="8">
        <v>2.8146046080129494E-2</v>
      </c>
      <c r="EE96" s="8">
        <v>2.1204260036491673E-2</v>
      </c>
      <c r="EF96" s="8">
        <v>5.3862406139469021E-2</v>
      </c>
      <c r="EG96" s="8">
        <v>0.29600852275513878</v>
      </c>
      <c r="EH96" s="8">
        <v>0.31956490681321259</v>
      </c>
      <c r="EI96" s="8">
        <v>9.3674655932717843E-2</v>
      </c>
      <c r="EJ96" s="8">
        <v>6.1649673043537405E-2</v>
      </c>
      <c r="EK96" s="8">
        <v>9.5021195509983794E-2</v>
      </c>
      <c r="EL96" s="10">
        <v>238496.85854999998</v>
      </c>
      <c r="EM96" s="8">
        <v>1.8895728267366074E-2</v>
      </c>
      <c r="EN96" s="10">
        <v>9242.2618700000003</v>
      </c>
      <c r="EO96" s="10">
        <v>11828.083649999999</v>
      </c>
      <c r="EP96" s="8">
        <v>3.8752132527826964E-2</v>
      </c>
      <c r="EQ96" s="8">
        <v>1.2797823537540598</v>
      </c>
      <c r="ER96" s="8">
        <v>0.10915910082959039</v>
      </c>
      <c r="ES96" s="8">
        <v>0.45433037651046537</v>
      </c>
      <c r="ET96" s="10">
        <v>121318.18859999999</v>
      </c>
      <c r="EU96" s="8">
        <v>0.11492638987637127</v>
      </c>
      <c r="EV96" s="10">
        <v>7270.8828899999999</v>
      </c>
      <c r="EW96" s="10">
        <v>9192.2069699999993</v>
      </c>
      <c r="EX96" s="8">
        <v>5.9932339692055046E-2</v>
      </c>
      <c r="EY96" s="8">
        <v>1.2642490752591395</v>
      </c>
      <c r="EZ96" s="8">
        <v>8.9610370927952057E-2</v>
      </c>
      <c r="FA96" s="8">
        <v>0.84554281300389833</v>
      </c>
      <c r="FB96" s="10">
        <v>54207.176849999996</v>
      </c>
      <c r="FC96" s="8">
        <v>0.11828506537522565</v>
      </c>
      <c r="FD96" s="10">
        <v>1545.15788</v>
      </c>
      <c r="FE96" s="10">
        <v>1769.0302700000004</v>
      </c>
      <c r="FF96" s="8">
        <v>2.8504673546746424E-2</v>
      </c>
      <c r="FG96" s="8">
        <v>1.144886417690858</v>
      </c>
      <c r="FH96" s="8">
        <v>5.2447725150666751E-2</v>
      </c>
      <c r="FI96" s="8">
        <v>0.62223125065451457</v>
      </c>
      <c r="FJ96" s="7">
        <v>426036.77387999999</v>
      </c>
      <c r="FK96" s="7">
        <v>18978.765229999997</v>
      </c>
      <c r="FL96" s="8">
        <v>6.2096919759380365E-2</v>
      </c>
      <c r="FM96" s="8">
        <v>0.43576497253065205</v>
      </c>
      <c r="FN96" s="8">
        <v>0.58347593294876421</v>
      </c>
      <c r="FO96" s="8">
        <v>0.30176981809199616</v>
      </c>
      <c r="FP96" s="8">
        <v>0.14204793448009098</v>
      </c>
      <c r="FQ96" s="8">
        <v>1.2440399457635691</v>
      </c>
      <c r="FR96" s="8">
        <v>4.454724660774393E-2</v>
      </c>
      <c r="FS96" s="8">
        <v>9.6579677302566919E-2</v>
      </c>
      <c r="FT96" s="8">
        <v>5.5410166440806256E-2</v>
      </c>
      <c r="FU96" s="8">
        <v>8.5748475763951212E-2</v>
      </c>
      <c r="FV96" s="8">
        <v>2.1761801915426739E-2</v>
      </c>
      <c r="FW96" s="8">
        <v>4.6616384725322715E-2</v>
      </c>
      <c r="FX96" s="8">
        <v>0.3477295970117591</v>
      </c>
      <c r="FY96" s="8">
        <v>0.6056540182629182</v>
      </c>
      <c r="FZ96" s="8">
        <v>-0.19552224167187038</v>
      </c>
      <c r="GA96" s="8">
        <v>6.3471379382279425E-2</v>
      </c>
      <c r="GB96" s="8">
        <v>1.1401245167234064E-2</v>
      </c>
      <c r="GC96" s="8">
        <v>0.77971752819300277</v>
      </c>
      <c r="GD96" s="8">
        <v>-0.43057988584539292</v>
      </c>
      <c r="GE96" s="8">
        <v>-0.4303409453532141</v>
      </c>
      <c r="GF96" s="8">
        <v>-0.19983625713108533</v>
      </c>
      <c r="GG96" s="8">
        <v>-4.6644726584016333E-2</v>
      </c>
      <c r="GH96" s="8">
        <v>3.1856164955721689E-3</v>
      </c>
      <c r="GI96" s="8">
        <v>2.0071510515363342E-3</v>
      </c>
      <c r="GJ96" s="8">
        <v>3.5196958302458455E-2</v>
      </c>
      <c r="GK96" s="8">
        <v>7.3484628758812745E-2</v>
      </c>
      <c r="GL96" s="8">
        <v>0.12000941861470714</v>
      </c>
      <c r="GM96" s="8">
        <v>6.3107752382555629E-2</v>
      </c>
      <c r="GN96" s="8">
        <v>5.7073527601369391E-2</v>
      </c>
      <c r="GO96" s="8">
        <v>4.3984027246729812E-2</v>
      </c>
      <c r="GP96" s="8">
        <v>6.9645431783645793E-3</v>
      </c>
      <c r="GQ96" s="8">
        <v>8.0873523099039502E-2</v>
      </c>
      <c r="GR96" s="8">
        <v>1.4344286482718604E-2</v>
      </c>
      <c r="GS96" s="8">
        <v>2.4223984880528873E-2</v>
      </c>
      <c r="GT96" s="8">
        <v>0.72279836316652057</v>
      </c>
      <c r="GU96" s="8">
        <v>0.17234833729148341</v>
      </c>
      <c r="GV96" s="8">
        <v>1.0417694620959101</v>
      </c>
      <c r="GW96" s="8">
        <v>0.44708737872251836</v>
      </c>
      <c r="GX96" s="26">
        <v>7.7005130201909413</v>
      </c>
      <c r="GY96" s="8">
        <v>0.1661496181974817</v>
      </c>
      <c r="GZ96" s="8">
        <v>7.0070267884606893E-2</v>
      </c>
      <c r="HA96" s="51">
        <v>1.1986971384238891</v>
      </c>
      <c r="HB96" s="51">
        <v>0.41110608052410774</v>
      </c>
      <c r="HC96" s="51">
        <v>1292.5821089047161</v>
      </c>
      <c r="HD96" s="51">
        <v>1716.591426378636</v>
      </c>
      <c r="HE96" s="51">
        <v>947.16885137616589</v>
      </c>
      <c r="HF96" s="51">
        <v>1681.2829480362138</v>
      </c>
      <c r="HG96" s="51">
        <v>1228.6494069014211</v>
      </c>
      <c r="HH96" s="10">
        <v>1182.3760422062962</v>
      </c>
      <c r="HI96" s="8">
        <v>0.7806281470588905</v>
      </c>
      <c r="HJ96" s="8">
        <v>7.985252764137471E-2</v>
      </c>
      <c r="HK96" s="8">
        <v>0.3148996288351944</v>
      </c>
      <c r="HL96" s="8">
        <v>0.16572398455252124</v>
      </c>
      <c r="HM96" s="8">
        <v>7.2991978437195529E-2</v>
      </c>
      <c r="HN96" s="8">
        <v>3.7151597800267361E-2</v>
      </c>
      <c r="HO96" s="7">
        <v>1483.72</v>
      </c>
      <c r="HP96" s="8">
        <v>5.1174133872697702E-2</v>
      </c>
      <c r="HQ96" s="8">
        <v>6.0445303930640897E-2</v>
      </c>
      <c r="HR96" s="8">
        <v>6.7637684186444197E-2</v>
      </c>
      <c r="HS96" s="29">
        <f t="shared" si="77"/>
        <v>1.6463550313746494E-2</v>
      </c>
      <c r="HT96">
        <v>-2724.8724139999999</v>
      </c>
      <c r="HU96">
        <f t="shared" si="158"/>
        <v>-11253.274810999999</v>
      </c>
      <c r="HV96" s="8">
        <f t="shared" si="140"/>
        <v>-3.4742632018994968E-2</v>
      </c>
      <c r="HW96" s="8">
        <f t="shared" si="143"/>
        <v>-3.686005239140374E-2</v>
      </c>
      <c r="HX96">
        <v>4992.2559025290011</v>
      </c>
      <c r="HY96">
        <f t="shared" si="159"/>
        <v>13301.046495028002</v>
      </c>
      <c r="HZ96" s="8">
        <f t="shared" si="141"/>
        <v>6.3652194823908076E-2</v>
      </c>
      <c r="IA96" s="8">
        <f t="shared" si="144"/>
        <v>4.3567519579988084E-2</v>
      </c>
      <c r="IB96" s="8">
        <v>1.1030259274214962E-2</v>
      </c>
      <c r="IC96" s="8">
        <v>9.0169067179479562E-3</v>
      </c>
      <c r="ID96" s="8">
        <v>2.3520353587825161E-2</v>
      </c>
      <c r="IE96" s="8">
        <v>2.0384601784435841</v>
      </c>
      <c r="IF96" s="29">
        <v>0.36481567202034237</v>
      </c>
      <c r="IG96" s="29">
        <v>3.3926181781944599E-2</v>
      </c>
      <c r="IH96" s="29">
        <v>2.0840291001412801E-2</v>
      </c>
      <c r="II96" s="7">
        <v>231865.62432219699</v>
      </c>
      <c r="IJ96" s="7">
        <v>2956.33</v>
      </c>
      <c r="IK96" s="7">
        <f t="shared" si="103"/>
        <v>78430.224069098171</v>
      </c>
      <c r="IL96" s="10">
        <f>+VLOOKUP($A96,[3]Hoja1!$G$2:$I$123, 3, FALSE)</f>
        <v>27.19160126564973</v>
      </c>
      <c r="IM96" s="10">
        <v>35.167115947039001</v>
      </c>
      <c r="IN96" s="8">
        <f t="shared" si="104"/>
        <v>-0.22678898927623869</v>
      </c>
      <c r="IO96" s="7">
        <v>2976.623333333333</v>
      </c>
      <c r="IP96" s="8">
        <v>7.4009193061273324E-3</v>
      </c>
      <c r="IQ96" s="7">
        <v>48.044764348114171</v>
      </c>
      <c r="IR96" s="8">
        <v>4.4993595223221661E-3</v>
      </c>
      <c r="IS96" s="8">
        <v>8.5487644403615531E-3</v>
      </c>
      <c r="IT96" s="8">
        <v>2.4999999999999994E-2</v>
      </c>
      <c r="IU96" s="8">
        <v>3.7037037037037035E-2</v>
      </c>
      <c r="IV96" s="8">
        <v>0</v>
      </c>
      <c r="IW96" s="29">
        <f t="shared" si="160"/>
        <v>8.6829756935628867E-3</v>
      </c>
      <c r="IX96" s="7">
        <f t="shared" si="161"/>
        <v>61.166409127819414</v>
      </c>
      <c r="IY96" s="29">
        <f t="shared" si="145"/>
        <v>4.8037974634021919E-3</v>
      </c>
      <c r="IZ96" s="29">
        <f t="shared" si="146"/>
        <v>8.0807280498287181E-3</v>
      </c>
      <c r="JA96" s="29">
        <f t="shared" si="147"/>
        <v>5.3009259259259256E-2</v>
      </c>
      <c r="JB96" s="29">
        <f t="shared" si="148"/>
        <v>-9.806219721831537E-3</v>
      </c>
      <c r="JC96" s="29">
        <f t="shared" si="149"/>
        <v>1.5353961556493198E-2</v>
      </c>
      <c r="JD96" s="26">
        <v>0.202904605207716</v>
      </c>
      <c r="JE96" s="26">
        <v>-0.76329411587446705</v>
      </c>
      <c r="JF96" s="26">
        <v>-8.6879563751774302E-2</v>
      </c>
      <c r="JG96" s="26">
        <v>0.33352096339675102</v>
      </c>
      <c r="JH96" s="26">
        <v>-0.37164573051871802</v>
      </c>
      <c r="JI96" s="26">
        <v>-0.37428717015568203</v>
      </c>
      <c r="JJ96" s="56">
        <f t="shared" si="75"/>
        <v>-1.0596810116961743</v>
      </c>
      <c r="JK96" s="8">
        <v>0.26734646095693398</v>
      </c>
      <c r="JL96" s="27">
        <v>0.50688114159137398</v>
      </c>
      <c r="JM96" s="7">
        <v>0</v>
      </c>
      <c r="JN96" s="8">
        <v>-1.04234437658016E-2</v>
      </c>
      <c r="JO96" s="8">
        <v>-6.8282598951694001E-2</v>
      </c>
      <c r="JP96" s="8">
        <v>-6.8245802940858705E-2</v>
      </c>
      <c r="JQ96" s="29">
        <f t="shared" si="150"/>
        <v>-1.2404011948723209E-2</v>
      </c>
      <c r="JR96" s="29">
        <f t="shared" si="151"/>
        <v>5.3133940095163118E-2</v>
      </c>
      <c r="JS96" s="29">
        <f t="shared" si="152"/>
        <v>6.5000000000000002E-2</v>
      </c>
      <c r="JT96" s="31">
        <f t="shared" si="153"/>
        <v>7.3897821291657117E-6</v>
      </c>
      <c r="JU96" s="31">
        <f t="shared" si="154"/>
        <v>3.10327599323136E-5</v>
      </c>
      <c r="JV96" s="31">
        <f t="shared" si="155"/>
        <v>7.1874999999999023E-5</v>
      </c>
      <c r="JW96" s="31">
        <v>0.03</v>
      </c>
      <c r="JX96" s="31">
        <f t="shared" si="162"/>
        <v>1.4883783480084602E-2</v>
      </c>
    </row>
    <row r="97" spans="1:284" x14ac:dyDescent="0.3">
      <c r="A97" s="1">
        <v>43070</v>
      </c>
      <c r="B97" s="7">
        <v>209116.01114444001</v>
      </c>
      <c r="C97" s="7">
        <f t="shared" si="99"/>
        <v>209626.62270235611</v>
      </c>
      <c r="D97" s="26">
        <f t="shared" si="100"/>
        <v>12.250644454194683</v>
      </c>
      <c r="E97" s="26">
        <f>+'Output Gap'!E113</f>
        <v>12.253083240072799</v>
      </c>
      <c r="F97" s="26">
        <f t="shared" si="125"/>
        <v>12.255005012073102</v>
      </c>
      <c r="G97" s="27">
        <f t="shared" si="126"/>
        <v>12.27232584481048</v>
      </c>
      <c r="H97" s="27">
        <f t="shared" si="127"/>
        <v>213699.4451293629</v>
      </c>
      <c r="I97" s="7">
        <v>210231.21453929693</v>
      </c>
      <c r="J97" s="7">
        <v>207614.59745077483</v>
      </c>
      <c r="K97" s="7">
        <v>212090.07851081301</v>
      </c>
      <c r="L97" s="7">
        <v>212550.41883764899</v>
      </c>
      <c r="M97" s="8">
        <f t="shared" si="118"/>
        <v>-1.9058647646657656E-2</v>
      </c>
      <c r="N97" s="8">
        <f t="shared" si="128"/>
        <v>7.2317347243426866E-3</v>
      </c>
      <c r="O97" s="8">
        <f>+'Output Gap'!H113</f>
        <v>-9.2300821990001225E-3</v>
      </c>
      <c r="P97" s="8">
        <f t="shared" si="129"/>
        <v>-1.4022661442983808E-2</v>
      </c>
      <c r="Q97" s="33">
        <f>+'Output Gap'!I113</f>
        <v>-2.0648563889800187E-2</v>
      </c>
      <c r="R97" s="8">
        <v>-1.3000000000000001E-2</v>
      </c>
      <c r="S97" s="8">
        <f>+'Output Gap'!Y97</f>
        <v>-1.3864365173599789E-2</v>
      </c>
      <c r="T97" s="8">
        <f t="shared" si="130"/>
        <v>-1.6681002096900398E-2</v>
      </c>
      <c r="U97" s="25">
        <v>1.4425355467048699</v>
      </c>
      <c r="V97" s="25">
        <v>1.45613877136869</v>
      </c>
      <c r="W97" s="14">
        <f t="shared" si="131"/>
        <v>-1.3603224663820024E-2</v>
      </c>
      <c r="X97" s="25">
        <f t="shared" si="132"/>
        <v>4.2893652918167673</v>
      </c>
      <c r="Y97">
        <f>+LN(AK97)</f>
        <v>10.0166517752592</v>
      </c>
      <c r="Z97">
        <f t="shared" si="133"/>
        <v>10.021889420614858</v>
      </c>
      <c r="AA97" s="14">
        <f t="shared" si="117"/>
        <v>-5.2376453556579605E-3</v>
      </c>
      <c r="AB97">
        <f t="shared" si="120"/>
        <v>13.418018147482274</v>
      </c>
      <c r="AC97">
        <f t="shared" si="134"/>
        <v>13.416759074104331</v>
      </c>
      <c r="AD97" s="14">
        <f t="shared" si="135"/>
        <v>1.2590733779429542E-3</v>
      </c>
      <c r="AE97" s="8">
        <v>9.4789348808492629E-2</v>
      </c>
      <c r="AF97" s="14">
        <f>+NAIRU_Unemployment!N93</f>
        <v>9.4779858804914005E-2</v>
      </c>
      <c r="AG97" s="8">
        <f>+NAIRU_Unemployment!L93</f>
        <v>9.0204453388404646E-2</v>
      </c>
      <c r="AH97" s="8">
        <f t="shared" si="121"/>
        <v>4.5848954200879838E-3</v>
      </c>
      <c r="AI97" s="7">
        <v>22357.317349025387</v>
      </c>
      <c r="AJ97" s="7">
        <v>24698.469156982388</v>
      </c>
      <c r="AK97" s="7">
        <v>22396.316341040299</v>
      </c>
      <c r="AL97" s="7">
        <v>24746.140077811098</v>
      </c>
      <c r="AM97" s="8">
        <f t="shared" si="101"/>
        <v>0.90521065119150734</v>
      </c>
      <c r="AN97" s="7">
        <v>46403.979629948473</v>
      </c>
      <c r="AO97" s="7">
        <v>874641.61056560301</v>
      </c>
      <c r="AP97" s="7">
        <v>873804.59823999996</v>
      </c>
      <c r="AQ97" s="8">
        <v>0.77666666666666673</v>
      </c>
      <c r="AR97" s="8">
        <v>0.77715536729728296</v>
      </c>
      <c r="AS97" s="8">
        <v>0.77739487500527704</v>
      </c>
      <c r="AT97" s="8">
        <v>0.77910545172259005</v>
      </c>
      <c r="AU97" s="8">
        <v>0.77203213548487404</v>
      </c>
      <c r="AV97" s="8">
        <f t="shared" si="113"/>
        <v>0.77617748740424697</v>
      </c>
      <c r="AW97" s="8">
        <v>4.7500000000000001E-2</v>
      </c>
      <c r="AX97" s="8">
        <v>4.837786446833333E-2</v>
      </c>
      <c r="AY97" s="8">
        <v>5.3633333333333331E-2</v>
      </c>
      <c r="AZ97" s="8">
        <f t="shared" si="136"/>
        <v>6.3219665703673211E-3</v>
      </c>
      <c r="BA97" s="8">
        <f t="shared" si="108"/>
        <v>8.3401876185671409E-3</v>
      </c>
      <c r="BB97" s="8">
        <f t="shared" si="109"/>
        <v>1.3394949494949682E-2</v>
      </c>
      <c r="BC97" s="7">
        <v>96.92</v>
      </c>
      <c r="BD97" s="8">
        <v>4.0919342712920193E-2</v>
      </c>
      <c r="BE97" s="8">
        <v>4.81113380440777E-3</v>
      </c>
      <c r="BF97" s="7">
        <v>96.612873943272305</v>
      </c>
      <c r="BG97" s="8">
        <v>5.0304591297459095E-2</v>
      </c>
      <c r="BH97" s="8">
        <f t="shared" si="105"/>
        <v>1.3534330174553411E-2</v>
      </c>
      <c r="BI97" s="8">
        <v>1.92509953378209E-2</v>
      </c>
      <c r="BJ97" s="8">
        <v>4.2055855312989998E-2</v>
      </c>
      <c r="BK97" s="7">
        <v>1.7042104609703885</v>
      </c>
      <c r="BL97" s="8">
        <v>5.2903747471180651E-2</v>
      </c>
      <c r="BM97" s="7">
        <v>2986.5499999999997</v>
      </c>
      <c r="BN97" s="7">
        <v>131.32713666666666</v>
      </c>
      <c r="BO97" s="7">
        <v>130.59095087387101</v>
      </c>
      <c r="BP97" s="7">
        <v>127.707445675092</v>
      </c>
      <c r="BQ97" s="8">
        <f t="shared" si="106"/>
        <v>2.2578990469475757E-2</v>
      </c>
      <c r="BR97" s="8">
        <f t="shared" si="110"/>
        <v>3.5780793951267098E-2</v>
      </c>
      <c r="BS97" s="8">
        <v>5.56973962809061E-2</v>
      </c>
      <c r="BT97" s="7">
        <v>114.56333333333333</v>
      </c>
      <c r="BU97" s="8">
        <v>1.9532388781995369E-3</v>
      </c>
      <c r="BV97" s="29">
        <f t="shared" si="116"/>
        <v>6.9525643398387085E-2</v>
      </c>
      <c r="BW97" s="29">
        <v>2.7806989134904901E-3</v>
      </c>
      <c r="BX97" s="29">
        <v>2.5206807321669703E-2</v>
      </c>
      <c r="BY97" s="29">
        <v>5.5238514516129038E-2</v>
      </c>
      <c r="BZ97" s="29">
        <v>1.8181779032258066E-2</v>
      </c>
      <c r="CA97" s="29">
        <v>1.0490000000000001E-2</v>
      </c>
      <c r="CB97" s="29">
        <f t="shared" si="79"/>
        <v>-3.7056735483870971E-2</v>
      </c>
      <c r="CC97" s="29">
        <v>1.9223778755938201E-2</v>
      </c>
      <c r="CD97" s="29">
        <v>2.0753494973465798E-2</v>
      </c>
      <c r="CE97" s="29">
        <f t="shared" si="122"/>
        <v>1.4842610112438488E-2</v>
      </c>
      <c r="CF97" s="29">
        <f t="shared" si="123"/>
        <v>1.7623309025928978E-2</v>
      </c>
      <c r="CG97" s="29">
        <f t="shared" si="137"/>
        <v>-1.1301342455561657E-2</v>
      </c>
      <c r="CH97" s="29">
        <f t="shared" si="138"/>
        <v>-7.6778427760967882E-4</v>
      </c>
      <c r="CI97" s="29">
        <f t="shared" si="142"/>
        <v>-2.7200528859141891E-2</v>
      </c>
      <c r="CJ97" s="29">
        <f t="shared" si="124"/>
        <v>0.45891878977272943</v>
      </c>
      <c r="CK97" s="10">
        <v>-8.8666666666666671</v>
      </c>
      <c r="CL97" s="10">
        <v>-6.7</v>
      </c>
      <c r="CM97" s="10">
        <v>-12.066666666666665</v>
      </c>
      <c r="CN97" s="10">
        <v>-0.69999999999999984</v>
      </c>
      <c r="CO97" s="10">
        <v>-13.666666666666666</v>
      </c>
      <c r="CP97" s="10">
        <v>-44.233333333333327</v>
      </c>
      <c r="CQ97" s="10">
        <v>19.399999999999999</v>
      </c>
      <c r="CR97" s="10">
        <v>-7.8666666666666663</v>
      </c>
      <c r="CS97" s="7">
        <v>145.96813790181892</v>
      </c>
      <c r="CT97" s="7">
        <v>132.11357242085293</v>
      </c>
      <c r="CU97" s="8">
        <f t="shared" si="111"/>
        <v>1.2572270855546908E-2</v>
      </c>
      <c r="CV97" s="7">
        <v>64.583333333333343</v>
      </c>
      <c r="CW97" s="7">
        <v>55.466903545832302</v>
      </c>
      <c r="CX97" s="26">
        <v>1.5531087375898724</v>
      </c>
      <c r="CY97" s="29">
        <v>0.21601449809243092</v>
      </c>
      <c r="CZ97">
        <v>144481.18649066801</v>
      </c>
      <c r="DA97">
        <v>45302.102361552701</v>
      </c>
      <c r="DB97" s="29">
        <f t="shared" si="156"/>
        <v>2.0350729281898072E-2</v>
      </c>
      <c r="DC97" s="29">
        <f t="shared" si="157"/>
        <v>-1.3548505573171221E-2</v>
      </c>
      <c r="DD97" s="29">
        <v>6.2823106019890482E-2</v>
      </c>
      <c r="DE97" s="29">
        <v>5.115425761497619E-2</v>
      </c>
      <c r="DF97" s="29">
        <v>0.1201912318033149</v>
      </c>
      <c r="DG97" s="29">
        <v>0.17059333063223198</v>
      </c>
      <c r="DH97" s="29">
        <v>6.8841644014177805E-2</v>
      </c>
      <c r="DI97" s="29">
        <v>0.43361240401997053</v>
      </c>
      <c r="DJ97" s="29">
        <v>0.12563421157499385</v>
      </c>
      <c r="DK97" s="29">
        <v>0.20836590317324541</v>
      </c>
      <c r="DL97" s="29">
        <v>0.66599988525176068</v>
      </c>
      <c r="DM97">
        <v>-15402.282928187771</v>
      </c>
      <c r="DN97" s="8">
        <f t="shared" si="107"/>
        <v>-6.5195985037991663E-2</v>
      </c>
      <c r="DO97" s="7">
        <f t="shared" si="115"/>
        <v>-33635.999999999964</v>
      </c>
      <c r="DP97" s="8">
        <f t="shared" si="114"/>
        <v>-3.6542161567284535E-2</v>
      </c>
      <c r="DQ97" s="8">
        <f t="shared" si="139"/>
        <v>2.5748714601260936E-2</v>
      </c>
      <c r="DR97" s="25">
        <v>0.99849155202060402</v>
      </c>
      <c r="DS97" s="8">
        <v>-6.1200170016920304E-3</v>
      </c>
      <c r="DT97" s="8">
        <v>2.3775132653247001E-3</v>
      </c>
      <c r="DU97" s="8">
        <v>-6.9538615781949698E-3</v>
      </c>
      <c r="DV97" s="8">
        <v>0.112822367339414</v>
      </c>
      <c r="DW97" s="29">
        <f t="shared" si="102"/>
        <v>9.4789348808492629E-2</v>
      </c>
      <c r="DX97" s="8">
        <v>0.66595298501747957</v>
      </c>
      <c r="DY97" s="8">
        <v>6.60881062072773E-2</v>
      </c>
      <c r="DZ97" s="8">
        <v>5.5840704913085126E-2</v>
      </c>
      <c r="EA97" s="8">
        <v>0.47157524061909856</v>
      </c>
      <c r="EB97" s="8">
        <f t="shared" si="112"/>
        <v>-1.004306629458962E-2</v>
      </c>
      <c r="EC97" s="8">
        <v>6.3872422700100628E-2</v>
      </c>
      <c r="ED97" s="8">
        <v>4.66868142949044E-2</v>
      </c>
      <c r="EE97" s="8">
        <v>3.8283174786634788E-2</v>
      </c>
      <c r="EF97" s="8">
        <v>6.3086036548140045E-2</v>
      </c>
      <c r="EG97" s="8">
        <v>0.28553900308065583</v>
      </c>
      <c r="EH97" s="8">
        <v>0.33170440788868844</v>
      </c>
      <c r="EI97" s="8">
        <v>9.6994565957925341E-2</v>
      </c>
      <c r="EJ97" s="8">
        <v>6.5332861104443252E-2</v>
      </c>
      <c r="EK97" s="8">
        <v>0.10515615291719219</v>
      </c>
      <c r="EL97" s="10">
        <v>239657.66876000003</v>
      </c>
      <c r="EM97" s="8">
        <v>2.9098775875697536E-2</v>
      </c>
      <c r="EN97" s="10">
        <v>8878.8104700000004</v>
      </c>
      <c r="EO97" s="10">
        <v>12596.386299999998</v>
      </c>
      <c r="EP97" s="8">
        <v>3.7047887997656744E-2</v>
      </c>
      <c r="EQ97" s="8">
        <v>1.4187020144828024</v>
      </c>
      <c r="ER97" s="8">
        <v>0.11447284460338836</v>
      </c>
      <c r="ES97" s="8">
        <v>0.45914743785749668</v>
      </c>
      <c r="ET97" s="10">
        <v>124362.93369000003</v>
      </c>
      <c r="EU97" s="8">
        <v>0.10320538235503052</v>
      </c>
      <c r="EV97" s="10">
        <v>7229.1939599999987</v>
      </c>
      <c r="EW97" s="10">
        <v>9652.3347199999989</v>
      </c>
      <c r="EX97" s="8">
        <v>5.812981203885266E-2</v>
      </c>
      <c r="EY97" s="8">
        <v>1.3351882344570543</v>
      </c>
      <c r="EZ97" s="8">
        <v>8.8728286571772064E-2</v>
      </c>
      <c r="FA97" s="8">
        <v>0.87474067210576423</v>
      </c>
      <c r="FB97" s="10">
        <v>55874.297179999994</v>
      </c>
      <c r="FC97" s="8">
        <v>0.11807483465556845</v>
      </c>
      <c r="FD97" s="10">
        <v>1669.32582</v>
      </c>
      <c r="FE97" s="10">
        <v>1877.70661</v>
      </c>
      <c r="FF97" s="8">
        <v>2.9876453114430032E-2</v>
      </c>
      <c r="FG97" s="8">
        <v>1.124829309834793</v>
      </c>
      <c r="FH97" s="8">
        <v>5.3783484546450808E-2</v>
      </c>
      <c r="FI97" s="8">
        <v>0.62483698124770215</v>
      </c>
      <c r="FJ97" s="7">
        <v>432023.63878000004</v>
      </c>
      <c r="FK97" s="7">
        <v>18714.613549999998</v>
      </c>
      <c r="FL97" s="8">
        <v>6.0942773862806478E-2</v>
      </c>
      <c r="FM97" s="8">
        <v>0.40550266396222528</v>
      </c>
      <c r="FN97" s="8">
        <v>0.57972499668966915</v>
      </c>
      <c r="FO97" s="8">
        <v>0.30535867760519175</v>
      </c>
      <c r="FP97" s="8">
        <v>0.14456776035498214</v>
      </c>
      <c r="FQ97" s="8">
        <v>1.2877656902128023</v>
      </c>
      <c r="FR97" s="8">
        <v>4.3318494337135256E-2</v>
      </c>
      <c r="FS97" s="8">
        <v>9.9405994603084843E-2</v>
      </c>
      <c r="FT97" s="8">
        <v>6.5660524964288924E-2</v>
      </c>
      <c r="FU97" s="8">
        <v>9.0778016678570495E-2</v>
      </c>
      <c r="FV97" s="8">
        <v>2.0757329953073774E-2</v>
      </c>
      <c r="FW97" s="8">
        <v>4.8327203125111129E-2</v>
      </c>
      <c r="FX97" s="8">
        <v>0.34099836847346615</v>
      </c>
      <c r="FY97" s="8">
        <v>0.61067442840142272</v>
      </c>
      <c r="FZ97" s="8">
        <v>-5.2259683750791819E-2</v>
      </c>
      <c r="GA97" s="8">
        <v>3.592172320200171E-2</v>
      </c>
      <c r="GB97" s="8">
        <v>3.6686314777527596E-2</v>
      </c>
      <c r="GC97" s="8">
        <v>0.79028239417837531</v>
      </c>
      <c r="GD97" s="8">
        <v>-0.38623453742703473</v>
      </c>
      <c r="GE97" s="8">
        <v>-0.3293268357796314</v>
      </c>
      <c r="GF97" s="8">
        <v>-0.17071055950492098</v>
      </c>
      <c r="GG97" s="8">
        <v>-4.55997312400995E-2</v>
      </c>
      <c r="GH97" s="8">
        <v>3.9084087773226667E-3</v>
      </c>
      <c r="GI97" s="8">
        <v>6.3494684849532224E-4</v>
      </c>
      <c r="GJ97" s="8">
        <v>3.466836759331391E-2</v>
      </c>
      <c r="GK97" s="8">
        <v>6.8402078255417484E-2</v>
      </c>
      <c r="GL97" s="8">
        <v>0.12003870541558566</v>
      </c>
      <c r="GM97" s="8">
        <v>6.3868593354763317E-2</v>
      </c>
      <c r="GN97" s="8">
        <v>5.8397000355358657E-2</v>
      </c>
      <c r="GO97" s="8">
        <v>3.76153104028027E-2</v>
      </c>
      <c r="GP97" s="8">
        <v>6.9675620715435177E-3</v>
      </c>
      <c r="GQ97" s="8">
        <v>8.1135124844155179E-2</v>
      </c>
      <c r="GR97" s="8">
        <v>1.3807573459006761E-2</v>
      </c>
      <c r="GS97" s="8">
        <v>2.5809449554705908E-2</v>
      </c>
      <c r="GT97" s="8">
        <v>0.72016067382291926</v>
      </c>
      <c r="GU97" s="8">
        <v>0.17833292256588174</v>
      </c>
      <c r="GV97" s="8">
        <v>1.0362634779386222</v>
      </c>
      <c r="GW97" s="8">
        <v>0.44793231493438507</v>
      </c>
      <c r="GX97" s="26">
        <v>7.6607322821503976</v>
      </c>
      <c r="GY97" s="8">
        <v>0.16693511524541033</v>
      </c>
      <c r="GZ97" s="8">
        <v>6.920442984619514E-2</v>
      </c>
      <c r="HA97" s="51">
        <v>1.2220974247460088</v>
      </c>
      <c r="HB97" s="51">
        <v>0.41255504742013688</v>
      </c>
      <c r="HC97" s="51">
        <v>1297.3584061385325</v>
      </c>
      <c r="HD97" s="51">
        <v>1722.1691610943005</v>
      </c>
      <c r="HE97" s="51">
        <v>956.10203438094334</v>
      </c>
      <c r="HF97" s="51">
        <v>1671.1579852031041</v>
      </c>
      <c r="HG97" s="51">
        <v>1258.2652167018293</v>
      </c>
      <c r="HH97" s="10">
        <v>1168.077752621441</v>
      </c>
      <c r="HI97" s="8">
        <v>0.78966717116074403</v>
      </c>
      <c r="HJ97" s="8">
        <v>7.7250138056928666E-2</v>
      </c>
      <c r="HK97" s="8">
        <v>0.32019365489051832</v>
      </c>
      <c r="HL97" s="8">
        <v>0.1679454983255505</v>
      </c>
      <c r="HM97" s="8">
        <v>5.5895154524679344E-2</v>
      </c>
      <c r="HN97" s="8">
        <v>3.8003207585354887E-2</v>
      </c>
      <c r="HO97" s="7">
        <v>1461.1533333333334</v>
      </c>
      <c r="HP97" s="8">
        <v>4.6640138606556698E-2</v>
      </c>
      <c r="HQ97" s="8">
        <v>5.9361988111477498E-2</v>
      </c>
      <c r="HR97" s="8">
        <v>6.7356189737247107E-2</v>
      </c>
      <c r="HS97" s="29">
        <f t="shared" si="77"/>
        <v>2.0716051130690409E-2</v>
      </c>
      <c r="HT97">
        <v>-1529.0080760000001</v>
      </c>
      <c r="HU97">
        <f t="shared" si="158"/>
        <v>-10240.878049999999</v>
      </c>
      <c r="HV97" s="8">
        <f t="shared" si="140"/>
        <v>-1.9419614856957149E-2</v>
      </c>
      <c r="HW97" s="8">
        <f t="shared" si="143"/>
        <v>-3.2906429903298465E-2</v>
      </c>
      <c r="HX97">
        <v>3804.6805331649998</v>
      </c>
      <c r="HY97">
        <f t="shared" si="159"/>
        <v>13836.696227152001</v>
      </c>
      <c r="HZ97" s="8">
        <f t="shared" si="141"/>
        <v>4.8322459356209879E-2</v>
      </c>
      <c r="IA97" s="8">
        <f t="shared" si="144"/>
        <v>4.4460667558873207E-2</v>
      </c>
      <c r="IB97" s="8">
        <v>1.4379198745537121E-2</v>
      </c>
      <c r="IC97" s="8">
        <v>8.5675158470490745E-3</v>
      </c>
      <c r="ID97" s="8">
        <v>2.1513952966287012E-2</v>
      </c>
      <c r="IE97" s="8">
        <v>2.0171329011408523</v>
      </c>
      <c r="IF97" s="29">
        <v>0.36546205292340805</v>
      </c>
      <c r="IG97" s="29">
        <v>3.3542920877412799E-2</v>
      </c>
      <c r="IH97" s="29">
        <v>2.1197875428753999E-2</v>
      </c>
      <c r="II97" s="7">
        <v>236245.88108013701</v>
      </c>
      <c r="IJ97" s="7">
        <v>3000.51</v>
      </c>
      <c r="IK97" s="7">
        <f t="shared" si="103"/>
        <v>78735.242035566291</v>
      </c>
      <c r="IL97" s="10">
        <f>+VLOOKUP($A97,[3]Hoja1!$G$2:$I$123, 3, FALSE)</f>
        <v>31.962412119258023</v>
      </c>
      <c r="IM97" s="10">
        <v>34.300260665803599</v>
      </c>
      <c r="IN97" s="8">
        <f t="shared" si="104"/>
        <v>-6.8158331778403802E-2</v>
      </c>
      <c r="IO97" s="7">
        <v>2986.5499999999997</v>
      </c>
      <c r="IP97" s="8">
        <v>7.4893209170997684E-3</v>
      </c>
      <c r="IQ97" s="7">
        <v>64.740383532457699</v>
      </c>
      <c r="IR97" s="8">
        <v>4.5094655394081968E-3</v>
      </c>
      <c r="IS97" s="8">
        <v>5.9325255809553022E-3</v>
      </c>
      <c r="IT97" s="8">
        <v>3.7037037037037035E-2</v>
      </c>
      <c r="IU97" s="8">
        <v>8.7499999999999994E-2</v>
      </c>
      <c r="IV97" s="8">
        <v>6.25E-2</v>
      </c>
      <c r="IW97" s="29">
        <f t="shared" si="160"/>
        <v>7.9038752213552929E-3</v>
      </c>
      <c r="IX97" s="7">
        <f t="shared" si="161"/>
        <v>57.316313289229129</v>
      </c>
      <c r="IY97" s="29">
        <f t="shared" si="145"/>
        <v>4.5952089818975016E-3</v>
      </c>
      <c r="IZ97" s="29">
        <f t="shared" si="146"/>
        <v>7.8021021912148165E-3</v>
      </c>
      <c r="JA97" s="29">
        <f t="shared" si="147"/>
        <v>6.2268518518518515E-2</v>
      </c>
      <c r="JB97" s="29">
        <f t="shared" si="148"/>
        <v>3.4220679012345677E-2</v>
      </c>
      <c r="JC97" s="29">
        <f t="shared" si="149"/>
        <v>3.4143518518518517E-2</v>
      </c>
      <c r="JD97" s="26">
        <v>0.21517106471925501</v>
      </c>
      <c r="JE97" s="26">
        <v>-0.760463444200701</v>
      </c>
      <c r="JF97" s="26">
        <v>-0.10211136828117801</v>
      </c>
      <c r="JG97" s="26">
        <v>0.31991671939225902</v>
      </c>
      <c r="JH97" s="26">
        <v>-0.38627795575204699</v>
      </c>
      <c r="JI97" s="26">
        <v>-0.35608872836396899</v>
      </c>
      <c r="JJ97" s="56">
        <f t="shared" si="75"/>
        <v>-1.0698537124863809</v>
      </c>
      <c r="JK97" s="8">
        <v>0.26671837164084899</v>
      </c>
      <c r="JL97" s="27">
        <v>0.50867838014164601</v>
      </c>
      <c r="JM97" s="7">
        <v>0</v>
      </c>
      <c r="JN97" s="8">
        <v>1.17267679464411E-2</v>
      </c>
      <c r="JO97" s="8">
        <v>-5.8803920274736E-2</v>
      </c>
      <c r="JP97" s="8">
        <v>-2.8033484010248098E-2</v>
      </c>
      <c r="JQ97" s="29">
        <f t="shared" si="150"/>
        <v>-1.4439456053534723E-2</v>
      </c>
      <c r="JR97" s="29">
        <f t="shared" si="151"/>
        <v>4.8704630878571874E-2</v>
      </c>
      <c r="JS97" s="29">
        <f t="shared" si="152"/>
        <v>5.8124999999999996E-2</v>
      </c>
      <c r="JT97" s="31">
        <f t="shared" si="153"/>
        <v>4.0857673769943423E-6</v>
      </c>
      <c r="JU97" s="31">
        <f t="shared" si="154"/>
        <v>3.107538530713003E-5</v>
      </c>
      <c r="JV97" s="31">
        <f t="shared" si="155"/>
        <v>7.6171875000000732E-5</v>
      </c>
      <c r="JW97" s="31">
        <v>0.03</v>
      </c>
      <c r="JX97" s="31">
        <f t="shared" si="162"/>
        <v>1.2055855312989999E-2</v>
      </c>
    </row>
    <row r="98" spans="1:284" x14ac:dyDescent="0.3">
      <c r="A98" s="1">
        <v>43160</v>
      </c>
      <c r="B98" s="7">
        <v>210487.68065606701</v>
      </c>
      <c r="C98" s="7">
        <f t="shared" si="99"/>
        <v>211222.59210699206</v>
      </c>
      <c r="D98" s="26">
        <f t="shared" si="100"/>
        <v>12.257182406192758</v>
      </c>
      <c r="E98" s="26">
        <f>+'Output Gap'!E114</f>
        <v>12.2606677952969</v>
      </c>
      <c r="F98" s="26">
        <f t="shared" si="125"/>
        <v>12.262599211655184</v>
      </c>
      <c r="G98" s="27">
        <f t="shared" si="126"/>
        <v>12.278659980244321</v>
      </c>
      <c r="H98" s="27">
        <f t="shared" si="127"/>
        <v>215057.34236941685</v>
      </c>
      <c r="I98" s="7">
        <v>211120.04348714335</v>
      </c>
      <c r="J98" s="7">
        <v>208063.99786402259</v>
      </c>
      <c r="K98" s="7">
        <v>211810.079155126</v>
      </c>
      <c r="L98" s="7">
        <v>214083.21142388301</v>
      </c>
      <c r="M98" s="8">
        <f t="shared" si="118"/>
        <v>-1.7831291971597052E-2</v>
      </c>
      <c r="N98" s="8">
        <f t="shared" si="128"/>
        <v>1.1648737008448595E-2</v>
      </c>
      <c r="O98" s="8">
        <f>+'Output Gap'!H114</f>
        <v>-7.8251026962998793E-3</v>
      </c>
      <c r="P98" s="8">
        <f t="shared" si="129"/>
        <v>-6.2433218680330027E-3</v>
      </c>
      <c r="Q98" s="33">
        <f>+'Output Gap'!I114</f>
        <v>-1.9526135834299296E-2</v>
      </c>
      <c r="R98" s="8">
        <v>-1.3000000000000001E-2</v>
      </c>
      <c r="S98" s="8">
        <f>+'Output Gap'!Y98</f>
        <v>-1.2562579931467192E-2</v>
      </c>
      <c r="T98" s="8">
        <f t="shared" si="130"/>
        <v>-1.541448684590787E-2</v>
      </c>
      <c r="U98" s="25">
        <v>1.44519015012001</v>
      </c>
      <c r="V98" s="25">
        <v>1.4579027498099599</v>
      </c>
      <c r="W98" s="14">
        <f t="shared" si="131"/>
        <v>-1.2712599689949977E-2</v>
      </c>
      <c r="X98" s="25">
        <f t="shared" si="132"/>
        <v>4.2969383170812163</v>
      </c>
      <c r="Y98">
        <f t="shared" ref="Y98:Y107" si="163">+LN(AK98)</f>
        <v>10.017597583042431</v>
      </c>
      <c r="Z98">
        <f t="shared" si="133"/>
        <v>10.0237454853901</v>
      </c>
      <c r="AA98" s="14">
        <f t="shared" si="117"/>
        <v>-6.1479023476689321E-3</v>
      </c>
      <c r="AB98">
        <f t="shared" si="120"/>
        <v>13.436033615408734</v>
      </c>
      <c r="AC98">
        <f t="shared" si="134"/>
        <v>13.430215310770539</v>
      </c>
      <c r="AD98" s="14">
        <f t="shared" si="135"/>
        <v>5.8183046381952153E-3</v>
      </c>
      <c r="AE98" s="8">
        <v>9.3638211270245825E-2</v>
      </c>
      <c r="AF98" s="14">
        <f>+NAIRU_Unemployment!N94</f>
        <v>9.5775440685643295E-2</v>
      </c>
      <c r="AG98" s="8">
        <f>+NAIRU_Unemployment!L94</f>
        <v>9.042913644567821E-2</v>
      </c>
      <c r="AH98" s="8">
        <f t="shared" si="121"/>
        <v>3.2090748245676148E-3</v>
      </c>
      <c r="AI98" s="7">
        <v>22361.159499901027</v>
      </c>
      <c r="AJ98" s="7">
        <v>24671.339610686471</v>
      </c>
      <c r="AK98" s="7">
        <v>22417.5089718491</v>
      </c>
      <c r="AL98" s="7">
        <v>24798.2373393569</v>
      </c>
      <c r="AM98" s="8">
        <f t="shared" si="101"/>
        <v>0.90636178872975415</v>
      </c>
      <c r="AN98" s="7">
        <v>46932.583708045822</v>
      </c>
      <c r="AO98" s="7">
        <v>883985.25272821903</v>
      </c>
      <c r="AP98" s="7">
        <v>882913.31830000004</v>
      </c>
      <c r="AQ98" s="8">
        <v>0.77399999999999991</v>
      </c>
      <c r="AR98" s="8">
        <v>0.783034562826045</v>
      </c>
      <c r="AS98" s="8">
        <v>0.78038494412312798</v>
      </c>
      <c r="AT98" s="8">
        <v>0.77900711794570299</v>
      </c>
      <c r="AU98" s="8">
        <v>0.77608351023445998</v>
      </c>
      <c r="AV98" s="8">
        <f t="shared" si="113"/>
        <v>0.77849185743443028</v>
      </c>
      <c r="AW98" s="8">
        <v>4.4999999999999998E-2</v>
      </c>
      <c r="AX98" s="8">
        <v>4.5719102504999991E-2</v>
      </c>
      <c r="AY98" s="8">
        <v>5.0966666666666667E-2</v>
      </c>
      <c r="AZ98" s="8">
        <f t="shared" si="136"/>
        <v>1.3262569832402038E-2</v>
      </c>
      <c r="BA98" s="8">
        <f t="shared" si="108"/>
        <v>4.6110775303398466E-3</v>
      </c>
      <c r="BB98" s="8">
        <f t="shared" si="109"/>
        <v>9.652355894895992E-3</v>
      </c>
      <c r="BC98" s="7">
        <v>98.45</v>
      </c>
      <c r="BD98" s="8">
        <v>3.1322019694112857E-2</v>
      </c>
      <c r="BE98" s="8">
        <v>-5.7626421986328301E-4</v>
      </c>
      <c r="BF98" s="7">
        <v>98.226537807072205</v>
      </c>
      <c r="BG98" s="8">
        <v>3.9670058133348E-2</v>
      </c>
      <c r="BH98" s="8">
        <f t="shared" si="105"/>
        <v>2.8775341877153693E-2</v>
      </c>
      <c r="BI98" s="8">
        <v>1.4938821241130801E-2</v>
      </c>
      <c r="BJ98" s="8">
        <v>3.4476009354971499E-2</v>
      </c>
      <c r="BK98" s="7">
        <v>1.7229387384609205</v>
      </c>
      <c r="BL98" s="8">
        <v>4.6879792891193928E-2</v>
      </c>
      <c r="BM98" s="7">
        <v>2860.0466666666666</v>
      </c>
      <c r="BN98" s="7">
        <v>129.65728163333333</v>
      </c>
      <c r="BO98" s="7">
        <v>130.85331538382201</v>
      </c>
      <c r="BP98" s="7">
        <v>129.19691176258701</v>
      </c>
      <c r="BQ98" s="8">
        <f t="shared" si="106"/>
        <v>1.2820767916487119E-2</v>
      </c>
      <c r="BR98" s="8">
        <f t="shared" si="110"/>
        <v>2.2547757668004653E-2</v>
      </c>
      <c r="BS98" s="8">
        <v>5.2681778765804099E-2</v>
      </c>
      <c r="BT98" s="7">
        <v>113.19333333333333</v>
      </c>
      <c r="BU98" s="8">
        <v>-1.2352941176471122E-3</v>
      </c>
      <c r="BV98" s="29">
        <f t="shared" si="116"/>
        <v>7.6758787790476166E-2</v>
      </c>
      <c r="BW98" s="29">
        <v>2.8786233838592203E-3</v>
      </c>
      <c r="BX98" s="29">
        <v>2.7494351721662702E-2</v>
      </c>
      <c r="BY98" s="29">
        <v>5.8399042622950814E-2</v>
      </c>
      <c r="BZ98" s="29">
        <v>1.7032949180327876E-2</v>
      </c>
      <c r="CA98" s="29">
        <v>1.0659E-2</v>
      </c>
      <c r="CB98" s="29">
        <f t="shared" si="79"/>
        <v>-4.1366093442622938E-2</v>
      </c>
      <c r="CC98" s="29">
        <v>1.8766014914375101E-2</v>
      </c>
      <c r="CD98" s="29">
        <v>2.0647055734693699E-2</v>
      </c>
      <c r="CE98" s="29">
        <f t="shared" si="122"/>
        <v>1.4736170873666389E-2</v>
      </c>
      <c r="CF98" s="29">
        <f t="shared" si="123"/>
        <v>1.7614794257525608E-2</v>
      </c>
      <c r="CG98" s="29">
        <f t="shared" si="137"/>
        <v>-4.3522244251235701E-3</v>
      </c>
      <c r="CH98" s="29">
        <f t="shared" si="138"/>
        <v>4.5749622913028587E-3</v>
      </c>
      <c r="CI98" s="29">
        <f t="shared" si="142"/>
        <v>-1.2844177780878471E-2</v>
      </c>
      <c r="CJ98" s="29">
        <f t="shared" si="124"/>
        <v>0.70255717894210856</v>
      </c>
      <c r="CK98" s="10">
        <v>-5.4666666666666659</v>
      </c>
      <c r="CL98" s="10">
        <v>-3.8333333333333335</v>
      </c>
      <c r="CM98" s="10">
        <v>-7.8999999999999986</v>
      </c>
      <c r="CN98" s="10">
        <v>5.2333333333333334</v>
      </c>
      <c r="CO98" s="10">
        <v>-24.766666666666669</v>
      </c>
      <c r="CP98" s="10">
        <v>-41.2</v>
      </c>
      <c r="CQ98" s="10">
        <v>22.3</v>
      </c>
      <c r="CR98" s="10">
        <v>0.70000000000000007</v>
      </c>
      <c r="CS98" s="7">
        <v>126.00188487894286</v>
      </c>
      <c r="CT98" s="7">
        <v>134.04623972550959</v>
      </c>
      <c r="CU98" s="8">
        <f t="shared" si="111"/>
        <v>1.9335414164411091E-2</v>
      </c>
      <c r="CV98" s="7">
        <v>65.625</v>
      </c>
      <c r="CW98" s="7">
        <v>54.9982352833443</v>
      </c>
      <c r="CX98" s="26">
        <v>1.5500739914033825</v>
      </c>
      <c r="CY98" s="29">
        <v>0.22265213851557936</v>
      </c>
      <c r="CZ98">
        <v>145381.726641708</v>
      </c>
      <c r="DA98">
        <v>47053.845239283903</v>
      </c>
      <c r="DB98" s="29">
        <f t="shared" si="156"/>
        <v>2.7369476032636619E-2</v>
      </c>
      <c r="DC98" s="29">
        <f t="shared" si="157"/>
        <v>-8.3684416559862695E-3</v>
      </c>
      <c r="DD98" s="29">
        <v>6.3162235644749751E-2</v>
      </c>
      <c r="DE98" s="29">
        <v>4.9586589470982788E-2</v>
      </c>
      <c r="DF98" s="29">
        <v>0.12140948717729236</v>
      </c>
      <c r="DG98" s="29">
        <v>0.1718112404223959</v>
      </c>
      <c r="DH98" s="29">
        <v>6.851440657924808E-2</v>
      </c>
      <c r="DI98" s="29">
        <v>0.43213091624412542</v>
      </c>
      <c r="DJ98" s="29">
        <v>0.12436242571988108</v>
      </c>
      <c r="DK98" s="29">
        <v>0.20948684924640146</v>
      </c>
      <c r="DL98" s="29">
        <v>0.66615072503371742</v>
      </c>
      <c r="DM98">
        <v>-5184.2088999996713</v>
      </c>
      <c r="DN98" s="8">
        <f t="shared" si="107"/>
        <v>-2.1539660145328685E-2</v>
      </c>
      <c r="DO98" s="7">
        <f t="shared" si="115"/>
        <v>-28093.59427987098</v>
      </c>
      <c r="DP98" s="8">
        <f t="shared" si="114"/>
        <v>-2.999171180003269E-2</v>
      </c>
      <c r="DQ98" s="8">
        <f t="shared" si="139"/>
        <v>2.5800175599186126E-2</v>
      </c>
      <c r="DR98" s="25">
        <v>0.99873498557273899</v>
      </c>
      <c r="DS98" s="8">
        <v>-2.23926159682423E-3</v>
      </c>
      <c r="DT98" s="8">
        <v>2.3708358985266901E-3</v>
      </c>
      <c r="DU98" s="8">
        <v>-4.8250726201356101E-3</v>
      </c>
      <c r="DV98" s="8">
        <v>0.113093071302472</v>
      </c>
      <c r="DW98" s="29">
        <f t="shared" si="102"/>
        <v>9.3638211270245825E-2</v>
      </c>
      <c r="DX98" s="8">
        <v>0.66020925887378534</v>
      </c>
      <c r="DY98" s="8">
        <v>6.1649226825735502E-2</v>
      </c>
      <c r="DZ98" s="8">
        <v>5.5377666603538156E-2</v>
      </c>
      <c r="EA98" s="8">
        <v>0.47268547973879566</v>
      </c>
      <c r="EB98" s="8">
        <f t="shared" si="112"/>
        <v>-1.6387489735876004E-2</v>
      </c>
      <c r="EC98" s="8">
        <v>9.9938159305716479E-2</v>
      </c>
      <c r="ED98" s="8">
        <v>7.807570407292741E-2</v>
      </c>
      <c r="EE98" s="8">
        <v>5.5166204379222705E-2</v>
      </c>
      <c r="EF98" s="8">
        <v>6.0605346732516274E-2</v>
      </c>
      <c r="EG98" s="8">
        <v>0.29621802397740993</v>
      </c>
      <c r="EH98" s="8">
        <v>0.33047665604251358</v>
      </c>
      <c r="EI98" s="8">
        <v>8.7656362296964219E-2</v>
      </c>
      <c r="EJ98" s="8">
        <v>6.1584654215017E-2</v>
      </c>
      <c r="EK98" s="8">
        <v>9.8844076331687361E-2</v>
      </c>
      <c r="EL98" s="10">
        <v>241213.34594999999</v>
      </c>
      <c r="EM98" s="8">
        <v>3.1611226415509286E-2</v>
      </c>
      <c r="EN98" s="10">
        <v>10820.50757</v>
      </c>
      <c r="EO98" s="10">
        <v>13371.495010000002</v>
      </c>
      <c r="EP98" s="8">
        <v>4.4858660400336779E-2</v>
      </c>
      <c r="EQ98" s="8">
        <v>1.2357548778093044</v>
      </c>
      <c r="ER98" s="8">
        <v>0.11836224729455889</v>
      </c>
      <c r="ES98" s="8">
        <v>0.46834450728416366</v>
      </c>
      <c r="ET98" s="10">
        <v>125539.90530000003</v>
      </c>
      <c r="EU98" s="8">
        <v>8.9555147951955405E-2</v>
      </c>
      <c r="EV98" s="10">
        <v>7735.1584499999999</v>
      </c>
      <c r="EW98" s="10">
        <v>10130.742180000001</v>
      </c>
      <c r="EX98" s="8">
        <v>6.1615136888270361E-2</v>
      </c>
      <c r="EY98" s="8">
        <v>1.3097006668299085</v>
      </c>
      <c r="EZ98" s="8">
        <v>9.3205564058520263E-2</v>
      </c>
      <c r="FA98" s="8">
        <v>0.86580009093209076</v>
      </c>
      <c r="FB98" s="10">
        <v>57073.127830000005</v>
      </c>
      <c r="FC98" s="8">
        <v>0.1164842998684994</v>
      </c>
      <c r="FD98" s="10">
        <v>1753.59674</v>
      </c>
      <c r="FE98" s="10">
        <v>1969.5115800000001</v>
      </c>
      <c r="FF98" s="8">
        <v>3.0725436062017206E-2</v>
      </c>
      <c r="FG98" s="8">
        <v>1.1231268484224031</v>
      </c>
      <c r="FH98" s="8">
        <v>5.5533825188835463E-2</v>
      </c>
      <c r="FI98" s="8">
        <v>0.62139717526904514</v>
      </c>
      <c r="FJ98" s="7">
        <v>436035.28493000002</v>
      </c>
      <c r="FK98" s="7">
        <v>21268.99136</v>
      </c>
      <c r="FL98" s="8">
        <v>6.0443592277784917E-2</v>
      </c>
      <c r="FM98" s="8">
        <v>0.31874332511296938</v>
      </c>
      <c r="FN98" s="8">
        <v>0.5774839186054731</v>
      </c>
      <c r="FO98" s="8">
        <v>0.30772817368525252</v>
      </c>
      <c r="FP98" s="8">
        <v>0.14773217266053079</v>
      </c>
      <c r="FQ98" s="8">
        <v>1.2571532734457211</v>
      </c>
      <c r="FR98" s="8">
        <v>4.8778142721670949E-2</v>
      </c>
      <c r="FS98" s="8">
        <v>0.10299165287885054</v>
      </c>
      <c r="FT98" s="8">
        <v>7.0572550304290174E-2</v>
      </c>
      <c r="FU98" s="8">
        <v>9.4847268771655877E-2</v>
      </c>
      <c r="FV98" s="8">
        <v>2.3555788577434331E-2</v>
      </c>
      <c r="FW98" s="8">
        <v>4.665895168944962E-2</v>
      </c>
      <c r="FX98" s="8">
        <v>0.33720812143128875</v>
      </c>
      <c r="FY98" s="8">
        <v>0.61613292687926158</v>
      </c>
      <c r="FZ98" s="8">
        <v>-5.6702830784935987E-2</v>
      </c>
      <c r="GA98" s="8">
        <v>2.3663204883113131E-2</v>
      </c>
      <c r="GB98" s="8">
        <v>5.3718859842708522E-2</v>
      </c>
      <c r="GC98" s="8">
        <v>0.79327826337344209</v>
      </c>
      <c r="GD98" s="8">
        <v>-0.43854860392037093</v>
      </c>
      <c r="GE98" s="8">
        <v>-0.3949710192294178</v>
      </c>
      <c r="GF98" s="8">
        <v>-0.21191330361821081</v>
      </c>
      <c r="GG98" s="8">
        <v>-4.0101868274611339E-2</v>
      </c>
      <c r="GH98" s="8">
        <v>-8.436699523046709E-4</v>
      </c>
      <c r="GI98" s="8">
        <v>3.247109053249967E-5</v>
      </c>
      <c r="GJ98" s="8">
        <v>3.5616301960046205E-2</v>
      </c>
      <c r="GK98" s="8">
        <v>6.7117881072727384E-2</v>
      </c>
      <c r="GL98" s="8">
        <v>0.1199767115778317</v>
      </c>
      <c r="GM98" s="8">
        <v>6.4521527331247538E-2</v>
      </c>
      <c r="GN98" s="8">
        <v>6.000092097470297E-2</v>
      </c>
      <c r="GO98" s="8">
        <v>3.7820493070369506E-2</v>
      </c>
      <c r="GP98" s="8">
        <v>6.8361520761354563E-3</v>
      </c>
      <c r="GQ98" s="8">
        <v>8.147493154695816E-2</v>
      </c>
      <c r="GR98" s="8">
        <v>1.3399392487820384E-2</v>
      </c>
      <c r="GS98" s="8">
        <v>2.8234327452840643E-2</v>
      </c>
      <c r="GT98" s="8">
        <v>0.72494890892096087</v>
      </c>
      <c r="GU98" s="8">
        <v>0.18294644732911491</v>
      </c>
      <c r="GV98" s="8">
        <v>1.0258402742406088</v>
      </c>
      <c r="GW98" s="8">
        <v>0.4467833954005227</v>
      </c>
      <c r="GX98" s="26">
        <v>7.9290362897289173</v>
      </c>
      <c r="GY98" s="8">
        <v>0.1626504728805499</v>
      </c>
      <c r="GZ98" s="8">
        <v>7.0395076189262246E-2</v>
      </c>
      <c r="HA98" s="51">
        <v>1.2192857926093696</v>
      </c>
      <c r="HB98" s="51">
        <v>0.41295524238920328</v>
      </c>
      <c r="HC98" s="51">
        <v>1303.4446373303929</v>
      </c>
      <c r="HD98" s="51">
        <v>1733.479698444715</v>
      </c>
      <c r="HE98" s="51">
        <v>962.10284870197665</v>
      </c>
      <c r="HF98" s="51">
        <v>1674.1823240360277</v>
      </c>
      <c r="HG98" s="51">
        <v>1266.6389841690279</v>
      </c>
      <c r="HH98" s="10">
        <v>1190.6716190948166</v>
      </c>
      <c r="HI98" s="8">
        <v>0.79934123811089908</v>
      </c>
      <c r="HJ98" s="8">
        <v>7.4262250698901383E-2</v>
      </c>
      <c r="HK98" s="8">
        <v>0.33679920189355966</v>
      </c>
      <c r="HL98" s="8">
        <v>0.15900866260272911</v>
      </c>
      <c r="HM98" s="8">
        <v>7.1825119562847595E-2</v>
      </c>
      <c r="HN98" s="8">
        <v>3.8577876485694322E-2</v>
      </c>
      <c r="HO98" s="7">
        <v>1497.3433333333335</v>
      </c>
      <c r="HP98" s="8">
        <v>4.5675009234415101E-2</v>
      </c>
      <c r="HQ98" s="8">
        <v>5.8820567771755601E-2</v>
      </c>
      <c r="HR98" s="8">
        <v>6.7300095002986102E-2</v>
      </c>
      <c r="HS98" s="29">
        <f t="shared" si="77"/>
        <v>2.1625085768571001E-2</v>
      </c>
      <c r="HT98">
        <v>-2857.6903309999998</v>
      </c>
      <c r="HU98">
        <f t="shared" si="158"/>
        <v>-9592.5448919999999</v>
      </c>
      <c r="HV98" s="8">
        <f t="shared" si="140"/>
        <v>-3.3564004524306711E-2</v>
      </c>
      <c r="HW98" s="8">
        <f t="shared" si="143"/>
        <v>-3.0063408714090366E-2</v>
      </c>
      <c r="HX98">
        <v>2007.052119722</v>
      </c>
      <c r="HY98">
        <f t="shared" si="159"/>
        <v>13330.298935483002</v>
      </c>
      <c r="HZ98" s="8">
        <f t="shared" si="141"/>
        <v>2.3573130264011307E-2</v>
      </c>
      <c r="IA98" s="8">
        <f t="shared" si="144"/>
        <v>4.1777675235343509E-2</v>
      </c>
      <c r="IB98" s="8">
        <v>1.4620510810397513E-2</v>
      </c>
      <c r="IC98" s="8">
        <v>6.3871556254629378E-3</v>
      </c>
      <c r="ID98" s="8">
        <v>2.0770008799483049E-2</v>
      </c>
      <c r="IE98" s="8">
        <v>1.9669090982174486</v>
      </c>
      <c r="IF98" s="29">
        <v>0.36913565855497066</v>
      </c>
      <c r="IG98" s="29">
        <v>3.1984041456312902E-2</v>
      </c>
      <c r="IH98" s="29">
        <v>1.90101929414941E-2</v>
      </c>
      <c r="II98" s="7">
        <v>240682.019355072</v>
      </c>
      <c r="IJ98" s="7">
        <v>2826.8466666666664</v>
      </c>
      <c r="IK98" s="7">
        <f t="shared" si="103"/>
        <v>85141.519061901257</v>
      </c>
      <c r="IL98" s="10">
        <f>+VLOOKUP($A98,[3]Hoja1!$G$2:$I$123, 3, FALSE)</f>
        <v>34.69589921580318</v>
      </c>
      <c r="IM98" s="10">
        <v>33.436204532111603</v>
      </c>
      <c r="IN98" s="8">
        <f t="shared" si="104"/>
        <v>3.7674571660242906E-2</v>
      </c>
      <c r="IO98" s="7">
        <v>2860.0466666666666</v>
      </c>
      <c r="IP98" s="8">
        <v>5.589060321098448E-3</v>
      </c>
      <c r="IQ98" s="7">
        <v>82.182224797146503</v>
      </c>
      <c r="IR98" s="8">
        <v>3.6217545067066003E-3</v>
      </c>
      <c r="IS98" s="8">
        <v>6.8244082061834606E-3</v>
      </c>
      <c r="IT98" s="8">
        <v>9.8765432098765427E-2</v>
      </c>
      <c r="IU98" s="8">
        <v>7.5949367088607597E-2</v>
      </c>
      <c r="IV98" s="8">
        <v>6.2499999999999986E-2</v>
      </c>
      <c r="IW98" s="29">
        <f t="shared" si="160"/>
        <v>6.8981443622418044E-3</v>
      </c>
      <c r="IX98" s="7">
        <f t="shared" si="161"/>
        <v>60.874499294002987</v>
      </c>
      <c r="IY98" s="29">
        <f t="shared" si="145"/>
        <v>4.3438123656628106E-3</v>
      </c>
      <c r="IZ98" s="29">
        <f t="shared" si="146"/>
        <v>7.49970852231642E-3</v>
      </c>
      <c r="JA98" s="29">
        <f t="shared" si="147"/>
        <v>7.7700617283950613E-2</v>
      </c>
      <c r="JB98" s="29">
        <f t="shared" si="148"/>
        <v>4.7035181278324734E-2</v>
      </c>
      <c r="JC98" s="29">
        <f t="shared" si="149"/>
        <v>3.433641975308642E-2</v>
      </c>
      <c r="JD98" s="26">
        <v>0.22116327779730899</v>
      </c>
      <c r="JE98" s="26">
        <v>-0.76546835782002798</v>
      </c>
      <c r="JF98" s="26">
        <v>-0.114345412486363</v>
      </c>
      <c r="JG98" s="26">
        <v>0.30662702132220399</v>
      </c>
      <c r="JH98" s="26">
        <v>-0.39687521430607797</v>
      </c>
      <c r="JI98" s="26">
        <v>-0.323661185119198</v>
      </c>
      <c r="JJ98" s="56">
        <f t="shared" si="75"/>
        <v>-1.072559870612154</v>
      </c>
      <c r="JK98" s="8">
        <v>0.26742632304680297</v>
      </c>
      <c r="JL98" s="27">
        <v>0.51252675270055403</v>
      </c>
      <c r="JM98" s="7">
        <v>0</v>
      </c>
      <c r="JN98" s="8">
        <v>4.54961729294985E-2</v>
      </c>
      <c r="JO98" s="8">
        <v>-3.2317967535590998E-2</v>
      </c>
      <c r="JP98" s="8">
        <v>6.24146998974376E-2</v>
      </c>
      <c r="JQ98" s="29">
        <f t="shared" si="150"/>
        <v>-1.5482657563639975E-2</v>
      </c>
      <c r="JR98" s="29">
        <f t="shared" si="151"/>
        <v>4.3260792649146153E-2</v>
      </c>
      <c r="JS98" s="29">
        <f t="shared" si="152"/>
        <v>5.1874999999999991E-2</v>
      </c>
      <c r="JT98" s="31">
        <f t="shared" si="153"/>
        <v>6.7872761357052864E-7</v>
      </c>
      <c r="JU98" s="31">
        <f t="shared" si="154"/>
        <v>3.7815139570755841E-5</v>
      </c>
      <c r="JV98" s="31">
        <f t="shared" si="155"/>
        <v>4.4921874999999999E-5</v>
      </c>
      <c r="JW98" s="31">
        <v>0.03</v>
      </c>
      <c r="JX98" s="31">
        <f t="shared" si="162"/>
        <v>4.4760093549714997E-3</v>
      </c>
    </row>
    <row r="99" spans="1:284" x14ac:dyDescent="0.3">
      <c r="A99" s="1">
        <v>43252</v>
      </c>
      <c r="B99" s="7">
        <v>213564.32800488401</v>
      </c>
      <c r="C99" s="7">
        <f t="shared" si="99"/>
        <v>212735.5161619799</v>
      </c>
      <c r="D99" s="26">
        <f t="shared" si="100"/>
        <v>12.271693368399049</v>
      </c>
      <c r="E99" s="26">
        <f>+'Output Gap'!E115</f>
        <v>12.2678049649735</v>
      </c>
      <c r="F99" s="26">
        <f t="shared" si="125"/>
        <v>12.269746914849815</v>
      </c>
      <c r="G99" s="27">
        <f t="shared" si="126"/>
        <v>12.28420916427384</v>
      </c>
      <c r="H99" s="27">
        <f t="shared" si="127"/>
        <v>216254.0524504584</v>
      </c>
      <c r="I99" s="7">
        <v>211854.40454385232</v>
      </c>
      <c r="J99" s="7">
        <v>208427.5780378209</v>
      </c>
      <c r="K99" s="7">
        <v>212977.20602824201</v>
      </c>
      <c r="L99" s="7">
        <v>215293.54253287899</v>
      </c>
      <c r="M99" s="8">
        <f t="shared" si="118"/>
        <v>-1.6270383137835354E-2</v>
      </c>
      <c r="N99" s="8">
        <f t="shared" si="128"/>
        <v>2.4645250956814468E-2</v>
      </c>
      <c r="O99" s="8">
        <f>+'Output Gap'!H115</f>
        <v>-6.9341478184004046E-3</v>
      </c>
      <c r="P99" s="8">
        <f t="shared" si="129"/>
        <v>2.7567362141287521E-3</v>
      </c>
      <c r="Q99" s="33">
        <f>+'Output Gap'!I115</f>
        <v>-1.8718376126999559E-2</v>
      </c>
      <c r="R99" s="8">
        <v>-1.3999999999999999E-2</v>
      </c>
      <c r="S99" s="8">
        <f>+'Output Gap'!Y99</f>
        <v>-1.1808315434928923E-2</v>
      </c>
      <c r="T99" s="8">
        <f t="shared" si="130"/>
        <v>-1.4058723957434825E-2</v>
      </c>
      <c r="U99" s="25">
        <v>1.4485869555078199</v>
      </c>
      <c r="V99" s="25">
        <v>1.4598391113004701</v>
      </c>
      <c r="W99" s="14">
        <f t="shared" si="131"/>
        <v>-1.1252155792650154E-2</v>
      </c>
      <c r="X99" s="25">
        <f t="shared" si="132"/>
        <v>4.3052668038437281</v>
      </c>
      <c r="Y99">
        <f t="shared" si="163"/>
        <v>10.016986485782509</v>
      </c>
      <c r="Z99">
        <f t="shared" si="133"/>
        <v>10.02439156907508</v>
      </c>
      <c r="AA99" s="14">
        <f t="shared" si="117"/>
        <v>-7.4050832925713905E-3</v>
      </c>
      <c r="AB99">
        <f t="shared" si="120"/>
        <v>13.454065912886357</v>
      </c>
      <c r="AC99">
        <f t="shared" si="134"/>
        <v>13.443541391267193</v>
      </c>
      <c r="AD99" s="14">
        <f t="shared" si="135"/>
        <v>1.0524521619164062E-2</v>
      </c>
      <c r="AE99" s="8">
        <v>9.6170461090931164E-2</v>
      </c>
      <c r="AF99" s="14">
        <f>+NAIRU_Unemployment!N95</f>
        <v>9.7231310257067993E-2</v>
      </c>
      <c r="AG99" s="8">
        <f>+NAIRU_Unemployment!L95</f>
        <v>9.0756572622667994E-2</v>
      </c>
      <c r="AH99" s="8">
        <f t="shared" si="121"/>
        <v>5.4138884682631699E-3</v>
      </c>
      <c r="AI99" s="7">
        <v>22485.956893093837</v>
      </c>
      <c r="AJ99" s="7">
        <v>24878.537296130649</v>
      </c>
      <c r="AK99" s="7">
        <v>22403.8138784853</v>
      </c>
      <c r="AL99" s="7">
        <v>24823.200350118001</v>
      </c>
      <c r="AM99" s="8">
        <f t="shared" si="101"/>
        <v>0.90382953890906881</v>
      </c>
      <c r="AN99" s="7">
        <v>46168.779247816288</v>
      </c>
      <c r="AO99" s="7">
        <v>892163.53439344792</v>
      </c>
      <c r="AP99" s="7">
        <v>891851.44013999996</v>
      </c>
      <c r="AQ99" s="8">
        <v>0.79866666666666675</v>
      </c>
      <c r="AR99" s="8">
        <v>0.78905725469922094</v>
      </c>
      <c r="AS99" s="8">
        <v>0.78349463667824504</v>
      </c>
      <c r="AT99" s="8">
        <v>0.77886534892051995</v>
      </c>
      <c r="AU99" s="8">
        <v>0.78002906992292198</v>
      </c>
      <c r="AV99" s="8">
        <f t="shared" si="113"/>
        <v>0.7807963518405624</v>
      </c>
      <c r="AW99" s="8">
        <v>4.2500000000000003E-2</v>
      </c>
      <c r="AX99" s="8">
        <v>4.310584252295082E-2</v>
      </c>
      <c r="AY99" s="8">
        <v>4.7333333333333338E-2</v>
      </c>
      <c r="AZ99" s="8">
        <f t="shared" si="136"/>
        <v>1.016790856912686E-2</v>
      </c>
      <c r="BA99" s="8">
        <f t="shared" si="108"/>
        <v>1.1425939332055712E-2</v>
      </c>
      <c r="BB99" s="8">
        <f t="shared" si="109"/>
        <v>1.5525038090401289E-2</v>
      </c>
      <c r="BC99" s="7">
        <v>99.31</v>
      </c>
      <c r="BD99" s="8">
        <v>3.2006650732619768E-2</v>
      </c>
      <c r="BE99" s="8">
        <v>1.11139898231165E-2</v>
      </c>
      <c r="BF99" s="7">
        <v>99.074771324744802</v>
      </c>
      <c r="BG99" s="8">
        <v>3.7305833489211203E-2</v>
      </c>
      <c r="BH99" s="8">
        <f t="shared" si="105"/>
        <v>1.4936967517842348E-2</v>
      </c>
      <c r="BI99" s="8">
        <v>1.38923679255333E-2</v>
      </c>
      <c r="BJ99" s="8">
        <v>3.2415458054025501E-2</v>
      </c>
      <c r="BK99" s="7">
        <v>1.7362359138205443</v>
      </c>
      <c r="BL99" s="8">
        <v>4.6684660204945994E-2</v>
      </c>
      <c r="BM99" s="7">
        <v>2840.7099999999996</v>
      </c>
      <c r="BN99" s="7">
        <v>131.19205810000003</v>
      </c>
      <c r="BO99" s="7">
        <v>131.303490744648</v>
      </c>
      <c r="BP99" s="7">
        <v>130.657333206689</v>
      </c>
      <c r="BQ99" s="8">
        <f t="shared" si="106"/>
        <v>4.945436448919649E-3</v>
      </c>
      <c r="BR99" s="8">
        <f t="shared" si="110"/>
        <v>1.66880670765992E-2</v>
      </c>
      <c r="BS99" s="8">
        <v>4.9786369421083401E-2</v>
      </c>
      <c r="BT99" s="7">
        <v>112.95666666666666</v>
      </c>
      <c r="BU99" s="8">
        <v>-2.9501135793741362E-4</v>
      </c>
      <c r="BV99" s="29">
        <f t="shared" si="116"/>
        <v>7.468087873606559E-2</v>
      </c>
      <c r="BW99" s="29">
        <v>2.9720628494030897E-3</v>
      </c>
      <c r="BX99" s="29">
        <v>2.82205701839723E-2</v>
      </c>
      <c r="BY99" s="29">
        <v>6.4149629687499987E-2</v>
      </c>
      <c r="BZ99" s="29">
        <v>1.8762351562500001E-2</v>
      </c>
      <c r="CA99" s="29">
        <v>1.2398000000000001E-2</v>
      </c>
      <c r="CB99" s="29">
        <f t="shared" si="79"/>
        <v>-4.5387278124999986E-2</v>
      </c>
      <c r="CC99" s="29">
        <v>1.86654648179711E-2</v>
      </c>
      <c r="CD99" s="29">
        <v>2.0534033744471599E-2</v>
      </c>
      <c r="CE99" s="29">
        <f t="shared" si="122"/>
        <v>1.4623148883444289E-2</v>
      </c>
      <c r="CF99" s="29">
        <f t="shared" si="123"/>
        <v>1.7595211732847379E-2</v>
      </c>
      <c r="CG99" s="29">
        <f t="shared" si="137"/>
        <v>-7.4273031637205195E-3</v>
      </c>
      <c r="CH99" s="29">
        <f t="shared" si="138"/>
        <v>4.2213796514967566E-3</v>
      </c>
      <c r="CI99" s="29">
        <f t="shared" si="142"/>
        <v>-7.6778427760967882E-4</v>
      </c>
      <c r="CJ99" s="29">
        <f t="shared" si="124"/>
        <v>0.59474389570830288</v>
      </c>
      <c r="CK99" s="10">
        <v>8.6333333333333329</v>
      </c>
      <c r="CL99" s="10">
        <v>14.733333333333334</v>
      </c>
      <c r="CM99" s="10">
        <v>-0.53333333333333355</v>
      </c>
      <c r="CN99" s="10">
        <v>5.2666666666666666</v>
      </c>
      <c r="CO99" s="10">
        <v>6.3666666666666671</v>
      </c>
      <c r="CP99" s="10">
        <v>-33.866666666666667</v>
      </c>
      <c r="CQ99" s="10">
        <v>28.8</v>
      </c>
      <c r="CR99" s="10">
        <v>1.6333333333333335</v>
      </c>
      <c r="CS99" s="7">
        <v>102.85151600792865</v>
      </c>
      <c r="CT99" s="7">
        <v>117.65461358805165</v>
      </c>
      <c r="CU99" s="8">
        <f t="shared" si="111"/>
        <v>2.8194376843915459E-2</v>
      </c>
      <c r="CV99" s="7">
        <v>67.708333333333343</v>
      </c>
      <c r="CW99" s="7">
        <v>55.878522742700099</v>
      </c>
      <c r="CX99" s="26">
        <v>1.5681476605613989</v>
      </c>
      <c r="CY99" s="29">
        <v>0.22207896659958717</v>
      </c>
      <c r="CZ99">
        <v>146771.96655196499</v>
      </c>
      <c r="DA99">
        <v>47171.820942666898</v>
      </c>
      <c r="DB99" s="29">
        <f t="shared" si="156"/>
        <v>3.3698771811984329E-2</v>
      </c>
      <c r="DC99" s="29">
        <f t="shared" si="157"/>
        <v>4.5544671575477036E-3</v>
      </c>
      <c r="DD99" s="29">
        <v>6.318801779926804E-2</v>
      </c>
      <c r="DE99" s="29">
        <v>5.0078361076902472E-2</v>
      </c>
      <c r="DF99" s="29">
        <v>0.12025820933876333</v>
      </c>
      <c r="DG99" s="29">
        <v>0.17023936879459101</v>
      </c>
      <c r="DH99" s="29">
        <v>6.7527487479427883E-2</v>
      </c>
      <c r="DI99" s="29">
        <v>0.43732730872050846</v>
      </c>
      <c r="DJ99" s="29">
        <v>0.12465776044802759</v>
      </c>
      <c r="DK99" s="29">
        <v>0.2066716058356563</v>
      </c>
      <c r="DL99" s="29">
        <v>0.66867063371631619</v>
      </c>
      <c r="DM99">
        <v>-5891.9261041133905</v>
      </c>
      <c r="DN99" s="8">
        <f t="shared" si="107"/>
        <v>-2.4169506373107115E-2</v>
      </c>
      <c r="DO99" s="7">
        <f t="shared" si="115"/>
        <v>-32117.693007228958</v>
      </c>
      <c r="DP99" s="8">
        <f t="shared" si="114"/>
        <v>-3.3716930207771362E-2</v>
      </c>
      <c r="DQ99" s="8">
        <f t="shared" si="139"/>
        <v>2.4878068514920582E-2</v>
      </c>
      <c r="DR99" s="25">
        <v>1.0004650066359</v>
      </c>
      <c r="DS99" s="8">
        <v>1.06852668716011E-3</v>
      </c>
      <c r="DT99" s="8">
        <v>2.3678040273516399E-3</v>
      </c>
      <c r="DU99" s="8">
        <v>-3.3477556368469502E-3</v>
      </c>
      <c r="DV99" s="8">
        <v>0.11322529271368199</v>
      </c>
      <c r="DW99" s="29">
        <f t="shared" si="102"/>
        <v>9.6170461090931164E-2</v>
      </c>
      <c r="DX99" s="8">
        <v>0.66610808150386036</v>
      </c>
      <c r="DY99" s="8">
        <v>5.8960473448233602E-2</v>
      </c>
      <c r="DZ99" s="8">
        <v>6.4006407909576346E-2</v>
      </c>
      <c r="EA99" s="8">
        <v>0.47273411219331551</v>
      </c>
      <c r="EB99" s="8">
        <f t="shared" si="112"/>
        <v>-2.7438854342425212E-2</v>
      </c>
      <c r="EC99" s="8">
        <v>9.0535188087176532E-2</v>
      </c>
      <c r="ED99" s="8">
        <v>6.8485781034325566E-2</v>
      </c>
      <c r="EE99" s="8">
        <v>6.6214079130620274E-2</v>
      </c>
      <c r="EF99" s="8">
        <v>5.0610648876207254E-2</v>
      </c>
      <c r="EG99" s="8">
        <v>0.29965894174961888</v>
      </c>
      <c r="EH99" s="8">
        <v>0.32487438366551535</v>
      </c>
      <c r="EI99" s="8">
        <v>8.8924265653964885E-2</v>
      </c>
      <c r="EJ99" s="8">
        <v>6.0625124497995647E-2</v>
      </c>
      <c r="EK99" s="8">
        <v>9.7109383860799092E-2</v>
      </c>
      <c r="EL99" s="10">
        <v>243114.67081000001</v>
      </c>
      <c r="EM99" s="8">
        <v>2.3940789902807014E-2</v>
      </c>
      <c r="EN99" s="10">
        <v>11516.381429999999</v>
      </c>
      <c r="EO99" s="10">
        <v>14037.667479999996</v>
      </c>
      <c r="EP99" s="8">
        <v>4.7370162366714305E-2</v>
      </c>
      <c r="EQ99" s="8">
        <v>1.2189304049475198</v>
      </c>
      <c r="ER99" s="8">
        <v>0.12082310207409198</v>
      </c>
      <c r="ES99" s="8">
        <v>0.47789336764827428</v>
      </c>
      <c r="ET99" s="10">
        <v>128427.05915000002</v>
      </c>
      <c r="EU99" s="8">
        <v>8.475163089250648E-2</v>
      </c>
      <c r="EV99" s="10">
        <v>7625.5715499999997</v>
      </c>
      <c r="EW99" s="10">
        <v>10472.582969999999</v>
      </c>
      <c r="EX99" s="8">
        <v>5.9376673424355979E-2</v>
      </c>
      <c r="EY99" s="8">
        <v>1.3733505615064356</v>
      </c>
      <c r="EZ99" s="8">
        <v>9.1461054260440475E-2</v>
      </c>
      <c r="FA99" s="8">
        <v>0.89158154162286429</v>
      </c>
      <c r="FB99" s="10">
        <v>59018.149489999996</v>
      </c>
      <c r="FC99" s="8">
        <v>0.11435183462415566</v>
      </c>
      <c r="FD99" s="10">
        <v>1830.7367000000002</v>
      </c>
      <c r="FE99" s="10">
        <v>2044.4738</v>
      </c>
      <c r="FF99" s="8">
        <v>3.1019893300961582E-2</v>
      </c>
      <c r="FG99" s="8">
        <v>1.11674922996846</v>
      </c>
      <c r="FH99" s="8">
        <v>5.7573444520991952E-2</v>
      </c>
      <c r="FI99" s="8">
        <v>0.60169132138628534</v>
      </c>
      <c r="FJ99" s="7">
        <v>442901.69653000002</v>
      </c>
      <c r="FK99" s="7">
        <v>21928.633119999999</v>
      </c>
      <c r="FL99" s="8">
        <v>5.4271717467225068E-2</v>
      </c>
      <c r="FM99" s="8">
        <v>0.23631719796348491</v>
      </c>
      <c r="FN99" s="8">
        <v>0.57547624650546159</v>
      </c>
      <c r="FO99" s="8">
        <v>0.30945490189746422</v>
      </c>
      <c r="FP99" s="8">
        <v>0.14946956641354145</v>
      </c>
      <c r="FQ99" s="8">
        <v>1.2424241753253511</v>
      </c>
      <c r="FR99" s="8">
        <v>4.9511287249076184E-2</v>
      </c>
      <c r="FS99" s="8">
        <v>0.10401656995800836</v>
      </c>
      <c r="FT99" s="8">
        <v>6.8385341562743118E-2</v>
      </c>
      <c r="FU99" s="8">
        <v>0.10005188603061217</v>
      </c>
      <c r="FV99" s="8">
        <v>2.5487698324267671E-2</v>
      </c>
      <c r="FW99" s="8">
        <v>4.7670496083933506E-2</v>
      </c>
      <c r="FX99" s="8">
        <v>0.34354702074991456</v>
      </c>
      <c r="FY99" s="8">
        <v>0.60878248316615202</v>
      </c>
      <c r="FZ99" s="8">
        <v>-5.5707451020833965E-2</v>
      </c>
      <c r="GA99" s="8">
        <v>7.0949067401755439E-3</v>
      </c>
      <c r="GB99" s="8">
        <v>2.8333987680333905E-2</v>
      </c>
      <c r="GC99" s="8">
        <v>0.82158469196007022</v>
      </c>
      <c r="GD99" s="8">
        <v>-0.44529664098658706</v>
      </c>
      <c r="GE99" s="8">
        <v>-0.20731494331133471</v>
      </c>
      <c r="GF99" s="8">
        <v>-0.10758055943849237</v>
      </c>
      <c r="GG99" s="8">
        <v>-3.8027479993963338E-2</v>
      </c>
      <c r="GH99" s="8">
        <v>3.3156022560091683E-3</v>
      </c>
      <c r="GI99" s="8">
        <v>1.2729119638406801E-3</v>
      </c>
      <c r="GJ99" s="8">
        <v>3.5259280317410817E-2</v>
      </c>
      <c r="GK99" s="8">
        <v>7.3134228125890585E-2</v>
      </c>
      <c r="GL99" s="8">
        <v>0.11972691077646846</v>
      </c>
      <c r="GM99" s="8">
        <v>6.5222077274066981E-2</v>
      </c>
      <c r="GN99" s="8">
        <v>6.1524188585395032E-2</v>
      </c>
      <c r="GO99" s="8">
        <v>4.6558285396102468E-2</v>
      </c>
      <c r="GP99" s="8">
        <v>6.6034237512848084E-3</v>
      </c>
      <c r="GQ99" s="8">
        <v>8.1486212681550818E-2</v>
      </c>
      <c r="GR99" s="8">
        <v>1.3985331094961513E-2</v>
      </c>
      <c r="GS99" s="8">
        <v>2.8177714810810064E-2</v>
      </c>
      <c r="GT99" s="8">
        <v>0.72898689871432143</v>
      </c>
      <c r="GU99" s="8">
        <v>0.18212542249062727</v>
      </c>
      <c r="GV99" s="8">
        <v>1.0373792846809902</v>
      </c>
      <c r="GW99" s="8">
        <v>0.44385469517105763</v>
      </c>
      <c r="GX99" s="26">
        <v>7.7184903078233065</v>
      </c>
      <c r="GY99" s="8">
        <v>0.16435522066273137</v>
      </c>
      <c r="GZ99" s="8">
        <v>7.0612148279595915E-2</v>
      </c>
      <c r="HA99" s="51">
        <v>1.2033034276233747</v>
      </c>
      <c r="HB99" s="51">
        <v>0.41147024962285217</v>
      </c>
      <c r="HC99" s="51">
        <v>1310.047776992375</v>
      </c>
      <c r="HD99" s="51">
        <v>1724.7318026209523</v>
      </c>
      <c r="HE99" s="51">
        <v>1013.0651206791342</v>
      </c>
      <c r="HF99" s="51">
        <v>1676.1617036270409</v>
      </c>
      <c r="HG99" s="51">
        <v>1253.9588409612509</v>
      </c>
      <c r="HH99" s="10">
        <v>1183.3196590877494</v>
      </c>
      <c r="HI99" s="8">
        <v>0.80812408566421001</v>
      </c>
      <c r="HJ99" s="8">
        <v>7.2731751497757596E-2</v>
      </c>
      <c r="HK99" s="8">
        <v>0.34889298499517674</v>
      </c>
      <c r="HL99" s="8">
        <v>0.16250761996873375</v>
      </c>
      <c r="HM99" s="8">
        <v>7.1693615727952964E-2</v>
      </c>
      <c r="HN99" s="8">
        <v>3.9246906013182342E-2</v>
      </c>
      <c r="HO99" s="7">
        <v>1563.0933333333332</v>
      </c>
      <c r="HP99" s="8">
        <v>4.6511844371590595E-2</v>
      </c>
      <c r="HQ99" s="8">
        <v>6.1448921228096899E-2</v>
      </c>
      <c r="HR99" s="8">
        <v>6.9354612694188009E-2</v>
      </c>
      <c r="HS99" s="29">
        <f t="shared" si="77"/>
        <v>2.2842768322597413E-2</v>
      </c>
      <c r="HT99">
        <v>-3282.804126</v>
      </c>
      <c r="HU99">
        <f t="shared" si="158"/>
        <v>-10394.374947</v>
      </c>
      <c r="HV99" s="8">
        <f t="shared" si="140"/>
        <v>-3.8677648056713622E-2</v>
      </c>
      <c r="HW99" s="8">
        <f t="shared" si="143"/>
        <v>-3.1769301464715335E-2</v>
      </c>
      <c r="HX99">
        <v>3845.8389799449997</v>
      </c>
      <c r="HY99">
        <f t="shared" si="159"/>
        <v>14649.827535361001</v>
      </c>
      <c r="HZ99" s="8">
        <f t="shared" si="141"/>
        <v>4.5311264650549916E-2</v>
      </c>
      <c r="IA99" s="8">
        <f t="shared" si="144"/>
        <v>4.4775639684933456E-2</v>
      </c>
      <c r="IB99" s="8">
        <v>1.436040144097208E-2</v>
      </c>
      <c r="IC99" s="8">
        <v>6.3396023226913725E-3</v>
      </c>
      <c r="ID99" s="8">
        <v>2.4075635921270003E-2</v>
      </c>
      <c r="IE99" s="8">
        <v>2.1473378938213674</v>
      </c>
      <c r="IF99" s="29">
        <v>0.36981950429432664</v>
      </c>
      <c r="IG99" s="29">
        <v>3.0621972483801298E-2</v>
      </c>
      <c r="IH99" s="29">
        <v>1.7033046675296499E-2</v>
      </c>
      <c r="II99" s="7">
        <v>243775.19396379599</v>
      </c>
      <c r="IJ99" s="7">
        <v>2872.1333333333337</v>
      </c>
      <c r="IK99" s="7">
        <f t="shared" si="103"/>
        <v>84876.001797895631</v>
      </c>
      <c r="IL99" s="10">
        <f>+VLOOKUP($A99,[3]Hoja1!$G$2:$I$123, 3, FALSE)</f>
        <v>38.358747616049293</v>
      </c>
      <c r="IM99" s="10">
        <v>32.573558924914998</v>
      </c>
      <c r="IN99" s="8">
        <f t="shared" si="104"/>
        <v>0.17760382598873137</v>
      </c>
      <c r="IO99" s="7">
        <v>2840.7099999999996</v>
      </c>
      <c r="IP99" s="8">
        <v>4.0907123019964797E-3</v>
      </c>
      <c r="IQ99" s="7">
        <v>55.735703430964648</v>
      </c>
      <c r="IR99" s="8">
        <v>3.1213828946409332E-3</v>
      </c>
      <c r="IS99" s="8">
        <v>5.3019684248804691E-3</v>
      </c>
      <c r="IT99" s="8">
        <v>0.15</v>
      </c>
      <c r="IU99" s="8">
        <v>0.17721518987341772</v>
      </c>
      <c r="IV99" s="8">
        <v>0.17948717948717946</v>
      </c>
      <c r="IW99" s="29">
        <f t="shared" si="160"/>
        <v>6.1425032115805071E-3</v>
      </c>
      <c r="IX99" s="7">
        <f t="shared" si="161"/>
        <v>62.675769027170759</v>
      </c>
      <c r="IY99" s="29">
        <f t="shared" si="145"/>
        <v>3.9379906157694742E-3</v>
      </c>
      <c r="IZ99" s="29">
        <f t="shared" si="146"/>
        <v>6.6519166630951958E-3</v>
      </c>
      <c r="JA99" s="29">
        <f t="shared" si="147"/>
        <v>7.7700617283950613E-2</v>
      </c>
      <c r="JB99" s="29">
        <f t="shared" si="148"/>
        <v>9.4425398499765584E-2</v>
      </c>
      <c r="JC99" s="29">
        <f t="shared" si="149"/>
        <v>7.6121794871794865E-2</v>
      </c>
      <c r="JD99" s="26">
        <v>0.22685539558895301</v>
      </c>
      <c r="JE99" s="26">
        <v>-0.77620354418440096</v>
      </c>
      <c r="JF99" s="26">
        <v>-0.10817984749038401</v>
      </c>
      <c r="JG99" s="26">
        <v>0.30560350159816502</v>
      </c>
      <c r="JH99" s="26">
        <v>-0.40484390721160901</v>
      </c>
      <c r="JI99" s="26">
        <v>-0.29677263815712501</v>
      </c>
      <c r="JJ99" s="56">
        <f t="shared" ref="JJ99:JJ105" si="164">+SUM(JD99:JI99)</f>
        <v>-1.0535410398564009</v>
      </c>
      <c r="JK99" s="8">
        <v>0.26873676612224401</v>
      </c>
      <c r="JL99" s="27">
        <v>0.51582449229204497</v>
      </c>
      <c r="JM99" s="7">
        <v>0</v>
      </c>
      <c r="JN99" s="8">
        <v>6.2299370577156198E-2</v>
      </c>
      <c r="JO99" s="8">
        <v>-4.5208742604935702E-2</v>
      </c>
      <c r="JP99" s="8">
        <v>0.114385118450874</v>
      </c>
      <c r="JQ99" s="29">
        <f t="shared" si="150"/>
        <v>-1.5408878847435262E-2</v>
      </c>
      <c r="JR99" s="29">
        <f t="shared" si="151"/>
        <v>3.8457776550517894E-2</v>
      </c>
      <c r="JS99" s="29">
        <f t="shared" si="152"/>
        <v>4.6875000000000007E-2</v>
      </c>
      <c r="JT99" s="31">
        <f t="shared" si="153"/>
        <v>8.6162310559958074E-7</v>
      </c>
      <c r="JU99" s="31">
        <f t="shared" si="154"/>
        <v>2.6650954663093905E-5</v>
      </c>
      <c r="JV99" s="31">
        <f t="shared" si="155"/>
        <v>1.3671874999999992E-5</v>
      </c>
      <c r="JW99" s="31">
        <v>0.03</v>
      </c>
      <c r="JX99" s="31">
        <f t="shared" si="162"/>
        <v>2.4154580540255016E-3</v>
      </c>
    </row>
    <row r="100" spans="1:284" x14ac:dyDescent="0.3">
      <c r="A100" s="1">
        <v>43344</v>
      </c>
      <c r="B100" s="7">
        <v>214480.585333469</v>
      </c>
      <c r="C100" s="7">
        <f t="shared" si="99"/>
        <v>214323.19463561755</v>
      </c>
      <c r="D100" s="26">
        <f t="shared" si="100"/>
        <v>12.275974501987939</v>
      </c>
      <c r="E100" s="26">
        <f>+'Output Gap'!E116</f>
        <v>12.275240410022001</v>
      </c>
      <c r="F100" s="26">
        <f t="shared" si="125"/>
        <v>12.27719269250596</v>
      </c>
      <c r="G100" s="27">
        <f t="shared" si="126"/>
        <v>12.289692322040896</v>
      </c>
      <c r="H100" s="27">
        <f t="shared" si="127"/>
        <v>217443.06432869658</v>
      </c>
      <c r="I100" s="7">
        <v>212363.44847619243</v>
      </c>
      <c r="J100" s="7">
        <v>208708.28942285548</v>
      </c>
      <c r="K100" s="7">
        <v>214142.72043545099</v>
      </c>
      <c r="L100" s="7">
        <v>216319.62445132399</v>
      </c>
      <c r="M100" s="8">
        <f t="shared" si="118"/>
        <v>-1.4347984391734347E-2</v>
      </c>
      <c r="N100" s="8">
        <f t="shared" si="128"/>
        <v>2.765724316257745E-2</v>
      </c>
      <c r="O100" s="8">
        <f>+'Output Gap'!H116</f>
        <v>-5.8297872446999577E-3</v>
      </c>
      <c r="P100" s="8">
        <f t="shared" si="129"/>
        <v>1.5777557011089627E-3</v>
      </c>
      <c r="Q100" s="33">
        <f>+'Output Gap'!I116</f>
        <v>-1.7517782300799922E-2</v>
      </c>
      <c r="R100" s="8">
        <v>-1.3000000000000001E-2</v>
      </c>
      <c r="S100" s="8">
        <f>+'Output Gap'!Y100</f>
        <v>-1.0862727478344672E-2</v>
      </c>
      <c r="T100" s="8">
        <f t="shared" si="130"/>
        <v>-1.2376925000429029E-2</v>
      </c>
      <c r="U100" s="25">
        <v>1.45236540725758</v>
      </c>
      <c r="V100" s="25">
        <v>1.46194242223931</v>
      </c>
      <c r="W100" s="14">
        <f t="shared" si="131"/>
        <v>-9.5770149817300254E-3</v>
      </c>
      <c r="X100" s="25">
        <f t="shared" si="132"/>
        <v>4.3143316483583476</v>
      </c>
      <c r="Y100">
        <f t="shared" si="163"/>
        <v>10.016375014854365</v>
      </c>
      <c r="Z100">
        <f t="shared" si="133"/>
        <v>10.024917856754499</v>
      </c>
      <c r="AA100" s="14">
        <f t="shared" si="117"/>
        <v>-8.5428419001338796E-3</v>
      </c>
      <c r="AB100">
        <f t="shared" si="120"/>
        <v>13.471742243105904</v>
      </c>
      <c r="AC100">
        <f t="shared" si="134"/>
        <v>13.456263939786878</v>
      </c>
      <c r="AD100" s="14">
        <f t="shared" si="135"/>
        <v>1.5478303319026665E-2</v>
      </c>
      <c r="AE100" s="8">
        <v>9.5626872760517484E-2</v>
      </c>
      <c r="AF100" s="14">
        <f>+NAIRU_Unemployment!N96</f>
        <v>9.8687179828492594E-2</v>
      </c>
      <c r="AG100" s="8">
        <f>+NAIRU_Unemployment!L96</f>
        <v>9.1191849849299414E-2</v>
      </c>
      <c r="AH100" s="8">
        <f t="shared" si="121"/>
        <v>4.43502291121807E-3</v>
      </c>
      <c r="AI100" s="7">
        <v>22631.289367713121</v>
      </c>
      <c r="AJ100" s="7">
        <v>25024.283325172535</v>
      </c>
      <c r="AK100" s="7">
        <v>22390.1187851215</v>
      </c>
      <c r="AL100" s="7">
        <v>24848.163360879102</v>
      </c>
      <c r="AM100" s="8">
        <f t="shared" si="101"/>
        <v>0.90437312723948249</v>
      </c>
      <c r="AN100" s="7">
        <v>46514.22825338682</v>
      </c>
      <c r="AO100" s="7">
        <v>900335.79201775277</v>
      </c>
      <c r="AP100" s="7">
        <v>900789.56197000004</v>
      </c>
      <c r="AQ100" s="8">
        <v>0.80899999999999994</v>
      </c>
      <c r="AR100" s="8">
        <v>0.795079946572397</v>
      </c>
      <c r="AS100" s="8">
        <v>0.78669315661863104</v>
      </c>
      <c r="AT100" s="8">
        <v>0.77867845203698605</v>
      </c>
      <c r="AU100" s="8">
        <v>0.78323302218391899</v>
      </c>
      <c r="AV100" s="8">
        <f t="shared" si="113"/>
        <v>0.78286821027984532</v>
      </c>
      <c r="AW100" s="8">
        <v>4.2500000000000003E-2</v>
      </c>
      <c r="AX100" s="8">
        <v>4.2557257895081968E-2</v>
      </c>
      <c r="AY100" s="8">
        <v>4.5433333333333333E-2</v>
      </c>
      <c r="AZ100" s="8">
        <f t="shared" si="136"/>
        <v>9.9054991454710084E-3</v>
      </c>
      <c r="BA100" s="8">
        <f t="shared" si="108"/>
        <v>1.0223390668046894E-2</v>
      </c>
      <c r="BB100" s="8">
        <f t="shared" si="109"/>
        <v>1.3010267512503004E-2</v>
      </c>
      <c r="BC100" s="7">
        <v>99.47</v>
      </c>
      <c r="BD100" s="8">
        <v>3.2274802822747972E-2</v>
      </c>
      <c r="BE100" s="8">
        <v>1.4712772160210502E-2</v>
      </c>
      <c r="BF100" s="7">
        <v>99.380863961709295</v>
      </c>
      <c r="BG100" s="8">
        <v>3.6695824242215597E-2</v>
      </c>
      <c r="BH100" s="8">
        <f t="shared" si="105"/>
        <v>5.3587573225151175E-3</v>
      </c>
      <c r="BI100" s="8">
        <v>1.44145471898836E-2</v>
      </c>
      <c r="BJ100" s="8">
        <v>3.1941707160063004E-2</v>
      </c>
      <c r="BK100" s="7">
        <v>1.7607975791760289</v>
      </c>
      <c r="BL100" s="8">
        <v>4.7922946551279155E-2</v>
      </c>
      <c r="BM100" s="7">
        <v>2960.9733333333338</v>
      </c>
      <c r="BN100" s="7">
        <v>133.68956216666666</v>
      </c>
      <c r="BO100" s="7">
        <v>131.753666105474</v>
      </c>
      <c r="BP100" s="7">
        <v>132.09315639856499</v>
      </c>
      <c r="BQ100" s="8">
        <f t="shared" si="106"/>
        <v>-2.5700823747949464E-3</v>
      </c>
      <c r="BR100" s="8">
        <f t="shared" si="110"/>
        <v>1.0934513918333222E-2</v>
      </c>
      <c r="BS100" s="8">
        <v>4.7055090771781598E-2</v>
      </c>
      <c r="BT100" s="7">
        <v>114.86</v>
      </c>
      <c r="BU100" s="8">
        <v>7.0138523584077905E-3</v>
      </c>
      <c r="BV100" s="29">
        <f t="shared" si="116"/>
        <v>7.3886283136507941E-2</v>
      </c>
      <c r="BW100" s="29">
        <v>3.0764614802259197E-3</v>
      </c>
      <c r="BX100" s="29">
        <v>2.4641559351777E-2</v>
      </c>
      <c r="BY100" s="29">
        <v>6.6962138095238141E-2</v>
      </c>
      <c r="BZ100" s="29">
        <v>1.7994282539682539E-2</v>
      </c>
      <c r="CA100" s="29">
        <v>1.093E-2</v>
      </c>
      <c r="CB100" s="29">
        <f t="shared" si="79"/>
        <v>-4.8967855555555606E-2</v>
      </c>
      <c r="CC100" s="29">
        <v>1.85649147215672E-2</v>
      </c>
      <c r="CD100" s="29">
        <v>2.0418532236003199E-2</v>
      </c>
      <c r="CE100" s="29">
        <f t="shared" si="122"/>
        <v>1.4507647374975889E-2</v>
      </c>
      <c r="CF100" s="29">
        <f t="shared" si="123"/>
        <v>1.7584108855201813E-2</v>
      </c>
      <c r="CG100" s="29">
        <f t="shared" si="137"/>
        <v>-7.6786097097308048E-3</v>
      </c>
      <c r="CH100" s="29">
        <f t="shared" si="138"/>
        <v>-5.2940214411159731E-3</v>
      </c>
      <c r="CI100" s="29">
        <f t="shared" si="142"/>
        <v>4.5749622913028587E-3</v>
      </c>
      <c r="CJ100" s="29">
        <f t="shared" si="124"/>
        <v>0.58593300462982656</v>
      </c>
      <c r="CK100" s="10">
        <v>4.6000000000000005</v>
      </c>
      <c r="CL100" s="10">
        <v>10.366666666666667</v>
      </c>
      <c r="CM100" s="10">
        <v>-4.1000000000000005</v>
      </c>
      <c r="CN100" s="10">
        <v>6.2333333333333334</v>
      </c>
      <c r="CO100" s="10">
        <v>5.166666666666667</v>
      </c>
      <c r="CP100" s="10">
        <v>-30.733333333333334</v>
      </c>
      <c r="CQ100" s="10">
        <v>28.233333333333334</v>
      </c>
      <c r="CR100" s="10">
        <v>4.7</v>
      </c>
      <c r="CS100" s="7">
        <v>104.72533249623055</v>
      </c>
      <c r="CT100" s="7">
        <v>93.730203555019273</v>
      </c>
      <c r="CU100" s="8">
        <f t="shared" si="111"/>
        <v>2.6895313360588258E-2</v>
      </c>
      <c r="CV100" s="7">
        <v>69.791666666666671</v>
      </c>
      <c r="CW100" s="7">
        <v>58.304556885906401</v>
      </c>
      <c r="CX100" s="26">
        <v>1.5701360010012069</v>
      </c>
      <c r="CY100" s="29">
        <v>0.2200911398166002</v>
      </c>
      <c r="CZ100">
        <v>147540.624029923</v>
      </c>
      <c r="DA100">
        <v>47186.009860005201</v>
      </c>
      <c r="DB100" s="29">
        <f t="shared" si="156"/>
        <v>2.9894967084581614E-2</v>
      </c>
      <c r="DC100" s="29">
        <f t="shared" si="157"/>
        <v>4.5858543358787029E-2</v>
      </c>
      <c r="DD100" s="29">
        <v>6.2396973066453136E-2</v>
      </c>
      <c r="DE100" s="29">
        <v>5.0481511261266453E-2</v>
      </c>
      <c r="DF100" s="29">
        <v>0.12019189443841904</v>
      </c>
      <c r="DG100" s="29">
        <v>0.16920211372185381</v>
      </c>
      <c r="DH100" s="29">
        <v>6.9944271244441719E-2</v>
      </c>
      <c r="DI100" s="29">
        <v>0.43480450043315522</v>
      </c>
      <c r="DJ100" s="29">
        <v>0.12444965601943379</v>
      </c>
      <c r="DK100" s="29">
        <v>0.20962702110162301</v>
      </c>
      <c r="DL100" s="29">
        <v>0.66592332287894329</v>
      </c>
      <c r="DM100">
        <v>-12818.843490776968</v>
      </c>
      <c r="DN100" s="8">
        <f t="shared" si="107"/>
        <v>-5.1371607562752171E-2</v>
      </c>
      <c r="DO100" s="7">
        <f t="shared" si="115"/>
        <v>-39297.261423077798</v>
      </c>
      <c r="DP100" s="8">
        <f t="shared" si="114"/>
        <v>-4.050283755886052E-2</v>
      </c>
      <c r="DQ100" s="8">
        <f t="shared" si="139"/>
        <v>2.3962382173433383E-2</v>
      </c>
      <c r="DR100" s="25">
        <v>1.00373815352092</v>
      </c>
      <c r="DS100" s="8">
        <v>4.4027355188383998E-3</v>
      </c>
      <c r="DT100" s="8">
        <v>2.3683823824298101E-3</v>
      </c>
      <c r="DU100" s="8">
        <v>-2.2762535897980101E-3</v>
      </c>
      <c r="DV100" s="8">
        <v>0.113223480246263</v>
      </c>
      <c r="DW100" s="29">
        <f t="shared" si="102"/>
        <v>9.5626872760517484E-2</v>
      </c>
      <c r="DX100" s="8">
        <v>0.66722106422980276</v>
      </c>
      <c r="DY100" s="8">
        <v>5.76941997340834E-2</v>
      </c>
      <c r="DZ100" s="8">
        <v>6.6903432780597294E-2</v>
      </c>
      <c r="EA100" s="8">
        <v>0.46827172296647779</v>
      </c>
      <c r="EB100" s="8">
        <f t="shared" si="112"/>
        <v>-1.5439700139770474E-2</v>
      </c>
      <c r="EC100" s="8">
        <v>8.0963855236880544E-2</v>
      </c>
      <c r="ED100" s="8">
        <v>6.8828607845805356E-2</v>
      </c>
      <c r="EE100" s="8">
        <v>7.1471334061321334E-2</v>
      </c>
      <c r="EF100" s="8">
        <v>5.6192518326140695E-2</v>
      </c>
      <c r="EG100" s="8">
        <v>0.29515586043618652</v>
      </c>
      <c r="EH100" s="8">
        <v>0.32354779450086896</v>
      </c>
      <c r="EI100" s="8">
        <v>8.7830723050386625E-2</v>
      </c>
      <c r="EJ100" s="8">
        <v>6.2095997924434224E-2</v>
      </c>
      <c r="EK100" s="8">
        <v>9.8274776682374457E-2</v>
      </c>
      <c r="EL100" s="10">
        <v>240969.58629999997</v>
      </c>
      <c r="EM100" s="8">
        <v>1.5912261044340514E-2</v>
      </c>
      <c r="EN100" s="10">
        <v>11703.307200000001</v>
      </c>
      <c r="EO100" s="10">
        <v>14217.23403</v>
      </c>
      <c r="EP100" s="8">
        <v>4.8567569790445388E-2</v>
      </c>
      <c r="EQ100" s="8">
        <v>1.2148048228623785</v>
      </c>
      <c r="ER100" s="8">
        <v>0.12081933781366996</v>
      </c>
      <c r="ES100" s="8">
        <v>0.48833339996556996</v>
      </c>
      <c r="ET100" s="10">
        <v>131503.53323999999</v>
      </c>
      <c r="EU100" s="8">
        <v>8.3063458294216241E-2</v>
      </c>
      <c r="EV100" s="10">
        <v>7586.0587999999998</v>
      </c>
      <c r="EW100" s="10">
        <v>10594.222429999998</v>
      </c>
      <c r="EX100" s="8">
        <v>5.7687110095780425E-2</v>
      </c>
      <c r="EY100" s="8">
        <v>1.3965384014687572</v>
      </c>
      <c r="EZ100" s="8">
        <v>8.9160234140042108E-2</v>
      </c>
      <c r="FA100" s="8">
        <v>0.90356715749447092</v>
      </c>
      <c r="FB100" s="10">
        <v>60484.419359999978</v>
      </c>
      <c r="FC100" s="8">
        <v>0.11623890915434365</v>
      </c>
      <c r="FD100" s="10">
        <v>1911.6469899999997</v>
      </c>
      <c r="FE100" s="10">
        <v>2089.2327900000005</v>
      </c>
      <c r="FF100" s="8">
        <v>3.1605610341102569E-2</v>
      </c>
      <c r="FG100" s="8">
        <v>1.0928967539137551</v>
      </c>
      <c r="FH100" s="8">
        <v>5.8315873735001425E-2</v>
      </c>
      <c r="FI100" s="8">
        <v>0.59232018244400053</v>
      </c>
      <c r="FJ100" s="7">
        <v>445383.59907999996</v>
      </c>
      <c r="FK100" s="7">
        <v>22104.488370000003</v>
      </c>
      <c r="FL100" s="8">
        <v>4.7569224543386003E-2</v>
      </c>
      <c r="FM100" s="8">
        <v>0.18394218501281032</v>
      </c>
      <c r="FN100" s="8">
        <v>0.56939425182890813</v>
      </c>
      <c r="FO100" s="8">
        <v>0.31395227466356185</v>
      </c>
      <c r="FP100" s="8">
        <v>0.15230915525047412</v>
      </c>
      <c r="FQ100" s="8">
        <v>1.2490514968841795</v>
      </c>
      <c r="FR100" s="8">
        <v>4.9630225306140176E-2</v>
      </c>
      <c r="FS100" s="8">
        <v>0.10294091727357964</v>
      </c>
      <c r="FT100" s="8">
        <v>6.6997787754440805E-2</v>
      </c>
      <c r="FU100" s="8">
        <v>8.0682686630080103E-2</v>
      </c>
      <c r="FV100" s="8">
        <v>2.4529716329955237E-2</v>
      </c>
      <c r="FW100" s="8">
        <v>3.9242874316590945E-2</v>
      </c>
      <c r="FX100" s="8">
        <v>0.34494800870446318</v>
      </c>
      <c r="FY100" s="8">
        <v>0.6158091169789458</v>
      </c>
      <c r="FZ100" s="8">
        <v>-0.15239177348865751</v>
      </c>
      <c r="GA100" s="8">
        <v>-1.185294146178073E-3</v>
      </c>
      <c r="GB100" s="8">
        <v>2.3751271958579512E-2</v>
      </c>
      <c r="GC100" s="8">
        <v>0.81012322535508718</v>
      </c>
      <c r="GD100" s="8">
        <v>-0.42854722170526083</v>
      </c>
      <c r="GE100" s="8">
        <v>-0.44467504292944771</v>
      </c>
      <c r="GF100" s="8">
        <v>-0.15535988316449167</v>
      </c>
      <c r="GG100" s="8">
        <v>-3.8087659341576006E-2</v>
      </c>
      <c r="GH100" s="8">
        <v>6.6488221240683376E-4</v>
      </c>
      <c r="GI100" s="8">
        <v>5.3547983018780859E-3</v>
      </c>
      <c r="GJ100" s="8">
        <v>4.2678108985244101E-2</v>
      </c>
      <c r="GK100" s="8">
        <v>7.4399395269441435E-2</v>
      </c>
      <c r="GL100" s="8">
        <v>0.11922767998320299</v>
      </c>
      <c r="GM100" s="8">
        <v>6.543918009205564E-2</v>
      </c>
      <c r="GN100" s="8">
        <v>6.2904271345310805E-2</v>
      </c>
      <c r="GO100" s="8">
        <v>4.7458219739762865E-2</v>
      </c>
      <c r="GP100" s="8">
        <v>6.3444737897425472E-3</v>
      </c>
      <c r="GQ100" s="8">
        <v>8.1045761549467826E-2</v>
      </c>
      <c r="GR100" s="8">
        <v>1.5140974752526149E-2</v>
      </c>
      <c r="GS100" s="8">
        <v>2.6861458465898408E-2</v>
      </c>
      <c r="GT100" s="8">
        <v>0.7210010008880291</v>
      </c>
      <c r="GU100" s="8">
        <v>0.18472798686489064</v>
      </c>
      <c r="GV100" s="8">
        <v>1.0344380929588668</v>
      </c>
      <c r="GW100" s="8">
        <v>0.44348526540751182</v>
      </c>
      <c r="GX100" s="26">
        <v>7.5491839549518662</v>
      </c>
      <c r="GY100" s="8">
        <v>0.16368606926202819</v>
      </c>
      <c r="GZ100" s="8">
        <v>7.0016864117368335E-2</v>
      </c>
      <c r="HA100" s="51">
        <v>1.1969323815231978</v>
      </c>
      <c r="HB100" s="51">
        <v>0.40930319448108221</v>
      </c>
      <c r="HC100" s="51">
        <v>1304.8916286134711</v>
      </c>
      <c r="HD100" s="51">
        <v>1713.5839719622036</v>
      </c>
      <c r="HE100" s="51">
        <v>1017.3902713888393</v>
      </c>
      <c r="HF100" s="51">
        <v>1682.3402856239209</v>
      </c>
      <c r="HG100" s="51">
        <v>1233.3006326664133</v>
      </c>
      <c r="HH100" s="10">
        <v>1170.0038872134996</v>
      </c>
      <c r="HI100" s="8">
        <v>0.8155211398470249</v>
      </c>
      <c r="HJ100" s="8">
        <v>7.1109352874034484E-2</v>
      </c>
      <c r="HK100" s="8">
        <v>0.3615832821436617</v>
      </c>
      <c r="HL100" s="8">
        <v>0.16434096652617733</v>
      </c>
      <c r="HM100" s="8">
        <v>8.1902766264878843E-2</v>
      </c>
      <c r="HN100" s="8">
        <v>3.9671045096920571E-2</v>
      </c>
      <c r="HO100" s="7">
        <v>1525.1466666666665</v>
      </c>
      <c r="HP100" s="8">
        <v>4.5987613632256806E-2</v>
      </c>
      <c r="HQ100" s="8">
        <v>6.2108354796121104E-2</v>
      </c>
      <c r="HR100" s="8">
        <v>7.1485380522477507E-2</v>
      </c>
      <c r="HS100" s="29">
        <f t="shared" si="77"/>
        <v>2.5497766890220701E-2</v>
      </c>
      <c r="HT100">
        <v>-3218.53316</v>
      </c>
      <c r="HU100">
        <f t="shared" si="158"/>
        <v>-10888.035693</v>
      </c>
      <c r="HV100" s="8">
        <f t="shared" si="140"/>
        <v>-3.8158702304578358E-2</v>
      </c>
      <c r="HW100" s="8">
        <f t="shared" si="143"/>
        <v>-3.2687111282476741E-2</v>
      </c>
      <c r="HX100">
        <v>2798.7934629440001</v>
      </c>
      <c r="HY100">
        <f t="shared" si="159"/>
        <v>12456.365095776</v>
      </c>
      <c r="HZ100" s="8">
        <f t="shared" si="141"/>
        <v>3.3182298039296905E-2</v>
      </c>
      <c r="IA100" s="8">
        <f t="shared" si="144"/>
        <v>3.7395413051645031E-2</v>
      </c>
      <c r="IB100" s="8">
        <v>1.4023160908751397E-2</v>
      </c>
      <c r="IC100" s="8">
        <v>4.407012316362615E-3</v>
      </c>
      <c r="ID100" s="8">
        <v>1.8965239826531019E-2</v>
      </c>
      <c r="IE100" s="8">
        <v>2.1888049727785734</v>
      </c>
      <c r="IF100" s="29">
        <v>0.37070416064521766</v>
      </c>
      <c r="IG100" s="29">
        <v>2.9164801684351298E-2</v>
      </c>
      <c r="IH100" s="29">
        <v>1.49207911228777E-2</v>
      </c>
      <c r="II100" s="7">
        <v>249531.67905283699</v>
      </c>
      <c r="IJ100" s="7">
        <v>2958.43</v>
      </c>
      <c r="IK100" s="7">
        <f t="shared" si="103"/>
        <v>84345.980487230394</v>
      </c>
      <c r="IL100" s="10">
        <f>+VLOOKUP($A100,[3]Hoja1!$G$2:$I$123, 3, FALSE)</f>
        <v>38.697397864151448</v>
      </c>
      <c r="IM100" s="10">
        <v>31.7110139540838</v>
      </c>
      <c r="IN100" s="8">
        <f t="shared" si="104"/>
        <v>0.22031411295090209</v>
      </c>
      <c r="IO100" s="7">
        <v>2960.9733333333338</v>
      </c>
      <c r="IP100" s="8">
        <v>7.0586132244206254E-3</v>
      </c>
      <c r="IQ100" s="7">
        <v>69.164980507113455</v>
      </c>
      <c r="IR100" s="8">
        <v>5.5250920331980568E-3</v>
      </c>
      <c r="IS100" s="8">
        <v>5.6320330153574148E-3</v>
      </c>
      <c r="IT100" s="8">
        <v>8.7499999999999994E-2</v>
      </c>
      <c r="IU100" s="8">
        <v>0.21250000000000002</v>
      </c>
      <c r="IV100" s="8">
        <v>0.18987341772151894</v>
      </c>
      <c r="IW100" s="29">
        <f t="shared" si="160"/>
        <v>6.056926691153831E-3</v>
      </c>
      <c r="IX100" s="7">
        <f t="shared" si="161"/>
        <v>67.955823066920573</v>
      </c>
      <c r="IY100" s="29">
        <f t="shared" si="145"/>
        <v>4.1944237434884471E-3</v>
      </c>
      <c r="IZ100" s="29">
        <f t="shared" si="146"/>
        <v>5.9227338068441613E-3</v>
      </c>
      <c r="JA100" s="29">
        <f t="shared" si="147"/>
        <v>9.3325617283950613E-2</v>
      </c>
      <c r="JB100" s="29">
        <f t="shared" si="148"/>
        <v>0.13829113924050634</v>
      </c>
      <c r="JC100" s="29">
        <f t="shared" si="149"/>
        <v>0.1235901493021746</v>
      </c>
      <c r="JD100" s="26">
        <v>0.23231365123322301</v>
      </c>
      <c r="JE100" s="26">
        <v>-0.79278292283236695</v>
      </c>
      <c r="JF100" s="26">
        <v>-8.2888330592025994E-2</v>
      </c>
      <c r="JG100" s="26">
        <v>0.31682842935107203</v>
      </c>
      <c r="JH100" s="26">
        <v>-0.410299517304138</v>
      </c>
      <c r="JI100" s="26">
        <v>-0.27421823036911902</v>
      </c>
      <c r="JJ100" s="56">
        <f t="shared" si="164"/>
        <v>-1.011046920513355</v>
      </c>
      <c r="JK100" s="8">
        <v>0.27065374320702801</v>
      </c>
      <c r="JL100" s="27">
        <v>0.51863529670803998</v>
      </c>
      <c r="JM100" s="7">
        <v>0</v>
      </c>
      <c r="JN100" s="8">
        <v>6.4390931672701102E-2</v>
      </c>
      <c r="JO100" s="8">
        <v>-0.100565145847232</v>
      </c>
      <c r="JP100" s="8">
        <v>0.13924166276203401</v>
      </c>
      <c r="JQ100" s="29">
        <f t="shared" si="150"/>
        <v>-1.4632784475168029E-2</v>
      </c>
      <c r="JR100" s="29">
        <f t="shared" si="151"/>
        <v>3.5222257470512497E-2</v>
      </c>
      <c r="JS100" s="29">
        <f t="shared" si="152"/>
        <v>4.4375000000000005E-2</v>
      </c>
      <c r="JT100" s="31">
        <f t="shared" si="153"/>
        <v>2.5561753675462807E-6</v>
      </c>
      <c r="JU100" s="31">
        <f t="shared" si="154"/>
        <v>1.6473769756610916E-5</v>
      </c>
      <c r="JV100" s="31">
        <f t="shared" si="155"/>
        <v>4.2968749999999943E-6</v>
      </c>
      <c r="JW100" s="31">
        <v>0.03</v>
      </c>
      <c r="JX100" s="31">
        <f t="shared" si="162"/>
        <v>1.9417071600630054E-3</v>
      </c>
    </row>
    <row r="101" spans="1:284" x14ac:dyDescent="0.3">
      <c r="A101" s="1">
        <v>43435</v>
      </c>
      <c r="B101" s="7">
        <v>214571.677250384</v>
      </c>
      <c r="C101" s="7">
        <f t="shared" si="99"/>
        <v>215615.02109356705</v>
      </c>
      <c r="D101" s="26">
        <f t="shared" si="100"/>
        <v>12.276399121206749</v>
      </c>
      <c r="E101" s="26">
        <f>+'Output Gap'!E117</f>
        <v>12.2812497867105</v>
      </c>
      <c r="F101" s="26">
        <f t="shared" si="125"/>
        <v>12.283211043890139</v>
      </c>
      <c r="G101" s="27">
        <f t="shared" si="126"/>
        <v>12.294535093756867</v>
      </c>
      <c r="H101" s="27">
        <f t="shared" si="127"/>
        <v>218498.64535643932</v>
      </c>
      <c r="I101" s="7">
        <v>212570.28341191192</v>
      </c>
      <c r="J101" s="7">
        <v>208910.84757143952</v>
      </c>
      <c r="K101" s="7">
        <v>214668.06127228399</v>
      </c>
      <c r="L101" s="7">
        <v>217753.82606466801</v>
      </c>
      <c r="M101" s="8">
        <f t="shared" si="118"/>
        <v>-1.3197446868231988E-2</v>
      </c>
      <c r="N101" s="8">
        <f t="shared" si="128"/>
        <v>2.7096868088712922E-2</v>
      </c>
      <c r="O101" s="8">
        <f>+'Output Gap'!H117</f>
        <v>-6.2502614631991804E-3</v>
      </c>
      <c r="P101" s="8">
        <f t="shared" si="129"/>
        <v>-4.4899097391914999E-4</v>
      </c>
      <c r="Q101" s="33">
        <f>+'Output Gap'!I117</f>
        <v>-1.7686019170300327E-2</v>
      </c>
      <c r="R101" s="8">
        <v>-1.3000000000000001E-2</v>
      </c>
      <c r="S101" s="8">
        <f>+'Output Gap'!Y101</f>
        <v>-1.1391387343424181E-2</v>
      </c>
      <c r="T101" s="8">
        <f t="shared" si="130"/>
        <v>-1.1685079132077203E-2</v>
      </c>
      <c r="U101" s="25">
        <v>1.45633353064279</v>
      </c>
      <c r="V101" s="25">
        <v>1.46420021642823</v>
      </c>
      <c r="W101" s="14">
        <f t="shared" si="131"/>
        <v>-7.8666857854399197E-3</v>
      </c>
      <c r="X101" s="25">
        <f t="shared" si="132"/>
        <v>4.3240835260068025</v>
      </c>
      <c r="Y101">
        <f t="shared" si="163"/>
        <v>10.014708765776584</v>
      </c>
      <c r="Z101">
        <f t="shared" si="133"/>
        <v>10.024569711358085</v>
      </c>
      <c r="AA101" s="14">
        <f t="shared" si="117"/>
        <v>-9.8609455815008573E-3</v>
      </c>
      <c r="AB101">
        <f t="shared" si="120"/>
        <v>13.485960411161738</v>
      </c>
      <c r="AC101">
        <f t="shared" si="134"/>
        <v>13.468452114959195</v>
      </c>
      <c r="AD101" s="14">
        <f t="shared" si="135"/>
        <v>1.7508296202542795E-2</v>
      </c>
      <c r="AE101" s="8">
        <v>0.10161502703041321</v>
      </c>
      <c r="AF101" s="14">
        <f>+NAIRU_Unemployment!N97</f>
        <v>0.100486922482546</v>
      </c>
      <c r="AG101" s="8">
        <f>+NAIRU_Unemployment!L97</f>
        <v>9.1739936324909205E-2</v>
      </c>
      <c r="AH101" s="8">
        <f t="shared" si="121"/>
        <v>9.8750907055040055E-3</v>
      </c>
      <c r="AI101" s="7">
        <v>22350.211909365502</v>
      </c>
      <c r="AJ101" s="7">
        <v>24878.212104870247</v>
      </c>
      <c r="AK101" s="7">
        <v>22352.8423348943</v>
      </c>
      <c r="AL101" s="7">
        <v>24854.503413982598</v>
      </c>
      <c r="AM101" s="8">
        <f t="shared" si="101"/>
        <v>0.89838497296958675</v>
      </c>
      <c r="AN101" s="7">
        <v>47112.773359367937</v>
      </c>
      <c r="AO101" s="7">
        <v>908755.38059309416</v>
      </c>
      <c r="AP101" s="7">
        <v>909713.26037999999</v>
      </c>
      <c r="AQ101" s="8">
        <v>0.80799999999999994</v>
      </c>
      <c r="AR101" s="8">
        <v>0.79846308915216901</v>
      </c>
      <c r="AS101" s="8">
        <v>0.78995318452855601</v>
      </c>
      <c r="AT101" s="8">
        <v>0.77844474401453301</v>
      </c>
      <c r="AU101" s="8">
        <v>0.78541716260342098</v>
      </c>
      <c r="AV101" s="8">
        <f t="shared" si="113"/>
        <v>0.78460503038217</v>
      </c>
      <c r="AW101" s="8">
        <v>4.2500000000000003E-2</v>
      </c>
      <c r="AX101" s="8">
        <v>4.1166565690322593E-2</v>
      </c>
      <c r="AY101" s="8">
        <v>4.463333333333333E-2</v>
      </c>
      <c r="AZ101" s="8">
        <f t="shared" si="136"/>
        <v>1.0391000000000039E-2</v>
      </c>
      <c r="BA101" s="8">
        <f t="shared" si="108"/>
        <v>8.6137556038956564E-3</v>
      </c>
      <c r="BB101" s="8">
        <f t="shared" si="109"/>
        <v>1.1972132301196314E-2</v>
      </c>
      <c r="BC101" s="7">
        <v>100</v>
      </c>
      <c r="BD101" s="8">
        <v>3.1778786628146927E-2</v>
      </c>
      <c r="BE101" s="8">
        <v>1.8652908227233301E-2</v>
      </c>
      <c r="BF101" s="7">
        <v>100</v>
      </c>
      <c r="BG101" s="8">
        <v>3.5058744435203397E-2</v>
      </c>
      <c r="BH101" s="8">
        <f t="shared" si="105"/>
        <v>1.0788928241921347E-2</v>
      </c>
      <c r="BI101" s="8">
        <v>1.3706445061222899E-2</v>
      </c>
      <c r="BJ101" s="8">
        <v>3.2219916392748398E-2</v>
      </c>
      <c r="BK101" s="7">
        <v>1.7689751608114634</v>
      </c>
      <c r="BL101" s="8">
        <v>3.8002759239136097E-2</v>
      </c>
      <c r="BM101" s="7">
        <v>3163.6966666666667</v>
      </c>
      <c r="BN101" s="7">
        <v>134.02236389999999</v>
      </c>
      <c r="BO101" s="7">
        <v>132.83884471982901</v>
      </c>
      <c r="BP101" s="7">
        <v>133.50923157784101</v>
      </c>
      <c r="BQ101" s="8">
        <f t="shared" si="106"/>
        <v>-5.0212771812796486E-3</v>
      </c>
      <c r="BR101" s="8">
        <f t="shared" si="110"/>
        <v>1.7213243574044412E-2</v>
      </c>
      <c r="BS101" s="8">
        <v>4.4512123547450003E-2</v>
      </c>
      <c r="BT101" s="7">
        <v>118.03000000000002</v>
      </c>
      <c r="BU101" s="8">
        <v>3.0259827169833331E-2</v>
      </c>
      <c r="BV101" s="29">
        <f t="shared" si="116"/>
        <v>6.5633613584745773E-2</v>
      </c>
      <c r="BW101" s="29">
        <v>3.1943678451980002E-3</v>
      </c>
      <c r="BX101" s="29">
        <v>2.3318503132494502E-2</v>
      </c>
      <c r="BY101" s="29">
        <v>7.0551434426229534E-2</v>
      </c>
      <c r="BZ101" s="29">
        <v>1.9665396721311467E-2</v>
      </c>
      <c r="CA101" s="29">
        <v>1.5606E-2</v>
      </c>
      <c r="CB101" s="29">
        <f t="shared" si="79"/>
        <v>-5.0886037704918063E-2</v>
      </c>
      <c r="CC101" s="29">
        <v>1.8706669518779102E-2</v>
      </c>
      <c r="CD101" s="29">
        <v>2.0303486586913298E-2</v>
      </c>
      <c r="CE101" s="29">
        <f t="shared" si="122"/>
        <v>1.4392601725885988E-2</v>
      </c>
      <c r="CF101" s="29">
        <f t="shared" si="123"/>
        <v>1.7586969571083987E-2</v>
      </c>
      <c r="CG101" s="29">
        <f t="shared" si="137"/>
        <v>-7.1959695710839475E-3</v>
      </c>
      <c r="CH101" s="29">
        <f t="shared" si="138"/>
        <v>-1.1301342455561657E-2</v>
      </c>
      <c r="CI101" s="29">
        <f t="shared" si="142"/>
        <v>4.2213796514967566E-3</v>
      </c>
      <c r="CJ101" s="29">
        <f t="shared" si="124"/>
        <v>0.60285452839922393</v>
      </c>
      <c r="CK101" s="10">
        <v>-9.7333333333333343</v>
      </c>
      <c r="CL101" s="10">
        <v>-10.299999999999999</v>
      </c>
      <c r="CM101" s="10">
        <v>-8.9333333333333318</v>
      </c>
      <c r="CN101" s="10">
        <v>-3.6666666666666665</v>
      </c>
      <c r="CO101" s="10">
        <v>-8.6</v>
      </c>
      <c r="CP101" s="10">
        <v>-40.666666666666664</v>
      </c>
      <c r="CQ101" s="10">
        <v>28.033333333333331</v>
      </c>
      <c r="CR101" s="10">
        <v>-1.3666666666666665</v>
      </c>
      <c r="CS101" s="7">
        <v>145.38715325714836</v>
      </c>
      <c r="CT101" s="7">
        <v>124.68225328874165</v>
      </c>
      <c r="CU101" s="8">
        <f t="shared" si="111"/>
        <v>2.6089184066234283E-2</v>
      </c>
      <c r="CV101" s="7">
        <v>71.875</v>
      </c>
      <c r="CW101" s="7">
        <v>62.818685088049101</v>
      </c>
      <c r="CX101" s="26">
        <v>1.5743520170299943</v>
      </c>
      <c r="CY101" s="29">
        <v>0.21920813044869888</v>
      </c>
      <c r="CZ101">
        <v>148723.68277640399</v>
      </c>
      <c r="DA101">
        <v>47231.3239580441</v>
      </c>
      <c r="DB101" s="29">
        <f t="shared" si="156"/>
        <v>2.9363658956455208E-2</v>
      </c>
      <c r="DC101" s="29">
        <f t="shared" si="157"/>
        <v>4.2585696820302665E-2</v>
      </c>
      <c r="DD101" s="29">
        <v>6.1701691551928825E-2</v>
      </c>
      <c r="DE101" s="29">
        <v>5.0299308975519735E-2</v>
      </c>
      <c r="DF101" s="29">
        <v>0.12043228273158894</v>
      </c>
      <c r="DG101" s="29">
        <v>0.17060075741658201</v>
      </c>
      <c r="DH101" s="29">
        <v>6.8854051826882562E-2</v>
      </c>
      <c r="DI101" s="29">
        <v>0.43639653984028148</v>
      </c>
      <c r="DJ101" s="29">
        <v>0.12331046517715356</v>
      </c>
      <c r="DK101" s="29">
        <v>0.20839979871754064</v>
      </c>
      <c r="DL101" s="29">
        <v>0.66828973610530584</v>
      </c>
      <c r="DM101">
        <v>-6420.8015933115366</v>
      </c>
      <c r="DN101" s="8">
        <f t="shared" si="107"/>
        <v>-2.5485226164673205E-2</v>
      </c>
      <c r="DO101" s="7">
        <f t="shared" si="115"/>
        <v>-30315.780088201565</v>
      </c>
      <c r="DP101" s="8">
        <f t="shared" si="114"/>
        <v>-3.0748379032814233E-2</v>
      </c>
      <c r="DQ101" s="8">
        <f t="shared" si="139"/>
        <v>2.2457710286384769E-2</v>
      </c>
      <c r="DR101" s="25">
        <v>1.00866139498089</v>
      </c>
      <c r="DS101" s="8">
        <v>8.3675401012749308E-3</v>
      </c>
      <c r="DT101" s="8">
        <v>2.3725776916918699E-3</v>
      </c>
      <c r="DU101" s="8">
        <v>-1.4323907573017801E-3</v>
      </c>
      <c r="DV101" s="8">
        <v>0.113087572918598</v>
      </c>
      <c r="DW101" s="29">
        <f t="shared" si="102"/>
        <v>0.10161502703041321</v>
      </c>
      <c r="DX101" s="8">
        <v>0.66104655541987811</v>
      </c>
      <c r="DY101" s="8">
        <v>5.7696099991947497E-2</v>
      </c>
      <c r="DZ101" s="8">
        <v>6.5183425096765779E-2</v>
      </c>
      <c r="EA101" s="8">
        <v>0.46902294599442618</v>
      </c>
      <c r="EB101" s="8">
        <f t="shared" si="112"/>
        <v>-2.5735576583697961E-2</v>
      </c>
      <c r="EC101" s="8">
        <v>7.3252170739219302E-2</v>
      </c>
      <c r="ED101" s="8">
        <v>7.4552501243958957E-2</v>
      </c>
      <c r="EE101" s="8">
        <v>7.429799393075931E-2</v>
      </c>
      <c r="EF101" s="8">
        <v>5.4573510541565673E-2</v>
      </c>
      <c r="EG101" s="8">
        <v>0.27426813110630077</v>
      </c>
      <c r="EH101" s="8">
        <v>0.32723040453802382</v>
      </c>
      <c r="EI101" s="8">
        <v>8.8380398381021172E-2</v>
      </c>
      <c r="EJ101" s="8">
        <v>6.1777261746353722E-2</v>
      </c>
      <c r="EK101" s="8">
        <v>0.10353142726873513</v>
      </c>
      <c r="EL101" s="10">
        <v>247377.96879999992</v>
      </c>
      <c r="EM101" s="8">
        <v>2.6862248131054756E-2</v>
      </c>
      <c r="EN101" s="10">
        <v>10908.936150000001</v>
      </c>
      <c r="EO101" s="10">
        <v>14903.242439999998</v>
      </c>
      <c r="EP101" s="8">
        <v>4.4098252576484108E-2</v>
      </c>
      <c r="EQ101" s="8">
        <v>1.3661499375445512</v>
      </c>
      <c r="ER101" s="8">
        <v>0.11865285040187504</v>
      </c>
      <c r="ES101" s="8">
        <v>0.50774022544659314</v>
      </c>
      <c r="ET101" s="10">
        <v>135821.60544000001</v>
      </c>
      <c r="EU101" s="8">
        <v>9.0246261617118906E-2</v>
      </c>
      <c r="EV101" s="10">
        <v>7113.0080699999999</v>
      </c>
      <c r="EW101" s="10">
        <v>10638.771060000003</v>
      </c>
      <c r="EX101" s="8">
        <v>5.2370225244776782E-2</v>
      </c>
      <c r="EY101" s="8">
        <v>1.4956781934313204</v>
      </c>
      <c r="EZ101" s="8">
        <v>8.3525277562357586E-2</v>
      </c>
      <c r="FA101" s="8">
        <v>0.9377880109202763</v>
      </c>
      <c r="FB101" s="10">
        <v>62675.670909999993</v>
      </c>
      <c r="FC101" s="8">
        <v>0.1138939501482128</v>
      </c>
      <c r="FD101" s="10">
        <v>1975.7252400000002</v>
      </c>
      <c r="FE101" s="10">
        <v>2188.0795000000003</v>
      </c>
      <c r="FF101" s="8">
        <v>3.1523001051509611E-2</v>
      </c>
      <c r="FG101" s="8">
        <v>1.1074816759439687</v>
      </c>
      <c r="FH101" s="8">
        <v>5.6853364010406374E-2</v>
      </c>
      <c r="FI101" s="8">
        <v>0.61405594322914459</v>
      </c>
      <c r="FJ101" s="7">
        <v>458432.4284899999</v>
      </c>
      <c r="FK101" s="7">
        <v>20917.54105</v>
      </c>
      <c r="FL101" s="8">
        <v>5.8041659169666936E-2</v>
      </c>
      <c r="FM101" s="8">
        <v>0.13757381588649795</v>
      </c>
      <c r="FN101" s="8">
        <v>0.56629851908047157</v>
      </c>
      <c r="FO101" s="8">
        <v>0.31669855650431644</v>
      </c>
      <c r="FP101" s="8">
        <v>0.15318862206258338</v>
      </c>
      <c r="FQ101" s="8">
        <v>1.3083789499146772</v>
      </c>
      <c r="FR101" s="8">
        <v>4.5628406172964021E-2</v>
      </c>
      <c r="FS101" s="8">
        <v>9.98555268292316E-2</v>
      </c>
      <c r="FT101" s="8">
        <v>6.5200809177831942E-2</v>
      </c>
      <c r="FU101" s="8">
        <v>8.2706776762335898E-2</v>
      </c>
      <c r="FV101" s="8">
        <v>2.2072455010752508E-2</v>
      </c>
      <c r="FW101" s="8">
        <v>3.6067401905866991E-2</v>
      </c>
      <c r="FX101" s="8">
        <v>0.33700868296874348</v>
      </c>
      <c r="FY101" s="8">
        <v>0.6269239151253897</v>
      </c>
      <c r="FZ101" s="8">
        <v>-0.22949977994491799</v>
      </c>
      <c r="GA101" s="8">
        <v>2.0324602960481775E-2</v>
      </c>
      <c r="GB101" s="8">
        <v>5.9875057749301464E-2</v>
      </c>
      <c r="GC101" s="8">
        <v>0.82131853260314447</v>
      </c>
      <c r="GD101" s="8">
        <v>-0.43552198719786084</v>
      </c>
      <c r="GE101" s="8">
        <v>-0.35943592448182349</v>
      </c>
      <c r="GF101" s="8">
        <v>-0.15826039593246755</v>
      </c>
      <c r="GG101" s="8">
        <v>-3.9520988657722168E-2</v>
      </c>
      <c r="GH101" s="8">
        <v>4.6631290132334857E-3</v>
      </c>
      <c r="GI101" s="8">
        <v>5.6580312125989142E-3</v>
      </c>
      <c r="GJ101" s="8">
        <v>3.9519651469990445E-2</v>
      </c>
      <c r="GK101" s="8">
        <v>7.0571818270042178E-2</v>
      </c>
      <c r="GL101" s="8">
        <v>0.11860676018760057</v>
      </c>
      <c r="GM101" s="8">
        <v>6.5433551657749708E-2</v>
      </c>
      <c r="GN101" s="8">
        <v>6.2280960928948109E-2</v>
      </c>
      <c r="GO101" s="8">
        <v>3.732201295500915E-2</v>
      </c>
      <c r="GP101" s="8">
        <v>6.0691740571695279E-3</v>
      </c>
      <c r="GQ101" s="8">
        <v>8.0705222588796963E-2</v>
      </c>
      <c r="GR101" s="8">
        <v>1.75289281422931E-2</v>
      </c>
      <c r="GS101" s="8">
        <v>2.559899300282277E-2</v>
      </c>
      <c r="GT101" s="8">
        <v>0.70741020419007195</v>
      </c>
      <c r="GU101" s="8">
        <v>0.18517584946087587</v>
      </c>
      <c r="GV101" s="8">
        <v>1.0397507639236381</v>
      </c>
      <c r="GW101" s="8">
        <v>0.44437934868338247</v>
      </c>
      <c r="GX101" s="26">
        <v>7.5601369822856128</v>
      </c>
      <c r="GY101" s="8">
        <v>0.1645116934773207</v>
      </c>
      <c r="GZ101" s="8">
        <v>7.0387159016441853E-2</v>
      </c>
      <c r="HA101" s="51">
        <v>1.2019957500835357</v>
      </c>
      <c r="HB101" s="51">
        <v>0.41559484968994148</v>
      </c>
      <c r="HC101" s="51">
        <v>1323.4455561900004</v>
      </c>
      <c r="HD101" s="51">
        <v>1740.3820483902848</v>
      </c>
      <c r="HE101" s="51">
        <v>1027.1993326575839</v>
      </c>
      <c r="HF101" s="51">
        <v>1685.9287145677281</v>
      </c>
      <c r="HG101" s="51">
        <v>1288.6805043455433</v>
      </c>
      <c r="HH101" s="10">
        <v>1174.2767494287789</v>
      </c>
      <c r="HI101" s="8">
        <v>0.82169312644462422</v>
      </c>
      <c r="HJ101" s="8">
        <v>6.9449856427320253E-2</v>
      </c>
      <c r="HK101" s="8">
        <v>0.36029337695550778</v>
      </c>
      <c r="HL101" s="8">
        <v>0.17196645031316674</v>
      </c>
      <c r="HM101" s="8">
        <v>6.3589718187188393E-2</v>
      </c>
      <c r="HN101" s="8">
        <v>3.9810620461172903E-2</v>
      </c>
      <c r="HO101" s="7">
        <v>1365.7833333333335</v>
      </c>
      <c r="HP101" s="8">
        <v>4.8627539731522201E-2</v>
      </c>
      <c r="HQ101" s="8">
        <v>6.1362574640221407E-2</v>
      </c>
      <c r="HR101" s="8">
        <v>7.0150233293737305E-2</v>
      </c>
      <c r="HS101" s="29">
        <f t="shared" si="77"/>
        <v>2.1522693562215103E-2</v>
      </c>
      <c r="HT101">
        <v>-3758.6311940000001</v>
      </c>
      <c r="HU101">
        <f t="shared" si="158"/>
        <v>-13117.658810999999</v>
      </c>
      <c r="HV101" s="8">
        <f t="shared" si="140"/>
        <v>-4.8198166353551397E-2</v>
      </c>
      <c r="HW101" s="8">
        <f t="shared" si="143"/>
        <v>-3.9469842496555968E-2</v>
      </c>
      <c r="HX101">
        <v>2883.4353105170003</v>
      </c>
      <c r="HY101">
        <f t="shared" si="159"/>
        <v>11535.119873128002</v>
      </c>
      <c r="HZ101" s="8">
        <f t="shared" si="141"/>
        <v>3.6975241143066641E-2</v>
      </c>
      <c r="IA101" s="8">
        <f t="shared" si="144"/>
        <v>3.470812674205747E-2</v>
      </c>
      <c r="IB101" s="8">
        <v>1.2464771193113256E-2</v>
      </c>
      <c r="IC101" s="8">
        <v>5.479270018818351E-3</v>
      </c>
      <c r="ID101" s="8">
        <v>1.6764085530125858E-2</v>
      </c>
      <c r="IE101" s="8">
        <v>1.9345106231801859</v>
      </c>
      <c r="IF101" s="29">
        <v>0.38218321309921349</v>
      </c>
      <c r="IG101" s="29">
        <v>2.7300235002020602E-2</v>
      </c>
      <c r="IH101" s="29">
        <v>1.23041609170717E-2</v>
      </c>
      <c r="II101" s="7">
        <v>251942.10762829499</v>
      </c>
      <c r="IJ101" s="7">
        <v>3230.7366666666662</v>
      </c>
      <c r="IK101" s="7">
        <f t="shared" si="103"/>
        <v>77982.866950353433</v>
      </c>
      <c r="IL101" s="10">
        <f>+VLOOKUP($A101,[3]Hoja1!$G$2:$I$123, 3, FALSE)</f>
        <v>34.655052754086704</v>
      </c>
      <c r="IM101" s="10">
        <v>30.8476213037811</v>
      </c>
      <c r="IN101" s="8">
        <f t="shared" si="104"/>
        <v>0.12342706793534552</v>
      </c>
      <c r="IO101" s="7">
        <v>3163.6966666666667</v>
      </c>
      <c r="IP101" s="8">
        <v>5.4763298927687611E-3</v>
      </c>
      <c r="IQ101" s="7">
        <v>99.805029266750225</v>
      </c>
      <c r="IR101" s="8">
        <v>3.9476981807591424E-3</v>
      </c>
      <c r="IS101" s="8">
        <v>5.2218391982386658E-3</v>
      </c>
      <c r="IT101" s="8">
        <v>7.407407407407407E-2</v>
      </c>
      <c r="IU101" s="8">
        <v>0.16250000000000001</v>
      </c>
      <c r="IV101" s="8">
        <v>0.11250000000000002</v>
      </c>
      <c r="IW101" s="29">
        <f t="shared" si="160"/>
        <v>5.5536789350710781E-3</v>
      </c>
      <c r="IX101" s="7">
        <f t="shared" si="161"/>
        <v>76.721984500493704</v>
      </c>
      <c r="IY101" s="29">
        <f t="shared" si="145"/>
        <v>4.0539819038261831E-3</v>
      </c>
      <c r="IZ101" s="29">
        <f t="shared" si="146"/>
        <v>5.7450622111650026E-3</v>
      </c>
      <c r="JA101" s="29">
        <f t="shared" si="147"/>
        <v>0.10258487654320987</v>
      </c>
      <c r="JB101" s="29">
        <f t="shared" si="148"/>
        <v>0.15704113924050633</v>
      </c>
      <c r="JC101" s="29">
        <f t="shared" si="149"/>
        <v>0.13609014930217461</v>
      </c>
      <c r="JD101" s="26">
        <v>0.237601556663321</v>
      </c>
      <c r="JE101" s="26">
        <v>-0.81538243064111104</v>
      </c>
      <c r="JF101" s="26">
        <v>-3.5491360526808298E-2</v>
      </c>
      <c r="JG101" s="26">
        <v>0.34049625879575901</v>
      </c>
      <c r="JH101" s="26">
        <v>-0.41332110765339503</v>
      </c>
      <c r="JI101" s="26">
        <v>-0.254987314411809</v>
      </c>
      <c r="JJ101" s="56">
        <f t="shared" si="164"/>
        <v>-0.9410843977740434</v>
      </c>
      <c r="JK101" s="8">
        <v>0.27318316762392497</v>
      </c>
      <c r="JL101" s="27">
        <v>0.52101345829936196</v>
      </c>
      <c r="JM101" s="7">
        <v>0</v>
      </c>
      <c r="JN101" s="8">
        <v>5.2051491642577399E-2</v>
      </c>
      <c r="JO101" s="8">
        <v>-0.21165173375583099</v>
      </c>
      <c r="JP101" s="8">
        <v>0.14241948365006299</v>
      </c>
      <c r="JQ101" s="29">
        <f t="shared" si="150"/>
        <v>-1.3383803733962233E-2</v>
      </c>
      <c r="JR101" s="29">
        <f t="shared" si="151"/>
        <v>3.2763272740452098E-2</v>
      </c>
      <c r="JS101" s="29">
        <f t="shared" si="152"/>
        <v>4.3125000000000004E-2</v>
      </c>
      <c r="JT101" s="31">
        <f t="shared" si="153"/>
        <v>2.1196653165710978E-6</v>
      </c>
      <c r="JU101" s="31">
        <f t="shared" si="154"/>
        <v>1.0061619725698458E-6</v>
      </c>
      <c r="JV101" s="31">
        <f t="shared" si="155"/>
        <v>1.1718749999999959E-6</v>
      </c>
      <c r="JW101" s="31">
        <v>0.03</v>
      </c>
      <c r="JX101" s="31">
        <f t="shared" si="162"/>
        <v>2.2199163927483986E-3</v>
      </c>
    </row>
    <row r="102" spans="1:284" x14ac:dyDescent="0.3">
      <c r="A102" s="1">
        <v>43525</v>
      </c>
      <c r="B102" s="7">
        <v>216926.511390637</v>
      </c>
      <c r="C102" s="7">
        <f t="shared" si="99"/>
        <v>216914.63399572429</v>
      </c>
      <c r="D102" s="26">
        <f t="shared" si="100"/>
        <v>12.287313917979297</v>
      </c>
      <c r="E102" s="26">
        <f>+'Output Gap'!E118</f>
        <v>12.287259163399</v>
      </c>
      <c r="F102" s="26">
        <f t="shared" si="125"/>
        <v>12.289229322113407</v>
      </c>
      <c r="G102" s="27">
        <f t="shared" si="126"/>
        <v>12.299251025248687</v>
      </c>
      <c r="H102" s="27">
        <f t="shared" si="127"/>
        <v>219531.50352895627</v>
      </c>
      <c r="I102" s="7">
        <v>212406.60532687721</v>
      </c>
      <c r="J102" s="7">
        <v>209042.7892508019</v>
      </c>
      <c r="K102" s="7">
        <v>216222.11140117701</v>
      </c>
      <c r="L102" s="7">
        <v>217380.22776299299</v>
      </c>
      <c r="M102" s="8">
        <f t="shared" si="118"/>
        <v>-1.1920246029230253E-2</v>
      </c>
      <c r="N102" s="8">
        <f t="shared" si="128"/>
        <v>3.7713437368922964E-2</v>
      </c>
      <c r="O102" s="8">
        <f>+'Output Gap'!H118</f>
        <v>-6.7797552535004968E-3</v>
      </c>
      <c r="P102" s="8">
        <f t="shared" si="129"/>
        <v>3.2577611276445317E-3</v>
      </c>
      <c r="Q102" s="33">
        <f>+'Output Gap'!I118</f>
        <v>-1.7832556883700335E-2</v>
      </c>
      <c r="R102" s="8">
        <v>-1.2E-2</v>
      </c>
      <c r="S102" s="8">
        <f>+'Output Gap'!Y102</f>
        <v>-1.2037391560742936E-2</v>
      </c>
      <c r="T102" s="8">
        <f t="shared" si="130"/>
        <v>-1.0930738878021316E-2</v>
      </c>
      <c r="U102" s="25">
        <v>1.46033465827624</v>
      </c>
      <c r="V102" s="25">
        <v>1.46659404203456</v>
      </c>
      <c r="W102" s="14">
        <f t="shared" si="131"/>
        <v>-6.2593837583200251E-3</v>
      </c>
      <c r="X102" s="25">
        <f t="shared" si="132"/>
        <v>4.3344470271335336</v>
      </c>
      <c r="Y102">
        <f t="shared" si="163"/>
        <v>10.013039735678298</v>
      </c>
      <c r="Z102">
        <f t="shared" si="133"/>
        <v>10.024091453204489</v>
      </c>
      <c r="AA102" s="14">
        <f t="shared" si="117"/>
        <v>-1.1051717526191496E-2</v>
      </c>
      <c r="AB102">
        <f t="shared" si="120"/>
        <v>13.50004630984964</v>
      </c>
      <c r="AC102">
        <f t="shared" si="134"/>
        <v>13.47994275896863</v>
      </c>
      <c r="AD102" s="14">
        <f t="shared" si="135"/>
        <v>2.010355088101079E-2</v>
      </c>
      <c r="AE102" s="8">
        <v>0.10473426478034258</v>
      </c>
      <c r="AF102" s="14">
        <f>+NAIRU_Unemployment!N98</f>
        <v>0.10228666513659899</v>
      </c>
      <c r="AG102" s="8">
        <f>+NAIRU_Unemployment!L98</f>
        <v>9.2405730470532063E-2</v>
      </c>
      <c r="AH102" s="8">
        <f t="shared" si="121"/>
        <v>1.2328534309810513E-2</v>
      </c>
      <c r="AI102" s="7">
        <v>22461.827673927593</v>
      </c>
      <c r="AJ102" s="7">
        <v>25089.564796553379</v>
      </c>
      <c r="AK102" s="7">
        <v>22315.565884667099</v>
      </c>
      <c r="AL102" s="7">
        <v>24860.843467086001</v>
      </c>
      <c r="AM102" s="8">
        <f t="shared" si="101"/>
        <v>0.89526573521965735</v>
      </c>
      <c r="AN102" s="7">
        <v>48147.036137662762</v>
      </c>
      <c r="AO102" s="7">
        <v>917962.48152109259</v>
      </c>
      <c r="AP102" s="7">
        <v>918636.95877999999</v>
      </c>
      <c r="AQ102" s="8">
        <v>0.8</v>
      </c>
      <c r="AR102" s="8">
        <v>0.80184623173194003</v>
      </c>
      <c r="AS102" s="8">
        <v>0.79325264273600704</v>
      </c>
      <c r="AT102" s="8">
        <v>0.77816256575661202</v>
      </c>
      <c r="AU102" s="8">
        <v>0.786246478540783</v>
      </c>
      <c r="AV102" s="8">
        <f t="shared" si="113"/>
        <v>0.78588722901113395</v>
      </c>
      <c r="AW102" s="8">
        <v>4.2500000000000003E-2</v>
      </c>
      <c r="AX102" s="8">
        <v>4.2555814772131155E-2</v>
      </c>
      <c r="AY102" s="8">
        <v>4.5599999999999995E-2</v>
      </c>
      <c r="AZ102" s="8">
        <f t="shared" si="136"/>
        <v>9.9795807911828849E-3</v>
      </c>
      <c r="BA102" s="8">
        <f t="shared" si="108"/>
        <v>1.0445095677149574E-2</v>
      </c>
      <c r="BB102" s="8">
        <f t="shared" si="109"/>
        <v>1.3395519999999994E-2</v>
      </c>
      <c r="BC102" s="7">
        <v>101.62</v>
      </c>
      <c r="BD102" s="8">
        <v>3.2199085830370677E-2</v>
      </c>
      <c r="BE102" s="8">
        <v>3.2383066685505099E-2</v>
      </c>
      <c r="BF102" s="7">
        <v>101.44339293943899</v>
      </c>
      <c r="BG102" s="8">
        <v>3.2749348640232601E-2</v>
      </c>
      <c r="BH102" s="8">
        <f t="shared" si="105"/>
        <v>2.4895065866447297E-2</v>
      </c>
      <c r="BI102" s="8">
        <v>1.3426532571790301E-2</v>
      </c>
      <c r="BJ102" s="8">
        <v>3.2392053622039098E-2</v>
      </c>
      <c r="BK102" s="7">
        <v>1.7955659671655773</v>
      </c>
      <c r="BL102" s="8">
        <v>4.2153111473675287E-2</v>
      </c>
      <c r="BM102" s="7">
        <v>3134.1333333333332</v>
      </c>
      <c r="BN102" s="7">
        <v>129.74765546666666</v>
      </c>
      <c r="BO102" s="7">
        <v>133.924023334184</v>
      </c>
      <c r="BP102" s="7">
        <v>134.91019680271199</v>
      </c>
      <c r="BQ102" s="8">
        <f t="shared" si="106"/>
        <v>-7.3098512336331467E-3</v>
      </c>
      <c r="BR102" s="8">
        <f t="shared" si="110"/>
        <v>2.3466795177141009E-2</v>
      </c>
      <c r="BS102" s="8">
        <v>4.21775103467543E-2</v>
      </c>
      <c r="BT102" s="7">
        <v>118.30000000000001</v>
      </c>
      <c r="BU102" s="8">
        <v>4.5114553271688784E-2</v>
      </c>
      <c r="BV102" s="29">
        <f t="shared" si="116"/>
        <v>5.5001441340983628E-2</v>
      </c>
      <c r="BW102" s="29">
        <v>3.31514437825299E-3</v>
      </c>
      <c r="BX102" s="29">
        <v>1.9231322668506402E-2</v>
      </c>
      <c r="BY102" s="29">
        <v>6.5193060655737683E-2</v>
      </c>
      <c r="BZ102" s="29">
        <v>1.9253273999999997E-2</v>
      </c>
      <c r="CA102" s="29">
        <v>1.0829999999999999E-2</v>
      </c>
      <c r="CB102" s="29">
        <f t="shared" si="79"/>
        <v>-4.5939786655737683E-2</v>
      </c>
      <c r="CC102" s="29">
        <v>1.8848424315990899E-2</v>
      </c>
      <c r="CD102" s="29">
        <v>2.01906736638802E-2</v>
      </c>
      <c r="CE102" s="29">
        <f t="shared" si="122"/>
        <v>1.427978880285289E-2</v>
      </c>
      <c r="CF102" s="29">
        <f t="shared" si="123"/>
        <v>1.759493318110588E-2</v>
      </c>
      <c r="CG102" s="29">
        <f t="shared" si="137"/>
        <v>-7.6153523899229955E-3</v>
      </c>
      <c r="CH102" s="29">
        <f t="shared" si="138"/>
        <v>-4.3522244251235701E-3</v>
      </c>
      <c r="CI102" s="29">
        <f t="shared" si="142"/>
        <v>-5.2940214411159731E-3</v>
      </c>
      <c r="CJ102" s="29">
        <f t="shared" si="124"/>
        <v>0.58815082729935675</v>
      </c>
      <c r="CK102" s="10">
        <v>-2.3999999999999995</v>
      </c>
      <c r="CL102" s="10">
        <v>-6.6666666666666721E-2</v>
      </c>
      <c r="CM102" s="10">
        <v>-5.8999999999999995</v>
      </c>
      <c r="CN102" s="10">
        <v>0.76666666666666661</v>
      </c>
      <c r="CO102" s="10">
        <v>0.23333333333333325</v>
      </c>
      <c r="CP102" s="10">
        <v>-38.033333333333331</v>
      </c>
      <c r="CQ102" s="10">
        <v>29.533333333333331</v>
      </c>
      <c r="CR102" s="10">
        <v>4.8</v>
      </c>
      <c r="CS102" s="7">
        <v>145.78672447071989</v>
      </c>
      <c r="CT102" s="7">
        <v>140.39256720132249</v>
      </c>
      <c r="CU102" s="8">
        <f t="shared" si="111"/>
        <v>3.0590059781650192E-2</v>
      </c>
      <c r="CV102" s="7">
        <v>77.083333333333329</v>
      </c>
      <c r="CW102" s="7">
        <v>70.430054556759004</v>
      </c>
      <c r="CX102" s="26">
        <v>1.5714450337746819</v>
      </c>
      <c r="CY102" s="29">
        <v>0.22229730490923946</v>
      </c>
      <c r="CZ102">
        <v>151075.84236843901</v>
      </c>
      <c r="DA102">
        <v>48118.470006980999</v>
      </c>
      <c r="DB102" s="29">
        <f t="shared" si="156"/>
        <v>3.9166653597147771E-2</v>
      </c>
      <c r="DC102" s="29">
        <f t="shared" si="157"/>
        <v>2.262566985297676E-2</v>
      </c>
      <c r="DD102" s="29">
        <v>6.1557611406801861E-2</v>
      </c>
      <c r="DE102" s="29">
        <v>5.0960185420949294E-2</v>
      </c>
      <c r="DF102" s="29">
        <v>0.11911698502342313</v>
      </c>
      <c r="DG102" s="29">
        <v>0.1728879477190256</v>
      </c>
      <c r="DH102" s="29">
        <v>6.7389189775267103E-2</v>
      </c>
      <c r="DI102" s="29">
        <v>0.4389237908903017</v>
      </c>
      <c r="DJ102" s="29">
        <v>0.12353248293111614</v>
      </c>
      <c r="DK102" s="29">
        <v>0.20476379296812303</v>
      </c>
      <c r="DL102" s="29">
        <v>0.67170372410076074</v>
      </c>
      <c r="DM102">
        <v>-6291.9179111852991</v>
      </c>
      <c r="DN102" s="8">
        <f t="shared" ref="DN102:DN106" si="165">+DM102/II102</f>
        <v>-2.4490548296375508E-2</v>
      </c>
      <c r="DO102" s="7">
        <f t="shared" si="115"/>
        <v>-31423.489099387196</v>
      </c>
      <c r="DP102" s="8">
        <f t="shared" si="114"/>
        <v>-3.1355727204995458E-2</v>
      </c>
      <c r="DQ102" s="8">
        <f t="shared" si="139"/>
        <v>2.0804503162946686E-2</v>
      </c>
      <c r="DR102" s="25">
        <v>1.0153956260256101</v>
      </c>
      <c r="DS102" s="8">
        <v>1.3681382720071199E-2</v>
      </c>
      <c r="DT102" s="8">
        <v>2.3804387586340999E-3</v>
      </c>
      <c r="DU102" s="8">
        <v>-6.7584461771776495E-4</v>
      </c>
      <c r="DV102" s="8">
        <v>0.11281299804247399</v>
      </c>
      <c r="DW102" s="29">
        <f t="shared" si="102"/>
        <v>0.10473426478034258</v>
      </c>
      <c r="DX102" s="8">
        <v>0.65932917563563309</v>
      </c>
      <c r="DY102" s="8">
        <v>5.8966405783612501E-2</v>
      </c>
      <c r="DZ102" s="8">
        <v>6.168894212343079E-2</v>
      </c>
      <c r="EA102" s="8">
        <v>0.4559757904442524</v>
      </c>
      <c r="EB102" s="8">
        <f t="shared" si="112"/>
        <v>-2.53137884575384E-2</v>
      </c>
      <c r="EC102" s="8">
        <v>0.10619589961879683</v>
      </c>
      <c r="ED102" s="8">
        <v>7.4097258877598549E-2</v>
      </c>
      <c r="EE102" s="8">
        <v>8.3018309283345193E-2</v>
      </c>
      <c r="EF102" s="8">
        <v>5.6535629145582078E-2</v>
      </c>
      <c r="EG102" s="8">
        <v>0.28374886292008644</v>
      </c>
      <c r="EH102" s="8">
        <v>0.32575223065998155</v>
      </c>
      <c r="EI102" s="8">
        <v>8.6273460581387018E-2</v>
      </c>
      <c r="EJ102" s="8">
        <v>6.32866382876386E-2</v>
      </c>
      <c r="EK102" s="8">
        <v>9.7502777997620943E-2</v>
      </c>
      <c r="EL102" s="10">
        <v>248863.84151000003</v>
      </c>
      <c r="EM102" s="8">
        <v>3.0158150066900813E-2</v>
      </c>
      <c r="EN102" s="10">
        <v>11941.95487</v>
      </c>
      <c r="EO102" s="10">
        <v>15019.070640000004</v>
      </c>
      <c r="EP102" s="8">
        <v>4.7985897820837661E-2</v>
      </c>
      <c r="EQ102" s="8">
        <v>1.2576727012869715</v>
      </c>
      <c r="ER102" s="8">
        <v>0.11636228204935561</v>
      </c>
      <c r="ES102" s="8">
        <v>0.5186436074325651</v>
      </c>
      <c r="ET102" s="10">
        <v>138716.98897000003</v>
      </c>
      <c r="EU102" s="8">
        <v>9.9469226499077967E-2</v>
      </c>
      <c r="EV102" s="10">
        <v>7476.8803499999995</v>
      </c>
      <c r="EW102" s="10">
        <v>10770.321139999996</v>
      </c>
      <c r="EX102" s="8">
        <v>5.390024974963236E-2</v>
      </c>
      <c r="EY102" s="8">
        <v>1.4404832812390795</v>
      </c>
      <c r="EZ102" s="8">
        <v>8.3870573650615454E-2</v>
      </c>
      <c r="FA102" s="8">
        <v>0.92574076030999641</v>
      </c>
      <c r="FB102" s="10">
        <v>64064.113610000008</v>
      </c>
      <c r="FC102" s="8">
        <v>0.10806004279949288</v>
      </c>
      <c r="FD102" s="10">
        <v>2052.1734299999998</v>
      </c>
      <c r="FE102" s="10">
        <v>2258.4002099999998</v>
      </c>
      <c r="FF102" s="8">
        <v>3.2033119860096972E-2</v>
      </c>
      <c r="FG102" s="8">
        <v>1.1004918867895097</v>
      </c>
      <c r="FH102" s="8">
        <v>5.767320464779957E-2</v>
      </c>
      <c r="FI102" s="8">
        <v>0.611240326948155</v>
      </c>
      <c r="FJ102" s="7">
        <v>464300.49943000008</v>
      </c>
      <c r="FK102" s="7">
        <v>22398.342909999999</v>
      </c>
      <c r="FL102" s="8">
        <v>6.1911073154049236E-2</v>
      </c>
      <c r="FM102" s="8">
        <v>6.6050757227197179E-2</v>
      </c>
      <c r="FN102" s="8">
        <v>0.5626731266318572</v>
      </c>
      <c r="FO102" s="8">
        <v>0.32000938390575123</v>
      </c>
      <c r="FP102" s="8">
        <v>0.15482844616962216</v>
      </c>
      <c r="FQ102" s="8">
        <v>1.3193070346912286</v>
      </c>
      <c r="FR102" s="8">
        <v>4.8241048496603801E-2</v>
      </c>
      <c r="FS102" s="8">
        <v>9.8633162949289865E-2</v>
      </c>
      <c r="FT102" s="8">
        <v>6.2463258733053188E-2</v>
      </c>
      <c r="FU102" s="8">
        <v>0.10091532596730757</v>
      </c>
      <c r="FV102" s="8">
        <v>2.7016679977720986E-2</v>
      </c>
      <c r="FW102" s="8">
        <v>3.8074868733003794E-2</v>
      </c>
      <c r="FX102" s="8">
        <v>0.33455172648463316</v>
      </c>
      <c r="FY102" s="8">
        <v>0.62737340478236314</v>
      </c>
      <c r="FZ102" s="8">
        <v>-0.15915513037779128</v>
      </c>
      <c r="GA102" s="8">
        <v>2.2298422596311873E-2</v>
      </c>
      <c r="GB102" s="8">
        <v>4.921412057580743E-2</v>
      </c>
      <c r="GC102" s="8">
        <v>0.80265915706586488</v>
      </c>
      <c r="GD102" s="8">
        <v>-0.51271376835007121</v>
      </c>
      <c r="GE102" s="8">
        <v>-0.45343535825680453</v>
      </c>
      <c r="GF102" s="8">
        <v>-0.18894547772160925</v>
      </c>
      <c r="GG102" s="8">
        <v>-3.956854334237702E-2</v>
      </c>
      <c r="GH102" s="8">
        <v>3.6527404893979959E-3</v>
      </c>
      <c r="GI102" s="8">
        <v>1.3445655473637158E-3</v>
      </c>
      <c r="GJ102" s="8">
        <v>4.539924918321251E-2</v>
      </c>
      <c r="GK102" s="8">
        <v>7.454620558843332E-2</v>
      </c>
      <c r="GL102" s="8">
        <v>0.11753075038744534</v>
      </c>
      <c r="GM102" s="8">
        <v>6.5515942827791676E-2</v>
      </c>
      <c r="GN102" s="8">
        <v>6.2281226025882049E-2</v>
      </c>
      <c r="GO102" s="8">
        <v>3.8306043521950023E-2</v>
      </c>
      <c r="GP102" s="8">
        <v>5.8693262824563632E-3</v>
      </c>
      <c r="GQ102" s="8">
        <v>7.9885590953826677E-2</v>
      </c>
      <c r="GR102" s="8">
        <v>1.870667581050954E-2</v>
      </c>
      <c r="GS102" s="8">
        <v>2.7279586105008129E-2</v>
      </c>
      <c r="GT102" s="8">
        <v>0.70837928947912077</v>
      </c>
      <c r="GU102" s="8">
        <v>0.18859735960169641</v>
      </c>
      <c r="GV102" s="8">
        <v>1.0407444699359161</v>
      </c>
      <c r="GW102" s="8">
        <v>0.44567402600877365</v>
      </c>
      <c r="GX102" s="26">
        <v>7.8192263488043166</v>
      </c>
      <c r="GY102" s="8">
        <v>0.1611035343748706</v>
      </c>
      <c r="GZ102" s="8">
        <v>7.2188086129696641E-2</v>
      </c>
      <c r="HA102" s="51">
        <v>1.2045187329274578</v>
      </c>
      <c r="HB102" s="51">
        <v>0.41898443504510252</v>
      </c>
      <c r="HC102" s="51">
        <v>1325.5477260128496</v>
      </c>
      <c r="HD102" s="51">
        <v>1729.6839683321446</v>
      </c>
      <c r="HE102" s="51">
        <v>1043.2663144192809</v>
      </c>
      <c r="HF102" s="51">
        <v>1686.8324040496793</v>
      </c>
      <c r="HG102" s="51">
        <v>1286.9179169937415</v>
      </c>
      <c r="HH102" s="10">
        <v>1189.220769876069</v>
      </c>
      <c r="HI102" s="8">
        <v>0.82579706803221609</v>
      </c>
      <c r="HJ102" s="8">
        <v>6.8541414922153474E-2</v>
      </c>
      <c r="HK102" s="8">
        <v>0.35958609980397865</v>
      </c>
      <c r="HL102" s="8">
        <v>0.18488345907784293</v>
      </c>
      <c r="HM102" s="8">
        <v>7.0887827878213752E-2</v>
      </c>
      <c r="HN102" s="8">
        <v>4.0075379941688652E-2</v>
      </c>
      <c r="HO102" s="7">
        <v>1514.34</v>
      </c>
      <c r="HP102" s="8">
        <v>4.5745807917224698E-2</v>
      </c>
      <c r="HQ102" s="8">
        <v>5.7493351222987404E-2</v>
      </c>
      <c r="HR102" s="8">
        <v>6.7146914581913408E-2</v>
      </c>
      <c r="HS102" s="29">
        <f t="shared" si="77"/>
        <v>2.140110666468871E-2</v>
      </c>
      <c r="HT102">
        <v>-3537.9329290000001</v>
      </c>
      <c r="HU102">
        <f t="shared" si="158"/>
        <v>-13797.901409</v>
      </c>
      <c r="HV102" s="8">
        <f t="shared" si="140"/>
        <v>-4.3196188132693387E-2</v>
      </c>
      <c r="HW102" s="8">
        <f t="shared" si="143"/>
        <v>-4.1925061812682518E-2</v>
      </c>
      <c r="HX102">
        <v>3390.1647500359991</v>
      </c>
      <c r="HY102">
        <f t="shared" si="159"/>
        <v>12918.232503442001</v>
      </c>
      <c r="HZ102" s="8">
        <f t="shared" si="141"/>
        <v>4.139202107055559E-2</v>
      </c>
      <c r="IA102" s="8">
        <f t="shared" si="144"/>
        <v>3.9252179020799548E-2</v>
      </c>
      <c r="IB102" s="8">
        <v>1.441571111888269E-2</v>
      </c>
      <c r="IC102" s="8">
        <v>6.4712821456219686E-3</v>
      </c>
      <c r="ID102" s="8">
        <v>1.8365185756294887E-2</v>
      </c>
      <c r="IE102" s="8">
        <v>1.8318549757844704</v>
      </c>
      <c r="IF102" s="29">
        <v>0.38409253568116647</v>
      </c>
      <c r="IG102" s="29">
        <v>2.4628667193539702E-2</v>
      </c>
      <c r="IH102" s="29">
        <v>8.7257157104842203E-3</v>
      </c>
      <c r="II102" s="7">
        <v>256912.08849401199</v>
      </c>
      <c r="IJ102" s="7">
        <v>3136.7533333333336</v>
      </c>
      <c r="IK102" s="7">
        <f t="shared" si="103"/>
        <v>81903.822581101471</v>
      </c>
      <c r="IL102" s="10">
        <f>+VLOOKUP($A102,[3]Hoja1!$G$2:$I$123, 3, FALSE)</f>
        <v>32.291443663896523</v>
      </c>
      <c r="IM102" s="10">
        <v>29.982869307164101</v>
      </c>
      <c r="IN102" s="8">
        <f t="shared" si="104"/>
        <v>7.6996445306213968E-2</v>
      </c>
      <c r="IO102" s="7">
        <v>3134.1333333333332</v>
      </c>
      <c r="IP102" s="8">
        <v>3.9797219688008506E-3</v>
      </c>
      <c r="IQ102" s="7">
        <v>85.218527085340696</v>
      </c>
      <c r="IR102" s="8">
        <v>3.6320005376649324E-3</v>
      </c>
      <c r="IS102" s="8">
        <v>5.0803796878604365E-3</v>
      </c>
      <c r="IT102" s="8">
        <v>6.1728395061728392E-2</v>
      </c>
      <c r="IU102" s="8">
        <v>3.7037037037037035E-2</v>
      </c>
      <c r="IV102" s="8">
        <v>0.1728395061728395</v>
      </c>
      <c r="IW102" s="29">
        <f t="shared" si="160"/>
        <v>5.1513443469966792E-3</v>
      </c>
      <c r="IX102" s="7">
        <f t="shared" si="161"/>
        <v>77.481060072542249</v>
      </c>
      <c r="IY102" s="29">
        <f t="shared" si="145"/>
        <v>4.0565434115657668E-3</v>
      </c>
      <c r="IZ102" s="29">
        <f t="shared" si="146"/>
        <v>5.3090550815842463E-3</v>
      </c>
      <c r="JA102" s="29">
        <f t="shared" si="147"/>
        <v>9.3325617283950613E-2</v>
      </c>
      <c r="JB102" s="29">
        <f t="shared" si="148"/>
        <v>0.14731305672761369</v>
      </c>
      <c r="JC102" s="29">
        <f t="shared" si="149"/>
        <v>0.16367502584538449</v>
      </c>
      <c r="JD102" s="26">
        <v>0.24278064162764099</v>
      </c>
      <c r="JE102" s="26">
        <v>-0.84424188883157303</v>
      </c>
      <c r="JF102" s="26">
        <v>3.9594726698592597E-2</v>
      </c>
      <c r="JG102" s="26">
        <v>0.37701699784433101</v>
      </c>
      <c r="JH102" s="26">
        <v>-0.41395246735069002</v>
      </c>
      <c r="JI102" s="26">
        <v>-0.23821816630177001</v>
      </c>
      <c r="JJ102" s="56">
        <f t="shared" si="164"/>
        <v>-0.83702015631346849</v>
      </c>
      <c r="JK102" s="8">
        <v>0.27633284191951801</v>
      </c>
      <c r="JL102" s="27">
        <v>0.52300491266462201</v>
      </c>
      <c r="JM102" s="7">
        <v>0</v>
      </c>
      <c r="JN102" s="8">
        <v>2.36254048437715E-2</v>
      </c>
      <c r="JO102" s="8">
        <v>-0.40508718519463399</v>
      </c>
      <c r="JP102" s="8">
        <v>0.12461344583897201</v>
      </c>
      <c r="JQ102" s="29">
        <f t="shared" si="150"/>
        <v>-1.2262866741990593E-2</v>
      </c>
      <c r="JR102" s="29">
        <f t="shared" si="151"/>
        <v>3.2242283807218997E-2</v>
      </c>
      <c r="JS102" s="29">
        <f t="shared" si="152"/>
        <v>4.2500000000000003E-2</v>
      </c>
      <c r="JT102" s="31">
        <f t="shared" si="153"/>
        <v>1.3366288981784735E-6</v>
      </c>
      <c r="JU102" s="31">
        <f t="shared" si="154"/>
        <v>3.5816734808471207E-8</v>
      </c>
      <c r="JV102" s="31">
        <f t="shared" si="155"/>
        <v>0</v>
      </c>
      <c r="JW102" s="31">
        <v>0.03</v>
      </c>
      <c r="JX102" s="31">
        <f t="shared" si="162"/>
        <v>2.3920536220390989E-3</v>
      </c>
    </row>
    <row r="103" spans="1:284" x14ac:dyDescent="0.3">
      <c r="A103" s="1">
        <v>43617</v>
      </c>
      <c r="B103" s="7">
        <v>220257.61515111901</v>
      </c>
      <c r="C103" s="7">
        <f t="shared" si="99"/>
        <v>218710.17418963715</v>
      </c>
      <c r="D103" s="26">
        <f t="shared" si="100"/>
        <v>12.302553118234181</v>
      </c>
      <c r="E103" s="26">
        <f>+'Output Gap'!E119</f>
        <v>12.2955027267974</v>
      </c>
      <c r="F103" s="26">
        <f t="shared" si="125"/>
        <v>12.297481239259859</v>
      </c>
      <c r="G103" s="27">
        <f t="shared" si="126"/>
        <v>12.30312338621982</v>
      </c>
      <c r="H103" s="27">
        <f t="shared" si="127"/>
        <v>220383.2568389441</v>
      </c>
      <c r="I103" s="7">
        <v>211821.27455017963</v>
      </c>
      <c r="J103" s="7">
        <v>209115.01114764839</v>
      </c>
      <c r="K103" s="7">
        <v>217365.97090202599</v>
      </c>
      <c r="L103" s="7">
        <v>218592.95040433999</v>
      </c>
      <c r="M103" s="8">
        <f t="shared" si="118"/>
        <v>-7.5916958180249905E-3</v>
      </c>
      <c r="N103" s="8">
        <f t="shared" si="128"/>
        <v>5.3284572648891526E-2</v>
      </c>
      <c r="O103" s="8">
        <f>+'Output Gap'!H119</f>
        <v>-5.190428631300037E-3</v>
      </c>
      <c r="P103" s="8">
        <f t="shared" si="129"/>
        <v>1.3303113808906142E-2</v>
      </c>
      <c r="Q103" s="33">
        <f>+'Output Gap'!I119</f>
        <v>-1.5756036081800318E-2</v>
      </c>
      <c r="R103" s="8">
        <v>-0.01</v>
      </c>
      <c r="S103" s="8">
        <f>+'Output Gap'!Y103</f>
        <v>-1.0811312394451572E-2</v>
      </c>
      <c r="T103" s="8">
        <f t="shared" si="130"/>
        <v>-7.3995960345325188E-3</v>
      </c>
      <c r="U103" s="25">
        <v>1.4678475777067701</v>
      </c>
      <c r="V103" s="25">
        <v>1.4691005305470699</v>
      </c>
      <c r="W103" s="14">
        <f t="shared" si="131"/>
        <v>-1.2529528402998036E-3</v>
      </c>
      <c r="X103" s="25">
        <f t="shared" si="132"/>
        <v>4.345324895746483</v>
      </c>
      <c r="Y103">
        <f t="shared" si="163"/>
        <v>10.010319394578701</v>
      </c>
      <c r="Z103">
        <f t="shared" si="133"/>
        <v>10.02265732858698</v>
      </c>
      <c r="AA103" s="14">
        <f t="shared" si="117"/>
        <v>-1.2337934008279206E-2</v>
      </c>
      <c r="AB103">
        <f t="shared" si="120"/>
        <v>13.512111363525094</v>
      </c>
      <c r="AC103">
        <f t="shared" si="134"/>
        <v>13.490475968095341</v>
      </c>
      <c r="AD103" s="14">
        <f t="shared" si="135"/>
        <v>2.1635395429752791E-2</v>
      </c>
      <c r="AE103" s="8">
        <v>0.10294595359962916</v>
      </c>
      <c r="AF103" s="14">
        <f>+NAIRU_Unemployment!N99</f>
        <v>0.104331252231885</v>
      </c>
      <c r="AG103" s="8">
        <f>+NAIRU_Unemployment!L99</f>
        <v>9.3194146787801885E-2</v>
      </c>
      <c r="AH103" s="8">
        <f t="shared" si="121"/>
        <v>9.7518068118272738E-3</v>
      </c>
      <c r="AI103" s="7">
        <v>22118.907919485791</v>
      </c>
      <c r="AJ103" s="7">
        <v>24657.27456248911</v>
      </c>
      <c r="AK103" s="7">
        <v>22254.942429254701</v>
      </c>
      <c r="AL103" s="7">
        <v>24846.799591518899</v>
      </c>
      <c r="AM103" s="8">
        <f t="shared" si="101"/>
        <v>0.8970540464003709</v>
      </c>
      <c r="AN103" s="7">
        <v>48937.297131126616</v>
      </c>
      <c r="AO103" s="7">
        <v>927565.32152690901</v>
      </c>
      <c r="AP103" s="7">
        <v>927490.07235000003</v>
      </c>
      <c r="AQ103" s="8">
        <v>0.79566666666666674</v>
      </c>
      <c r="AR103" s="8">
        <v>0.80369541362812003</v>
      </c>
      <c r="AS103" s="8">
        <v>0.79657477225936402</v>
      </c>
      <c r="AT103" s="8">
        <v>0.777830296507946</v>
      </c>
      <c r="AU103" s="8">
        <v>0.78507662324091498</v>
      </c>
      <c r="AV103" s="8">
        <f t="shared" si="113"/>
        <v>0.786493897336075</v>
      </c>
      <c r="AW103" s="8">
        <v>4.2500000000000003E-2</v>
      </c>
      <c r="AX103" s="8">
        <v>4.2606396226666669E-2</v>
      </c>
      <c r="AY103" s="8">
        <v>4.5199999999999997E-2</v>
      </c>
      <c r="AZ103" s="8">
        <f t="shared" si="136"/>
        <v>7.9902151689221768E-3</v>
      </c>
      <c r="BA103" s="8">
        <f t="shared" si="108"/>
        <v>1.0082658025146074E-2</v>
      </c>
      <c r="BB103" s="8">
        <f t="shared" si="109"/>
        <v>1.2595355245030415E-2</v>
      </c>
      <c r="BC103" s="7">
        <v>102.71</v>
      </c>
      <c r="BD103" s="8">
        <v>3.4236229986909672E-2</v>
      </c>
      <c r="BE103" s="8">
        <v>4.9596667090008296E-2</v>
      </c>
      <c r="BF103" s="7">
        <v>102.26513396534</v>
      </c>
      <c r="BG103" s="8">
        <v>3.2201564514722995E-2</v>
      </c>
      <c r="BH103" s="8">
        <f t="shared" si="105"/>
        <v>1.4015300558892108E-2</v>
      </c>
      <c r="BI103" s="8">
        <v>1.4831572316476299E-2</v>
      </c>
      <c r="BJ103" s="8">
        <v>3.34272937953402E-2</v>
      </c>
      <c r="BK103" s="7">
        <v>1.8111885615837287</v>
      </c>
      <c r="BL103" s="8">
        <v>4.3169621804592717E-2</v>
      </c>
      <c r="BM103" s="7">
        <v>3240.5766666666664</v>
      </c>
      <c r="BN103" s="7">
        <v>130.5309432</v>
      </c>
      <c r="BO103" s="7">
        <v>135.21993816059401</v>
      </c>
      <c r="BP103" s="7">
        <v>136.30027113958599</v>
      </c>
      <c r="BQ103" s="8">
        <f t="shared" si="106"/>
        <v>-7.9261249442827975E-3</v>
      </c>
      <c r="BR103" s="8">
        <f t="shared" si="110"/>
        <v>2.9827443228927608E-2</v>
      </c>
      <c r="BS103" s="8">
        <v>4.0056300568082299E-2</v>
      </c>
      <c r="BT103" s="7">
        <v>120.02999999999999</v>
      </c>
      <c r="BU103" s="8">
        <v>6.261988373122418E-2</v>
      </c>
      <c r="BV103" s="29">
        <f t="shared" si="116"/>
        <v>4.837786446833333E-2</v>
      </c>
      <c r="BW103" s="29">
        <v>3.42760006813298E-3</v>
      </c>
      <c r="BX103" s="29">
        <v>2.1465828861142899E-2</v>
      </c>
      <c r="BY103" s="29">
        <v>6.1280874603174586E-2</v>
      </c>
      <c r="BZ103" s="29">
        <v>1.865155438596491E-2</v>
      </c>
      <c r="CA103" s="29">
        <v>9.1669999999999998E-3</v>
      </c>
      <c r="CB103" s="29">
        <f t="shared" si="79"/>
        <v>-4.2629320217209679E-2</v>
      </c>
      <c r="CC103" s="29">
        <v>1.9196560012434902E-2</v>
      </c>
      <c r="CD103" s="29">
        <v>2.00808723229144E-2</v>
      </c>
      <c r="CE103" s="29">
        <f t="shared" si="122"/>
        <v>1.416998746188709E-2</v>
      </c>
      <c r="CF103" s="29">
        <f t="shared" si="123"/>
        <v>1.7597587530020074E-2</v>
      </c>
      <c r="CG103" s="29">
        <f t="shared" si="137"/>
        <v>-9.6073723610978976E-3</v>
      </c>
      <c r="CH103" s="29">
        <f t="shared" si="138"/>
        <v>-7.4273031637205195E-3</v>
      </c>
      <c r="CI103" s="29">
        <f t="shared" si="142"/>
        <v>-1.1301342455561657E-2</v>
      </c>
      <c r="CJ103" s="29">
        <f t="shared" si="124"/>
        <v>0.51830994463705871</v>
      </c>
      <c r="CK103" s="10">
        <v>-6.9666666666666659</v>
      </c>
      <c r="CL103" s="10">
        <v>-5</v>
      </c>
      <c r="CM103" s="10">
        <v>-9.8666666666666654</v>
      </c>
      <c r="CN103" s="10">
        <v>-0.46666666666666673</v>
      </c>
      <c r="CO103" s="10">
        <v>-5.6333333333333337</v>
      </c>
      <c r="CP103" s="10">
        <v>-42.733333333333327</v>
      </c>
      <c r="CQ103" s="10">
        <v>27.933333333333334</v>
      </c>
      <c r="CR103" s="10">
        <v>6.6333333333333329</v>
      </c>
      <c r="CS103" s="7">
        <v>134.32727889496039</v>
      </c>
      <c r="CT103" s="7">
        <v>112.89349084043995</v>
      </c>
      <c r="CU103" s="8">
        <f t="shared" si="111"/>
        <v>3.1340848018784895E-2</v>
      </c>
      <c r="CV103" s="7">
        <v>75</v>
      </c>
      <c r="CW103" s="7">
        <v>74.5056936449826</v>
      </c>
      <c r="CX103" s="26">
        <v>1.576520948284726</v>
      </c>
      <c r="CY103" s="29">
        <v>0.22421071106652052</v>
      </c>
      <c r="CZ103">
        <v>152942.829796354</v>
      </c>
      <c r="DA103">
        <v>49321.739280567897</v>
      </c>
      <c r="DB103" s="29">
        <f t="shared" si="156"/>
        <v>4.2043882012061218E-2</v>
      </c>
      <c r="DC103" s="29">
        <f t="shared" si="157"/>
        <v>4.5576327030369068E-2</v>
      </c>
      <c r="DD103" s="29">
        <v>6.1503681323767351E-2</v>
      </c>
      <c r="DE103" s="29">
        <v>4.9506723862778372E-2</v>
      </c>
      <c r="DF103" s="29">
        <v>0.11853461110849291</v>
      </c>
      <c r="DG103" s="29">
        <v>0.17249638126841765</v>
      </c>
      <c r="DH103" s="29">
        <v>6.5428899797188911E-2</v>
      </c>
      <c r="DI103" s="29">
        <v>0.43834694074899561</v>
      </c>
      <c r="DJ103" s="29">
        <v>0.12255276287103396</v>
      </c>
      <c r="DK103" s="29">
        <v>0.2030912011451638</v>
      </c>
      <c r="DL103" s="29">
        <v>0.67435603598380223</v>
      </c>
      <c r="DM103">
        <v>1318.5378734465594</v>
      </c>
      <c r="DN103" s="8">
        <f t="shared" si="165"/>
        <v>5.0065822247929341E-3</v>
      </c>
      <c r="DO103" s="7">
        <f t="shared" si="115"/>
        <v>-24213.025121827242</v>
      </c>
      <c r="DP103" s="8">
        <f t="shared" si="114"/>
        <v>-2.3697677655745864E-2</v>
      </c>
      <c r="DQ103" s="8">
        <f t="shared" si="139"/>
        <v>1.9094228948295155E-2</v>
      </c>
      <c r="DR103" s="25">
        <v>1.01922010934936</v>
      </c>
      <c r="DS103" s="8">
        <v>1.6301760058165599E-2</v>
      </c>
      <c r="DT103" s="8">
        <v>2.3793842014242098E-3</v>
      </c>
      <c r="DU103" s="8">
        <v>-1.44763320620333E-4</v>
      </c>
      <c r="DV103" s="8">
        <v>0.11270704961648501</v>
      </c>
      <c r="DW103" s="29">
        <f t="shared" si="102"/>
        <v>0.10294595359962916</v>
      </c>
      <c r="DX103" s="8">
        <v>0.65832114730367153</v>
      </c>
      <c r="DY103" s="8">
        <v>5.9838395257579502E-2</v>
      </c>
      <c r="DZ103" s="8">
        <v>4.7582848643882736E-2</v>
      </c>
      <c r="EA103" s="8">
        <v>0.46813035924764551</v>
      </c>
      <c r="EB103" s="8">
        <f t="shared" si="112"/>
        <v>-4.6215878997903581E-2</v>
      </c>
      <c r="EC103" s="8">
        <v>0.14141826035619576</v>
      </c>
      <c r="ED103" s="8">
        <v>0.12594534607073515</v>
      </c>
      <c r="EE103" s="8">
        <v>0.11305948503424235</v>
      </c>
      <c r="EF103" s="8">
        <v>7.7296785989872552E-2</v>
      </c>
      <c r="EG103" s="8">
        <v>0.28047597827053394</v>
      </c>
      <c r="EH103" s="8">
        <v>0.32151659397761861</v>
      </c>
      <c r="EI103" s="8">
        <v>8.5397272577568545E-2</v>
      </c>
      <c r="EJ103" s="8">
        <v>6.2024487822316107E-2</v>
      </c>
      <c r="EK103" s="8">
        <v>9.3998235463940746E-2</v>
      </c>
      <c r="EL103" s="10">
        <v>252514.29565000001</v>
      </c>
      <c r="EM103" s="8">
        <v>3.7716304081298224E-2</v>
      </c>
      <c r="EN103" s="10">
        <v>11577.010950000002</v>
      </c>
      <c r="EO103" s="10">
        <v>14883.424150000001</v>
      </c>
      <c r="EP103" s="8">
        <v>4.5846952625788896E-2</v>
      </c>
      <c r="EQ103" s="8">
        <v>1.2856016301858986</v>
      </c>
      <c r="ER103" s="8">
        <v>0.11416288677977869</v>
      </c>
      <c r="ES103" s="8">
        <v>0.51628789974279565</v>
      </c>
      <c r="ET103" s="10">
        <v>143636.75654999996</v>
      </c>
      <c r="EU103" s="8">
        <v>0.11068529759276902</v>
      </c>
      <c r="EV103" s="10">
        <v>7599.1625700000013</v>
      </c>
      <c r="EW103" s="10">
        <v>11074.889570000001</v>
      </c>
      <c r="EX103" s="8">
        <v>5.2905417474772433E-2</v>
      </c>
      <c r="EY103" s="8">
        <v>1.4573828981790029</v>
      </c>
      <c r="EZ103" s="8">
        <v>8.2991971278890381E-2</v>
      </c>
      <c r="FA103" s="8">
        <v>0.92904710447322669</v>
      </c>
      <c r="FB103" s="10">
        <v>65125.972689999995</v>
      </c>
      <c r="FC103" s="8">
        <v>0.1003111375267971</v>
      </c>
      <c r="FD103" s="10">
        <v>2116.7312499999998</v>
      </c>
      <c r="FE103" s="10">
        <v>2316.7551699999999</v>
      </c>
      <c r="FF103" s="8">
        <v>3.2502105727858416E-2</v>
      </c>
      <c r="FG103" s="8">
        <v>1.0944966065011796</v>
      </c>
      <c r="FH103" s="8">
        <v>6.0394511878236211E-2</v>
      </c>
      <c r="FI103" s="8">
        <v>0.58901783171837119</v>
      </c>
      <c r="FJ103" s="7">
        <v>473973.25955000002</v>
      </c>
      <c r="FK103" s="7">
        <v>22216.856920000006</v>
      </c>
      <c r="FL103" s="8">
        <v>6.988375347547289E-2</v>
      </c>
      <c r="FM103" s="8">
        <v>4.0324136228660233E-2</v>
      </c>
      <c r="FN103" s="8">
        <v>0.55976911165815724</v>
      </c>
      <c r="FO103" s="8">
        <v>0.3221745846107481</v>
      </c>
      <c r="FP103" s="8">
        <v>0.15415981177651755</v>
      </c>
      <c r="FQ103" s="8">
        <v>1.294551982366049</v>
      </c>
      <c r="FR103" s="8">
        <v>4.6873650511619888E-2</v>
      </c>
      <c r="FS103" s="8">
        <v>9.7554769366294383E-2</v>
      </c>
      <c r="FT103" s="8">
        <v>5.7050274098351061E-2</v>
      </c>
      <c r="FU103" s="8">
        <v>5.7141742238356635E-2</v>
      </c>
      <c r="FV103" s="8">
        <v>2.6027007810300026E-2</v>
      </c>
      <c r="FW103" s="8">
        <v>3.8421729031038673E-2</v>
      </c>
      <c r="FX103" s="8">
        <v>0.33453127562704604</v>
      </c>
      <c r="FY103" s="8">
        <v>0.62704699534191521</v>
      </c>
      <c r="FZ103" s="8">
        <v>-0.16313645170691882</v>
      </c>
      <c r="GA103" s="8">
        <v>1.1062395624995114E-2</v>
      </c>
      <c r="GB103" s="8">
        <v>6.9462008934678909E-2</v>
      </c>
      <c r="GC103" s="8">
        <v>0.81856816259969367</v>
      </c>
      <c r="GD103" s="8">
        <v>-0.46702393381663693</v>
      </c>
      <c r="GE103" s="8">
        <v>-0.44807062582802482</v>
      </c>
      <c r="GF103" s="8">
        <v>-0.16228147400046022</v>
      </c>
      <c r="GG103" s="8">
        <v>-4.2329045470338007E-2</v>
      </c>
      <c r="GH103" s="8">
        <v>3.1493641419361681E-3</v>
      </c>
      <c r="GI103" s="8">
        <v>5.2842584136084765E-3</v>
      </c>
      <c r="GJ103" s="8">
        <v>4.5906553868204109E-2</v>
      </c>
      <c r="GK103" s="8">
        <v>7.1086546557739938E-2</v>
      </c>
      <c r="GL103" s="8">
        <v>0.11554268770274749</v>
      </c>
      <c r="GM103" s="8">
        <v>6.6465607663531809E-2</v>
      </c>
      <c r="GN103" s="8">
        <v>6.1789095064113703E-2</v>
      </c>
      <c r="GO103" s="8">
        <v>3.9276977064543979E-2</v>
      </c>
      <c r="GP103" s="8">
        <v>5.8736928213704454E-3</v>
      </c>
      <c r="GQ103" s="8">
        <v>7.8670303923272955E-2</v>
      </c>
      <c r="GR103" s="8">
        <v>1.9308279312462068E-2</v>
      </c>
      <c r="GS103" s="8">
        <v>2.5338755124353129E-2</v>
      </c>
      <c r="GT103" s="8">
        <v>0.7004945169349247</v>
      </c>
      <c r="GU103" s="8">
        <v>0.19129699668230166</v>
      </c>
      <c r="GV103" s="8">
        <v>1.0400710453392203</v>
      </c>
      <c r="GW103" s="8">
        <v>0.44867648635047297</v>
      </c>
      <c r="GX103" s="26">
        <v>7.7008135674408704</v>
      </c>
      <c r="GY103" s="8">
        <v>0.15862952953463383</v>
      </c>
      <c r="GZ103" s="8">
        <v>7.1062890768134948E-2</v>
      </c>
      <c r="HA103" s="51">
        <v>1.1762008445673402</v>
      </c>
      <c r="HB103" s="51">
        <v>0.42393089677648094</v>
      </c>
      <c r="HC103" s="51">
        <v>1332.4884894453157</v>
      </c>
      <c r="HD103" s="51">
        <v>1726.6591524597663</v>
      </c>
      <c r="HE103" s="51">
        <v>1065.3126397349863</v>
      </c>
      <c r="HF103" s="51">
        <v>1668.8392777030137</v>
      </c>
      <c r="HG103" s="51">
        <v>1287.560213361349</v>
      </c>
      <c r="HH103" s="10">
        <v>1194.6179953163455</v>
      </c>
      <c r="HI103" s="8">
        <v>0.82733392445818266</v>
      </c>
      <c r="HJ103" s="8">
        <v>6.6807340815815658E-2</v>
      </c>
      <c r="HK103" s="8">
        <v>0.36177671690540281</v>
      </c>
      <c r="HL103" s="8">
        <v>0.18881785113034141</v>
      </c>
      <c r="HM103" s="8">
        <v>7.1075674622373741E-2</v>
      </c>
      <c r="HN103" s="8">
        <v>4.016244499674046E-2</v>
      </c>
      <c r="HO103" s="7">
        <v>1536.5400000000002</v>
      </c>
      <c r="HP103" s="8">
        <v>4.3655744901729993E-2</v>
      </c>
      <c r="HQ103" s="8">
        <v>5.3120711726707598E-2</v>
      </c>
      <c r="HR103" s="8">
        <v>6.2162082539080697E-2</v>
      </c>
      <c r="HS103" s="29">
        <f t="shared" ref="HS103:HS107" si="166">+HR103-HP103</f>
        <v>1.8506337637350705E-2</v>
      </c>
      <c r="HT103">
        <v>-2841.8505319999999</v>
      </c>
      <c r="HU103">
        <f t="shared" si="158"/>
        <v>-13356.947815000001</v>
      </c>
      <c r="HV103" s="8">
        <f t="shared" si="140"/>
        <v>-3.5289970338333254E-2</v>
      </c>
      <c r="HW103" s="8">
        <f t="shared" si="143"/>
        <v>-4.1128517002162863E-2</v>
      </c>
      <c r="HX103">
        <v>4148.417341248999</v>
      </c>
      <c r="HY103">
        <f t="shared" si="159"/>
        <v>13220.810864745999</v>
      </c>
      <c r="HZ103" s="8">
        <f t="shared" si="141"/>
        <v>5.1514857405493018E-2</v>
      </c>
      <c r="IA103" s="8">
        <f t="shared" si="144"/>
        <v>4.070932610985014E-2</v>
      </c>
      <c r="IB103" s="8">
        <v>1.4757751527766516E-2</v>
      </c>
      <c r="IC103" s="8">
        <v>6.0836414191529995E-3</v>
      </c>
      <c r="ID103" s="8">
        <v>1.9867933162930628E-2</v>
      </c>
      <c r="IE103" s="8">
        <v>2.0121957061744777</v>
      </c>
      <c r="IF103" s="29">
        <v>0.38544520295262397</v>
      </c>
      <c r="IG103" s="29">
        <v>2.3288297867255201E-2</v>
      </c>
      <c r="IH103" s="29">
        <v>7.30161057233148E-3</v>
      </c>
      <c r="II103" s="7">
        <v>263360.87459366402</v>
      </c>
      <c r="IJ103" s="7">
        <v>3270.4033333333332</v>
      </c>
      <c r="IK103" s="7">
        <f t="shared" si="103"/>
        <v>80528.561082781031</v>
      </c>
      <c r="IL103" s="10">
        <f>+VLOOKUP($A103,[3]Hoja1!$G$2:$I$123, 3, FALSE)</f>
        <v>34.492443930882203</v>
      </c>
      <c r="IM103" s="10">
        <v>29.116484261856002</v>
      </c>
      <c r="IN103" s="8">
        <f t="shared" si="104"/>
        <v>0.18463629127328973</v>
      </c>
      <c r="IO103" s="7">
        <v>3240.5766666666664</v>
      </c>
      <c r="IP103" s="8">
        <v>3.3004789207853897E-3</v>
      </c>
      <c r="IQ103" s="7">
        <v>165.65405346379549</v>
      </c>
      <c r="IR103" s="8">
        <v>3.2762918268055023E-3</v>
      </c>
      <c r="IS103" s="8">
        <v>5.5058224405962319E-3</v>
      </c>
      <c r="IT103" s="8">
        <v>4.9382716049382713E-2</v>
      </c>
      <c r="IU103" s="8">
        <v>4.9382716049382713E-2</v>
      </c>
      <c r="IV103" s="8">
        <v>0</v>
      </c>
      <c r="IW103" s="29">
        <f t="shared" si="160"/>
        <v>4.9537860016939071E-3</v>
      </c>
      <c r="IX103" s="7">
        <f t="shared" si="161"/>
        <v>104.96064758074996</v>
      </c>
      <c r="IY103" s="29">
        <f t="shared" si="145"/>
        <v>4.0952706446069085E-3</v>
      </c>
      <c r="IZ103" s="29">
        <f t="shared" si="146"/>
        <v>5.3600185855131877E-3</v>
      </c>
      <c r="JA103" s="29">
        <f t="shared" si="147"/>
        <v>6.8171296296296285E-2</v>
      </c>
      <c r="JB103" s="29">
        <f t="shared" si="148"/>
        <v>0.11535493827160494</v>
      </c>
      <c r="JC103" s="29">
        <f t="shared" si="149"/>
        <v>0.11880323097358961</v>
      </c>
      <c r="JD103" s="26">
        <v>0.23956194853325399</v>
      </c>
      <c r="JE103" s="26">
        <v>-0.878005788631399</v>
      </c>
      <c r="JF103" s="26">
        <v>8.0236035481024107E-2</v>
      </c>
      <c r="JG103" s="26">
        <v>0.39929438292532898</v>
      </c>
      <c r="JH103" s="26">
        <v>-0.41538400465969899</v>
      </c>
      <c r="JI103" s="26">
        <v>-0.228089277607254</v>
      </c>
      <c r="JJ103" s="56">
        <f t="shared" si="164"/>
        <v>-0.8023867039587449</v>
      </c>
      <c r="JK103" s="8">
        <v>0.27985402599940301</v>
      </c>
      <c r="JL103" s="27">
        <v>0.524980407541073</v>
      </c>
      <c r="JM103" s="7">
        <v>0</v>
      </c>
      <c r="JN103" s="8">
        <v>4.0929330829027897E-3</v>
      </c>
      <c r="JO103" s="8">
        <v>-0.50154836483931398</v>
      </c>
      <c r="JP103" s="8">
        <v>0.110750999658611</v>
      </c>
      <c r="JQ103" s="29">
        <f t="shared" si="150"/>
        <v>-1.0598084761265017E-2</v>
      </c>
      <c r="JR103" s="29">
        <f t="shared" si="151"/>
        <v>3.2495242742547677E-2</v>
      </c>
      <c r="JS103" s="29">
        <f t="shared" si="152"/>
        <v>4.2500000000000003E-2</v>
      </c>
      <c r="JT103" s="31">
        <f t="shared" si="153"/>
        <v>3.6717045637690619E-6</v>
      </c>
      <c r="JU103" s="31">
        <f t="shared" si="154"/>
        <v>3.1539334989335654E-7</v>
      </c>
      <c r="JV103" s="31">
        <f t="shared" si="155"/>
        <v>0</v>
      </c>
      <c r="JW103" s="31">
        <v>0.03</v>
      </c>
      <c r="JX103" s="31">
        <f t="shared" si="162"/>
        <v>3.4272937953402013E-3</v>
      </c>
    </row>
    <row r="104" spans="1:284" x14ac:dyDescent="0.3">
      <c r="A104" s="1">
        <v>43709</v>
      </c>
      <c r="B104" s="7">
        <v>221951.78101288399</v>
      </c>
      <c r="C104" s="7">
        <f t="shared" si="99"/>
        <v>220521.01007211706</v>
      </c>
      <c r="D104" s="26">
        <f t="shared" si="100"/>
        <v>12.31021543461784</v>
      </c>
      <c r="E104" s="26">
        <f>+'Output Gap'!E120</f>
        <v>12.303748253103601</v>
      </c>
      <c r="F104" s="26">
        <f t="shared" si="125"/>
        <v>12.305735024201367</v>
      </c>
      <c r="G104" s="27">
        <f t="shared" si="126"/>
        <v>12.306686208024907</v>
      </c>
      <c r="H104" s="27">
        <f t="shared" si="127"/>
        <v>221169.84351390679</v>
      </c>
      <c r="I104" s="7">
        <v>210791.86414669923</v>
      </c>
      <c r="J104" s="7">
        <v>209142.30687971899</v>
      </c>
      <c r="K104" s="7">
        <v>219026.87999372999</v>
      </c>
      <c r="L104" s="7">
        <v>219640.450185711</v>
      </c>
      <c r="M104" s="8">
        <f t="shared" si="118"/>
        <v>-2.9336433551753194E-3</v>
      </c>
      <c r="N104" s="8">
        <f t="shared" si="128"/>
        <v>6.1247646754379215E-2</v>
      </c>
      <c r="O104" s="8">
        <f>+'Output Gap'!H120</f>
        <v>-3.7166147776996894E-3</v>
      </c>
      <c r="P104" s="8">
        <f t="shared" si="129"/>
        <v>1.3354073341307338E-2</v>
      </c>
      <c r="Q104" s="33">
        <f>+'Output Gap'!I120</f>
        <v>-1.3717814529398353E-2</v>
      </c>
      <c r="R104" s="8">
        <v>-8.0000000000000002E-3</v>
      </c>
      <c r="S104" s="8">
        <f>+'Output Gap'!Y104</f>
        <v>-9.7313915843156348E-3</v>
      </c>
      <c r="T104" s="8">
        <f t="shared" si="130"/>
        <v>-3.6685947695175637E-3</v>
      </c>
      <c r="U104" s="25">
        <v>1.47540917215337</v>
      </c>
      <c r="V104" s="25">
        <v>1.47169240133965</v>
      </c>
      <c r="W104" s="14">
        <f t="shared" si="131"/>
        <v>3.7167708137200162E-3</v>
      </c>
      <c r="X104" s="25">
        <f t="shared" si="132"/>
        <v>4.3566020245452997</v>
      </c>
      <c r="Y104">
        <f t="shared" si="163"/>
        <v>10.007591633032666</v>
      </c>
      <c r="Z104">
        <f t="shared" si="133"/>
        <v>10.021081246220959</v>
      </c>
      <c r="AA104" s="14">
        <f t="shared" si="117"/>
        <v>-1.3489613188292893E-2</v>
      </c>
      <c r="AB104">
        <f>+LN(AP103*AR104)</f>
        <v>13.524000655622439</v>
      </c>
      <c r="AC104">
        <f t="shared" si="134"/>
        <v>13.499786039417934</v>
      </c>
      <c r="AD104" s="14">
        <f t="shared" si="135"/>
        <v>2.4214616204504935E-2</v>
      </c>
      <c r="AE104" s="8">
        <v>0.10690419179353677</v>
      </c>
      <c r="AF104" s="14">
        <f>+NAIRU_Unemployment!N100</f>
        <v>0.106375839327171</v>
      </c>
      <c r="AG104" s="8">
        <f>+NAIRU_Unemployment!L100</f>
        <v>9.4110195974713401E-2</v>
      </c>
      <c r="AH104" s="8">
        <f t="shared" si="121"/>
        <v>1.2793995818823373E-2</v>
      </c>
      <c r="AI104" s="7">
        <v>22221.976203886981</v>
      </c>
      <c r="AJ104" s="7">
        <v>24881.962270670261</v>
      </c>
      <c r="AK104" s="7">
        <v>22194.318973842201</v>
      </c>
      <c r="AL104" s="7">
        <v>24832.7557159518</v>
      </c>
      <c r="AM104" s="8">
        <f t="shared" si="101"/>
        <v>0.89309580820646317</v>
      </c>
      <c r="AN104" s="7">
        <v>49582.721389261103</v>
      </c>
      <c r="AO104" s="7">
        <v>937402.10655712895</v>
      </c>
      <c r="AP104" s="7">
        <v>936343.18591999996</v>
      </c>
      <c r="AQ104" s="8">
        <v>0.81666666666666676</v>
      </c>
      <c r="AR104" s="8">
        <v>0.80554459552429902</v>
      </c>
      <c r="AS104" s="8">
        <v>0.79990818511012796</v>
      </c>
      <c r="AT104" s="8">
        <v>0.77744635956481301</v>
      </c>
      <c r="AU104" s="8">
        <v>0.78146419182236304</v>
      </c>
      <c r="AV104" s="8">
        <f t="shared" si="113"/>
        <v>0.786272912165768</v>
      </c>
      <c r="AW104" s="8">
        <v>4.2500000000000003E-2</v>
      </c>
      <c r="AX104" s="8">
        <v>4.2631764066666661E-2</v>
      </c>
      <c r="AY104" s="8">
        <v>4.4600000000000001E-2</v>
      </c>
      <c r="AZ104" s="8">
        <f t="shared" si="136"/>
        <v>4.2366356769321101E-3</v>
      </c>
      <c r="BA104" s="8">
        <f t="shared" si="108"/>
        <v>8.1176174614026042E-3</v>
      </c>
      <c r="BB104" s="8">
        <f t="shared" si="109"/>
        <v>1.002069905559333E-2</v>
      </c>
      <c r="BC104" s="7">
        <v>103.26</v>
      </c>
      <c r="BD104" s="8">
        <v>3.8101940283502556E-2</v>
      </c>
      <c r="BE104" s="8">
        <v>6.4866680398346505E-2</v>
      </c>
      <c r="BF104" s="7">
        <v>102.725902572986</v>
      </c>
      <c r="BG104" s="8">
        <v>3.3658779748237201E-2</v>
      </c>
      <c r="BH104" s="8">
        <f t="shared" si="105"/>
        <v>7.8094966150530354E-3</v>
      </c>
      <c r="BI104" s="8">
        <v>1.4429431292501601E-2</v>
      </c>
      <c r="BJ104" s="8">
        <v>3.6593483704673503E-2</v>
      </c>
      <c r="BK104" s="7">
        <v>1.8313655091804746</v>
      </c>
      <c r="BL104" s="8">
        <v>4.0077252967072097E-2</v>
      </c>
      <c r="BM104" s="7">
        <v>3340.126666666667</v>
      </c>
      <c r="BN104" s="7">
        <v>135.72311796666665</v>
      </c>
      <c r="BO104" s="7">
        <v>136.51585298700499</v>
      </c>
      <c r="BP104" s="7">
        <v>137.683057296453</v>
      </c>
      <c r="BQ104" s="8">
        <f t="shared" si="106"/>
        <v>-8.4774723365914628E-3</v>
      </c>
      <c r="BR104" s="8">
        <f t="shared" si="110"/>
        <v>3.6144625210798198E-2</v>
      </c>
      <c r="BS104" s="8">
        <v>3.8127618303908803E-2</v>
      </c>
      <c r="BT104" s="7">
        <v>121.58666666666666</v>
      </c>
      <c r="BU104" s="8">
        <v>5.8564048987172823E-2</v>
      </c>
      <c r="BV104" s="29">
        <f t="shared" si="116"/>
        <v>4.5719102504999991E-2</v>
      </c>
      <c r="BW104" s="29">
        <v>3.5338936952483704E-3</v>
      </c>
      <c r="BX104" s="29">
        <v>1.9837669682872303E-2</v>
      </c>
      <c r="BY104" s="29">
        <v>5.4884599999999992E-2</v>
      </c>
      <c r="BZ104" s="29">
        <v>1.785323593750001E-2</v>
      </c>
      <c r="CA104" s="29">
        <v>9.3410000000000003E-3</v>
      </c>
      <c r="CB104" s="29">
        <f t="shared" si="79"/>
        <v>-3.7031364062499982E-2</v>
      </c>
      <c r="CC104" s="29">
        <v>1.9544695708879001E-2</v>
      </c>
      <c r="CD104" s="29">
        <v>1.99740225141843E-2</v>
      </c>
      <c r="CE104" s="29">
        <f t="shared" si="122"/>
        <v>1.406313765315699E-2</v>
      </c>
      <c r="CF104" s="29">
        <f t="shared" si="123"/>
        <v>1.7597031348405359E-2</v>
      </c>
      <c r="CG104" s="29">
        <f t="shared" si="137"/>
        <v>-1.3360395671473249E-2</v>
      </c>
      <c r="CH104" s="29">
        <f t="shared" si="138"/>
        <v>-7.6786097097308048E-3</v>
      </c>
      <c r="CI104" s="29">
        <f t="shared" si="142"/>
        <v>-4.3522244251235701E-3</v>
      </c>
      <c r="CJ104" s="29">
        <f t="shared" si="124"/>
        <v>0.38672769925716016</v>
      </c>
      <c r="CK104" s="10">
        <v>-9.1999999999999993</v>
      </c>
      <c r="CL104" s="10">
        <v>-10.566666666666668</v>
      </c>
      <c r="CM104" s="10">
        <v>-7.1333333333333329</v>
      </c>
      <c r="CN104" s="10">
        <v>3.9</v>
      </c>
      <c r="CO104" s="10">
        <v>-5.4000000000000012</v>
      </c>
      <c r="CP104" s="10">
        <v>-36.966666666666669</v>
      </c>
      <c r="CQ104" s="10">
        <v>27.433333333333337</v>
      </c>
      <c r="CR104" s="10">
        <v>10.433333333333334</v>
      </c>
      <c r="CS104" s="7">
        <v>153.11195592896166</v>
      </c>
      <c r="CT104" s="7">
        <v>140.82051020472372</v>
      </c>
      <c r="CU104" s="8">
        <f t="shared" si="111"/>
        <v>3.4833901948742696E-2</v>
      </c>
      <c r="CV104" s="7">
        <v>71.875</v>
      </c>
      <c r="CW104" s="7">
        <v>75.956723973775794</v>
      </c>
      <c r="CX104" s="26">
        <v>1.5724514381008081</v>
      </c>
      <c r="CY104" s="29">
        <v>0.22427811647329149</v>
      </c>
      <c r="CZ104">
        <v>154773.879389562</v>
      </c>
      <c r="DA104">
        <v>49722.681510493298</v>
      </c>
      <c r="DB104" s="29">
        <f t="shared" si="156"/>
        <v>4.9025516919136924E-2</v>
      </c>
      <c r="DC104" s="29">
        <f t="shared" si="157"/>
        <v>5.375897767185811E-2</v>
      </c>
      <c r="DD104" s="29">
        <v>6.1654398245694519E-2</v>
      </c>
      <c r="DE104" s="29">
        <v>4.9293721502324889E-2</v>
      </c>
      <c r="DF104" s="29">
        <v>0.11831023304753985</v>
      </c>
      <c r="DG104" s="29">
        <v>0.17360570053354635</v>
      </c>
      <c r="DH104" s="29">
        <v>6.4368855983324813E-2</v>
      </c>
      <c r="DI104" s="29">
        <v>0.43837929460243608</v>
      </c>
      <c r="DJ104" s="29">
        <v>0.12251173213921185</v>
      </c>
      <c r="DK104" s="29">
        <v>0.20171889053743108</v>
      </c>
      <c r="DL104" s="29">
        <v>0.67576937732335707</v>
      </c>
      <c r="DM104">
        <v>-7292.1383921754023</v>
      </c>
      <c r="DN104" s="8">
        <f t="shared" si="165"/>
        <v>-2.7171065412498887E-2</v>
      </c>
      <c r="DO104" s="7">
        <f t="shared" si="115"/>
        <v>-18686.320023225679</v>
      </c>
      <c r="DP104" s="8">
        <f t="shared" si="114"/>
        <v>-1.7957360929871234E-2</v>
      </c>
      <c r="DQ104" s="8">
        <f t="shared" si="139"/>
        <v>1.713910350148784E-2</v>
      </c>
      <c r="DR104" s="25">
        <v>1.0202598317696301</v>
      </c>
      <c r="DS104" s="8">
        <v>1.6703497506009302E-2</v>
      </c>
      <c r="DT104" s="8">
        <v>2.3694017525329801E-3</v>
      </c>
      <c r="DU104" s="8">
        <v>2.4916448500045903E-4</v>
      </c>
      <c r="DV104" s="8">
        <v>0.11276616293866</v>
      </c>
      <c r="DW104" s="29">
        <f t="shared" si="102"/>
        <v>0.10690419179353677</v>
      </c>
      <c r="DX104" s="8">
        <v>0.65949724716323199</v>
      </c>
      <c r="DY104" s="8">
        <v>6.0418327382281499E-2</v>
      </c>
      <c r="DZ104" s="8">
        <v>5.2285540715183432E-2</v>
      </c>
      <c r="EA104" s="8">
        <v>0.45744118281923868</v>
      </c>
      <c r="EB104" s="8">
        <f t="shared" si="112"/>
        <v>-5.1138703286630283E-2</v>
      </c>
      <c r="EC104" s="8">
        <v>0.17359799832006617</v>
      </c>
      <c r="ED104" s="8">
        <v>0.11449400985479596</v>
      </c>
      <c r="EE104" s="8">
        <v>0.12518823359574149</v>
      </c>
      <c r="EF104" s="8">
        <v>8.5503791850420008E-2</v>
      </c>
      <c r="EG104" s="8">
        <v>0.27982945138993875</v>
      </c>
      <c r="EH104" s="8">
        <v>0.32426621501496694</v>
      </c>
      <c r="EI104" s="8">
        <v>9.1060890350074877E-2</v>
      </c>
      <c r="EJ104" s="8">
        <v>6.4576694760897807E-2</v>
      </c>
      <c r="EK104" s="8">
        <v>9.5360389971000534E-2</v>
      </c>
      <c r="EL104" s="10">
        <v>255303.02826000005</v>
      </c>
      <c r="EM104" s="8">
        <v>5.2872981724684243E-2</v>
      </c>
      <c r="EN104" s="10">
        <v>10808.58749</v>
      </c>
      <c r="EO104" s="10">
        <v>15615.210690000002</v>
      </c>
      <c r="EP104" s="8">
        <v>4.2336307421283532E-2</v>
      </c>
      <c r="EQ104" s="8">
        <v>1.4447041025894496</v>
      </c>
      <c r="ER104" s="8">
        <v>0.11347560948746226</v>
      </c>
      <c r="ES104" s="8">
        <v>0.53898540773840742</v>
      </c>
      <c r="ET104" s="10">
        <v>150258.43688999998</v>
      </c>
      <c r="EU104" s="8">
        <v>0.13327399903581472</v>
      </c>
      <c r="EV104" s="10">
        <v>7506.0692900000004</v>
      </c>
      <c r="EW104" s="10">
        <v>11252.410199999997</v>
      </c>
      <c r="EX104" s="8">
        <v>4.995439487697443E-2</v>
      </c>
      <c r="EY104" s="8">
        <v>1.4991082236598958</v>
      </c>
      <c r="EZ104" s="8">
        <v>7.8632253464525792E-2</v>
      </c>
      <c r="FA104" s="8">
        <v>0.95237057185082474</v>
      </c>
      <c r="FB104" s="10">
        <v>67080.68363</v>
      </c>
      <c r="FC104" s="8">
        <v>0.10051225898777139</v>
      </c>
      <c r="FD104" s="10">
        <v>2172.3150900000005</v>
      </c>
      <c r="FE104" s="10">
        <v>2373.0432900000001</v>
      </c>
      <c r="FF104" s="8">
        <v>3.2383615855526134E-2</v>
      </c>
      <c r="FG104" s="8">
        <v>1.0924028935415624</v>
      </c>
      <c r="FH104" s="8">
        <v>6.0758725391464659E-2</v>
      </c>
      <c r="FI104" s="8">
        <v>0.58223663184299213</v>
      </c>
      <c r="FJ104" s="7">
        <v>485569.38983000006</v>
      </c>
      <c r="FK104" s="7">
        <v>21410.40985</v>
      </c>
      <c r="FL104" s="8">
        <v>8.3532480472854331E-2</v>
      </c>
      <c r="FM104" s="8">
        <v>-1.5967302804315131E-2</v>
      </c>
      <c r="FN104" s="8">
        <v>0.55352360602388828</v>
      </c>
      <c r="FO104" s="8">
        <v>0.32850776983928304</v>
      </c>
      <c r="FP104" s="8">
        <v>0.15476329989210733</v>
      </c>
      <c r="FQ104" s="8">
        <v>1.3752234192390607</v>
      </c>
      <c r="FR104" s="8">
        <v>4.4093409301389191E-2</v>
      </c>
      <c r="FS104" s="8">
        <v>9.5537493019843947E-2</v>
      </c>
      <c r="FT104" s="8">
        <v>0.10486839351422121</v>
      </c>
      <c r="FU104" s="8">
        <v>6.8566999451856556E-2</v>
      </c>
      <c r="FV104" s="8">
        <v>5.2978873858262533E-2</v>
      </c>
      <c r="FW104" s="8">
        <v>3.8528053916664466E-2</v>
      </c>
      <c r="FX104" s="8">
        <v>0.34108154777997401</v>
      </c>
      <c r="FY104" s="8">
        <v>0.62039039830336162</v>
      </c>
      <c r="FZ104" s="8">
        <v>4.1806781642487634E-2</v>
      </c>
      <c r="GA104" s="8">
        <v>4.9241596241600183E-2</v>
      </c>
      <c r="GB104" s="8">
        <v>6.9029943603974742E-2</v>
      </c>
      <c r="GC104" s="8">
        <v>0.83842474672297662</v>
      </c>
      <c r="GD104" s="8">
        <v>-0.4660884582251309</v>
      </c>
      <c r="GE104" s="8">
        <v>-0.42749153042005517</v>
      </c>
      <c r="GF104" s="8">
        <v>-0.10985396091938537</v>
      </c>
      <c r="GG104" s="8">
        <v>-4.2410682428762003E-2</v>
      </c>
      <c r="GH104" s="8">
        <v>3.0606423309635874E-3</v>
      </c>
      <c r="GI104" s="8">
        <v>3.1876652724941077E-3</v>
      </c>
      <c r="GJ104" s="8">
        <v>4.0545950496685551E-2</v>
      </c>
      <c r="GK104" s="8">
        <v>7.1662826556606093E-2</v>
      </c>
      <c r="GL104" s="8">
        <v>0.11512272770320033</v>
      </c>
      <c r="GM104" s="8">
        <v>6.6490309619352386E-2</v>
      </c>
      <c r="GN104" s="8">
        <v>6.1180127281839511E-2</v>
      </c>
      <c r="GO104" s="8">
        <v>4.0815007015832711E-2</v>
      </c>
      <c r="GP104" s="8">
        <v>5.8578317374062081E-3</v>
      </c>
      <c r="GQ104" s="8">
        <v>7.8009045309704025E-2</v>
      </c>
      <c r="GR104" s="8">
        <v>2.0170919764640822E-2</v>
      </c>
      <c r="GS104" s="8">
        <v>2.401645801685548E-2</v>
      </c>
      <c r="GT104" s="8">
        <v>0.70750339359022885</v>
      </c>
      <c r="GU104" s="8">
        <v>0.1930733993661822</v>
      </c>
      <c r="GV104" s="8">
        <v>1.0405832401762023</v>
      </c>
      <c r="GW104" s="8">
        <v>0.45018411480006926</v>
      </c>
      <c r="GX104" s="26">
        <v>7.4950749684520712</v>
      </c>
      <c r="GY104" s="8">
        <v>0.15798492374225057</v>
      </c>
      <c r="GZ104" s="8">
        <v>7.0850437215753334E-2</v>
      </c>
      <c r="HA104" s="51">
        <v>1.2102467292558714</v>
      </c>
      <c r="HB104" s="51">
        <v>0.42820109233819864</v>
      </c>
      <c r="HC104" s="51">
        <v>1327.3840871928116</v>
      </c>
      <c r="HD104" s="51">
        <v>1694.8273069315812</v>
      </c>
      <c r="HE104" s="51">
        <v>1098.5662415372619</v>
      </c>
      <c r="HF104" s="51">
        <v>1669.1284961355573</v>
      </c>
      <c r="HG104" s="51">
        <v>1269.2117604393168</v>
      </c>
      <c r="HH104" s="10">
        <v>1204.5211354582173</v>
      </c>
      <c r="HI104" s="8">
        <v>0.82823755027345669</v>
      </c>
      <c r="HJ104" s="8">
        <v>6.686959958005656E-2</v>
      </c>
      <c r="HK104" s="8">
        <v>0.35977594898167631</v>
      </c>
      <c r="HL104" s="8">
        <v>0.19445749271869736</v>
      </c>
      <c r="HM104" s="8">
        <v>6.5843016878320712E-2</v>
      </c>
      <c r="HN104" s="8">
        <v>4.0044373315483148E-2</v>
      </c>
      <c r="HO104" s="7">
        <v>1566.5366666666669</v>
      </c>
      <c r="HP104" s="8">
        <v>4.4407798857551299E-2</v>
      </c>
      <c r="HQ104" s="8">
        <v>5.2471042245384701E-2</v>
      </c>
      <c r="HR104" s="8">
        <v>6.0716550465325002E-2</v>
      </c>
      <c r="HS104" s="29">
        <f t="shared" si="166"/>
        <v>1.6308751607773703E-2</v>
      </c>
      <c r="HT104">
        <v>-4221.4152199999999</v>
      </c>
      <c r="HU104">
        <f t="shared" si="158"/>
        <v>-14359.829874999999</v>
      </c>
      <c r="HV104" s="8">
        <f t="shared" si="140"/>
        <v>-5.3407057386327894E-2</v>
      </c>
      <c r="HW104" s="8">
        <f t="shared" si="143"/>
        <v>-4.4950670449607377E-2</v>
      </c>
      <c r="HX104">
        <v>3303.4868888430001</v>
      </c>
      <c r="HY104">
        <f t="shared" si="159"/>
        <v>13725.504290644996</v>
      </c>
      <c r="HZ104" s="8">
        <f t="shared" si="141"/>
        <v>4.1793925651175325E-2</v>
      </c>
      <c r="IA104" s="8">
        <f t="shared" si="144"/>
        <v>4.2965036876765596E-2</v>
      </c>
      <c r="IB104" s="8">
        <v>1.6335115409312647E-2</v>
      </c>
      <c r="IC104" s="8">
        <v>8.202627523047892E-3</v>
      </c>
      <c r="ID104" s="8">
        <v>1.8427293944405069E-2</v>
      </c>
      <c r="IE104" s="8">
        <v>1.8804219898597052</v>
      </c>
      <c r="IF104" s="29">
        <v>0.38392845409101611</v>
      </c>
      <c r="IG104" s="29">
        <v>2.2991865314708801E-2</v>
      </c>
      <c r="IH104" s="29">
        <v>7.7828828682767097E-3</v>
      </c>
      <c r="II104" s="7">
        <v>268378.81700512802</v>
      </c>
      <c r="IJ104" s="7">
        <v>3395.3833333333332</v>
      </c>
      <c r="IK104" s="7">
        <f t="shared" si="103"/>
        <v>79042.273186177714</v>
      </c>
      <c r="IL104" s="10">
        <f>+VLOOKUP($A104,[3]Hoja1!$G$2:$I$123, 3, FALSE)</f>
        <v>31.058788838151628</v>
      </c>
      <c r="IM104" s="10">
        <v>28.248336751377298</v>
      </c>
      <c r="IN104" s="8">
        <f t="shared" si="104"/>
        <v>9.9490887251522997E-2</v>
      </c>
      <c r="IO104" s="7">
        <v>3340.126666666667</v>
      </c>
      <c r="IP104" s="8">
        <v>4.0757810434105778E-3</v>
      </c>
      <c r="IQ104" s="7">
        <v>157.61339738232175</v>
      </c>
      <c r="IR104" s="8">
        <v>4.0166186791747369E-3</v>
      </c>
      <c r="IS104" s="8">
        <v>4.9274873521967192E-3</v>
      </c>
      <c r="IT104" s="8">
        <v>6.1728395061728392E-2</v>
      </c>
      <c r="IU104" s="8">
        <v>3.7037037037037035E-2</v>
      </c>
      <c r="IV104" s="8">
        <v>1.2345679012345678E-2</v>
      </c>
      <c r="IW104" s="29">
        <f t="shared" si="160"/>
        <v>4.2080779564413941E-3</v>
      </c>
      <c r="IX104" s="7">
        <f t="shared" si="161"/>
        <v>127.07275179955204</v>
      </c>
      <c r="IY104" s="29">
        <f t="shared" si="145"/>
        <v>3.7181523061010783E-3</v>
      </c>
      <c r="IZ104" s="29">
        <f t="shared" si="146"/>
        <v>5.1838821697230125E-3</v>
      </c>
      <c r="JA104" s="29">
        <f t="shared" si="147"/>
        <v>6.1728395061728392E-2</v>
      </c>
      <c r="JB104" s="29">
        <f t="shared" si="148"/>
        <v>7.148919753086419E-2</v>
      </c>
      <c r="JC104" s="29">
        <f t="shared" si="149"/>
        <v>7.4421296296296305E-2</v>
      </c>
      <c r="JD104" s="26">
        <v>0.227908024861604</v>
      </c>
      <c r="JE104" s="26">
        <v>-0.91703242543986396</v>
      </c>
      <c r="JF104" s="26">
        <v>9.1220370023534503E-2</v>
      </c>
      <c r="JG104" s="26">
        <v>0.40771433468963397</v>
      </c>
      <c r="JH104" s="26">
        <v>-0.41763646551573702</v>
      </c>
      <c r="JI104" s="26">
        <v>-0.22414677986287501</v>
      </c>
      <c r="JJ104" s="56">
        <f t="shared" si="164"/>
        <v>-0.83197294124370347</v>
      </c>
      <c r="JK104" s="8">
        <v>0.28375758170338</v>
      </c>
      <c r="JL104" s="27">
        <v>0.52697810078141605</v>
      </c>
      <c r="JM104" s="7">
        <v>0</v>
      </c>
      <c r="JN104" s="8">
        <v>-9.1666950599001793E-3</v>
      </c>
      <c r="JO104" s="8">
        <v>-0.52414939665511195</v>
      </c>
      <c r="JP104" s="8">
        <v>9.78009721201136E-2</v>
      </c>
      <c r="JQ104" s="29">
        <f t="shared" si="150"/>
        <v>-8.421002203537151E-3</v>
      </c>
      <c r="JR104" s="29">
        <f t="shared" si="151"/>
        <v>3.36581868787003E-2</v>
      </c>
      <c r="JS104" s="29">
        <f t="shared" si="152"/>
        <v>4.2500000000000003E-2</v>
      </c>
      <c r="JT104" s="31">
        <f t="shared" si="153"/>
        <v>1.0145405837920892E-5</v>
      </c>
      <c r="JU104" s="31">
        <f t="shared" si="154"/>
        <v>3.08524862172393E-6</v>
      </c>
      <c r="JV104" s="31">
        <f t="shared" si="155"/>
        <v>0</v>
      </c>
      <c r="JW104" s="31">
        <v>0.03</v>
      </c>
      <c r="JX104" s="31">
        <f t="shared" si="162"/>
        <v>6.5934837046735043E-3</v>
      </c>
    </row>
    <row r="105" spans="1:284" x14ac:dyDescent="0.3">
      <c r="A105" s="1">
        <v>43800</v>
      </c>
      <c r="B105" s="7">
        <v>221837.32677171999</v>
      </c>
      <c r="C105" s="7">
        <f t="shared" si="99"/>
        <v>222373.84592367982</v>
      </c>
      <c r="D105" s="26">
        <f t="shared" si="100"/>
        <v>12.309699629963358</v>
      </c>
      <c r="E105" s="26">
        <f>+'Output Gap'!E121</f>
        <v>12.312115235179199</v>
      </c>
      <c r="F105" s="26">
        <f t="shared" si="125"/>
        <v>12.314110081311107</v>
      </c>
      <c r="G105" s="27">
        <f t="shared" si="126"/>
        <v>12.309669936793632</v>
      </c>
      <c r="H105" s="27">
        <f t="shared" si="127"/>
        <v>221830.73981611888</v>
      </c>
      <c r="I105" s="7">
        <v>209365.51530521107</v>
      </c>
      <c r="J105" s="7">
        <v>209145.50948712375</v>
      </c>
      <c r="K105" s="7">
        <v>220380.31844912999</v>
      </c>
      <c r="L105" s="7">
        <v>220409.20488765801</v>
      </c>
      <c r="M105" s="8">
        <f t="shared" si="118"/>
        <v>2.4482905660916376E-3</v>
      </c>
      <c r="N105" s="8">
        <f t="shared" si="128"/>
        <v>6.0684149115702635E-2</v>
      </c>
      <c r="O105" s="8">
        <f>+'Output Gap'!H121</f>
        <v>-2.2376861920001545E-3</v>
      </c>
      <c r="P105" s="8">
        <f t="shared" si="129"/>
        <v>6.6113359525175053E-3</v>
      </c>
      <c r="Q105" s="33">
        <f>+'Output Gap'!I121</f>
        <v>-1.1623226253000496E-2</v>
      </c>
      <c r="R105" s="8">
        <v>-6.0000000000000001E-3</v>
      </c>
      <c r="S105" s="8">
        <f>+'Output Gap'!Y105</f>
        <v>-8.7139361293269643E-3</v>
      </c>
      <c r="T105" s="8">
        <f t="shared" si="130"/>
        <v>5.7322053561408264E-4</v>
      </c>
      <c r="U105" s="25">
        <v>1.4834090146998999</v>
      </c>
      <c r="V105" s="25">
        <v>1.4743415906906601</v>
      </c>
      <c r="W105" s="14">
        <f t="shared" si="131"/>
        <v>9.0674240092398772E-3</v>
      </c>
      <c r="X105" s="25">
        <f t="shared" si="132"/>
        <v>4.3681587895056699</v>
      </c>
      <c r="Y105">
        <f t="shared" si="163"/>
        <v>10.004622925934807</v>
      </c>
      <c r="Z105">
        <f t="shared" si="133"/>
        <v>10.019123345868755</v>
      </c>
      <c r="AA105" s="14">
        <f t="shared" si="117"/>
        <v>-1.4500419933947128E-2</v>
      </c>
      <c r="AB105">
        <f t="shared" ref="AB105:AB107" si="167">+LN(AP104*AR105)</f>
        <v>13.535324044353414</v>
      </c>
      <c r="AC105">
        <f t="shared" si="134"/>
        <v>13.507626146374021</v>
      </c>
      <c r="AD105" s="14">
        <f t="shared" si="135"/>
        <v>2.7697897979393815E-2</v>
      </c>
      <c r="AE105" s="8">
        <v>0.10543357550254831</v>
      </c>
      <c r="AF105" s="14">
        <f>+NAIRU_Unemployment!N101</f>
        <v>0.108412879774075</v>
      </c>
      <c r="AG105" s="8">
        <f>+NAIRU_Unemployment!L101</f>
        <v>9.5159091228126533E-2</v>
      </c>
      <c r="AH105" s="8">
        <f t="shared" si="121"/>
        <v>1.0274484274421777E-2</v>
      </c>
      <c r="AI105" s="7">
        <v>22346.408869366296</v>
      </c>
      <c r="AJ105" s="7">
        <v>24980.156036953915</v>
      </c>
      <c r="AK105" s="7">
        <v>22128.5282465909</v>
      </c>
      <c r="AL105" s="7">
        <v>24812.9131461254</v>
      </c>
      <c r="AM105" s="8">
        <f t="shared" si="101"/>
        <v>0.89456642449745172</v>
      </c>
      <c r="AN105" s="7">
        <v>49176.352413653367</v>
      </c>
      <c r="AO105" s="7">
        <v>946411.01889365795</v>
      </c>
      <c r="AP105" s="7">
        <v>945219.54203000001</v>
      </c>
      <c r="AQ105" s="8">
        <v>0.81433333333333335</v>
      </c>
      <c r="AR105" s="8">
        <v>0.80701478048740705</v>
      </c>
      <c r="AS105" s="8">
        <v>0.80324594370065505</v>
      </c>
      <c r="AT105" s="8">
        <v>0.777009226873841</v>
      </c>
      <c r="AU105" s="8">
        <v>0.77465149718582405</v>
      </c>
      <c r="AV105" s="8">
        <f t="shared" si="113"/>
        <v>0.78496888925343999</v>
      </c>
      <c r="AW105" s="8">
        <v>4.2500000000000003E-2</v>
      </c>
      <c r="AX105" s="8">
        <v>4.1204838514516125E-2</v>
      </c>
      <c r="AY105" s="8">
        <v>4.4533333333333334E-2</v>
      </c>
      <c r="AZ105" s="8">
        <f t="shared" si="136"/>
        <v>4.3352601156068094E-3</v>
      </c>
      <c r="BA105" s="8">
        <f t="shared" si="108"/>
        <v>2.9890111082597759E-3</v>
      </c>
      <c r="BB105" s="8">
        <f t="shared" si="109"/>
        <v>6.1953386274129496E-3</v>
      </c>
      <c r="BC105" s="7">
        <v>103.8</v>
      </c>
      <c r="BD105" s="8">
        <v>3.8000000000000034E-2</v>
      </c>
      <c r="BE105" s="8">
        <v>5.8006940005900003E-2</v>
      </c>
      <c r="BF105" s="7">
        <v>103.45060328900399</v>
      </c>
      <c r="BG105" s="8">
        <v>3.4506032890039999E-2</v>
      </c>
      <c r="BH105" s="8">
        <f t="shared" si="105"/>
        <v>1.2212247631540052E-2</v>
      </c>
      <c r="BI105" s="8">
        <v>1.4188825781613099E-2</v>
      </c>
      <c r="BJ105" s="8">
        <v>3.7756386362910004E-2</v>
      </c>
      <c r="BK105" s="7">
        <v>1.8501790568396861</v>
      </c>
      <c r="BL105" s="8">
        <v>4.5904486296445723E-2</v>
      </c>
      <c r="BM105" s="7">
        <v>3410.7166666666667</v>
      </c>
      <c r="BN105" s="7">
        <v>141.95214110000001</v>
      </c>
      <c r="BO105" s="7">
        <v>137.87581645469001</v>
      </c>
      <c r="BP105" s="7">
        <v>139.06148277319201</v>
      </c>
      <c r="BQ105" s="8">
        <f t="shared" si="106"/>
        <v>-8.526202186667442E-3</v>
      </c>
      <c r="BR105" s="8">
        <f t="shared" si="110"/>
        <v>3.7917912832533984E-2</v>
      </c>
      <c r="BS105" s="8">
        <v>3.6342402902252997E-2</v>
      </c>
      <c r="BT105" s="7">
        <v>122.81333333333333</v>
      </c>
      <c r="BU105" s="8">
        <v>4.0526419836764527E-2</v>
      </c>
      <c r="BV105" s="29">
        <f t="shared" si="116"/>
        <v>4.310584252295082E-2</v>
      </c>
      <c r="BW105" s="29">
        <v>3.61005172804043E-3</v>
      </c>
      <c r="BX105" s="29">
        <v>1.6974336306974501E-2</v>
      </c>
      <c r="BY105" s="29">
        <v>5.0603272580645162E-2</v>
      </c>
      <c r="BZ105" s="29">
        <v>1.777267166666667E-2</v>
      </c>
      <c r="CA105" s="29">
        <v>7.2700000000000004E-3</v>
      </c>
      <c r="CB105" s="29">
        <f t="shared" si="79"/>
        <v>-3.2830600913978492E-2</v>
      </c>
      <c r="CC105" s="29">
        <v>1.9884318470614601E-2</v>
      </c>
      <c r="CD105" s="29">
        <v>1.98695114926641E-2</v>
      </c>
      <c r="CE105" s="29">
        <f t="shared" si="122"/>
        <v>1.395862663163679E-2</v>
      </c>
      <c r="CF105" s="29">
        <f t="shared" si="123"/>
        <v>1.7568678359677223E-2</v>
      </c>
      <c r="CG105" s="29">
        <f t="shared" si="137"/>
        <v>-1.3233418244070413E-2</v>
      </c>
      <c r="CH105" s="29">
        <f t="shared" si="138"/>
        <v>-7.1959695710839475E-3</v>
      </c>
      <c r="CI105" s="29">
        <f t="shared" si="142"/>
        <v>-7.4273031637205195E-3</v>
      </c>
      <c r="CJ105" s="29">
        <f t="shared" si="124"/>
        <v>0.39117957008994675</v>
      </c>
      <c r="CK105" s="10">
        <v>-11.233333333333334</v>
      </c>
      <c r="CL105" s="10">
        <v>-10.700000000000001</v>
      </c>
      <c r="CM105" s="10">
        <v>-12.066666666666668</v>
      </c>
      <c r="CN105" s="10">
        <v>-4.8</v>
      </c>
      <c r="CO105" s="10">
        <v>-12.933333333333332</v>
      </c>
      <c r="CP105" s="10">
        <v>-45.933333333333337</v>
      </c>
      <c r="CQ105" s="10">
        <v>27.2</v>
      </c>
      <c r="CR105" s="10">
        <v>5.166666666666667</v>
      </c>
      <c r="CS105" s="7">
        <v>166.12078191583629</v>
      </c>
      <c r="CT105" s="7">
        <v>168.700126366467</v>
      </c>
      <c r="CU105" s="8">
        <f t="shared" si="111"/>
        <v>3.3861176901076595E-2</v>
      </c>
      <c r="CV105" s="7">
        <v>68.75</v>
      </c>
      <c r="CW105" s="7">
        <v>75.107527824482602</v>
      </c>
      <c r="CX105" s="26">
        <v>1.5643622166879219</v>
      </c>
      <c r="CY105" s="29">
        <v>0.21918982457006006</v>
      </c>
      <c r="CZ105">
        <v>155811.428445645</v>
      </c>
      <c r="DA105">
        <v>48942.639201957798</v>
      </c>
      <c r="DB105" s="29">
        <f t="shared" si="156"/>
        <v>4.7657142002709429E-2</v>
      </c>
      <c r="DC105" s="29">
        <f t="shared" si="157"/>
        <v>3.6232633356495958E-2</v>
      </c>
      <c r="DD105" s="29">
        <v>6.2367254874671534E-2</v>
      </c>
      <c r="DE105" s="29">
        <v>4.8383755559224362E-2</v>
      </c>
      <c r="DF105" s="29">
        <v>0.11848478351643561</v>
      </c>
      <c r="DG105" s="29">
        <v>0.17313513505150624</v>
      </c>
      <c r="DH105" s="29">
        <v>6.3857595174467305E-2</v>
      </c>
      <c r="DI105" s="29">
        <v>0.43663303376825696</v>
      </c>
      <c r="DJ105" s="29">
        <v>0.122666658536254</v>
      </c>
      <c r="DK105" s="29">
        <v>0.20196050777266475</v>
      </c>
      <c r="DL105" s="29">
        <v>0.67537283369108125</v>
      </c>
      <c r="DM105">
        <v>-6913.7392112163925</v>
      </c>
      <c r="DN105" s="8">
        <f t="shared" si="165"/>
        <v>-2.5317841437226065E-2</v>
      </c>
      <c r="DO105" s="7">
        <f t="shared" si="115"/>
        <v>-19179.257641130534</v>
      </c>
      <c r="DP105" s="8">
        <f t="shared" ref="DP105:DP106" si="168">+DO105/SUM(II102:II105)</f>
        <v>-1.8064165186478066E-2</v>
      </c>
      <c r="DQ105" s="8">
        <f t="shared" si="139"/>
        <v>1.5249954773146834E-2</v>
      </c>
      <c r="DR105" s="25">
        <v>1.0185487721498301</v>
      </c>
      <c r="DS105" s="8">
        <v>1.49593918847925E-2</v>
      </c>
      <c r="DT105" s="8">
        <v>2.3503752874087101E-3</v>
      </c>
      <c r="DU105" s="8">
        <v>5.7144345333763895E-4</v>
      </c>
      <c r="DV105" s="8">
        <v>0.11299232691420601</v>
      </c>
      <c r="DW105" s="29">
        <f t="shared" si="102"/>
        <v>0.10543357550254831</v>
      </c>
      <c r="DX105" s="8">
        <v>0.66250353992171374</v>
      </c>
      <c r="DY105" s="8">
        <v>6.07768715765266E-2</v>
      </c>
      <c r="DZ105" s="8">
        <v>4.0774910848378365E-2</v>
      </c>
      <c r="EA105" s="8">
        <v>0.46530263984068898</v>
      </c>
      <c r="EB105" s="8">
        <f t="shared" si="112"/>
        <v>-3.2916734313386486E-2</v>
      </c>
      <c r="EC105" s="8">
        <v>0.18056260401294688</v>
      </c>
      <c r="ED105" s="8">
        <v>0.1521278735587468</v>
      </c>
      <c r="EE105" s="8">
        <v>0.12339758394939615</v>
      </c>
      <c r="EF105" s="8">
        <v>9.0064278138869192E-2</v>
      </c>
      <c r="EG105" s="8">
        <v>0.26597895678768724</v>
      </c>
      <c r="EH105" s="8">
        <v>0.33789417913064301</v>
      </c>
      <c r="EI105" s="8">
        <v>8.6775353495597229E-2</v>
      </c>
      <c r="EJ105" s="8">
        <v>6.5437121144513166E-2</v>
      </c>
      <c r="EK105" s="8">
        <v>0.10368500565936088</v>
      </c>
      <c r="EL105" s="10">
        <v>254208.39432000005</v>
      </c>
      <c r="EM105" s="8">
        <v>3.7284779810383029E-2</v>
      </c>
      <c r="EN105" s="10">
        <v>10681.624199999998</v>
      </c>
      <c r="EO105" s="10">
        <v>15247.362529999995</v>
      </c>
      <c r="EP105" s="8">
        <v>4.2019163956300606E-2</v>
      </c>
      <c r="EQ105" s="8">
        <v>1.427438584667676</v>
      </c>
      <c r="ER105" s="8">
        <v>0.10889281305111323</v>
      </c>
      <c r="ES105" s="8">
        <v>0.55081482666282722</v>
      </c>
      <c r="ET105" s="10">
        <v>157200.09166000001</v>
      </c>
      <c r="EU105" s="8">
        <v>0.15106351649847061</v>
      </c>
      <c r="EV105" s="10">
        <v>7437.3290400000005</v>
      </c>
      <c r="EW105" s="10">
        <v>11610.53167</v>
      </c>
      <c r="EX105" s="8">
        <v>4.7311225848937905E-2</v>
      </c>
      <c r="EY105" s="8">
        <v>1.5611157725515932</v>
      </c>
      <c r="EZ105" s="8">
        <v>7.5794749855900762E-2</v>
      </c>
      <c r="FA105" s="8">
        <v>0.97445140988072132</v>
      </c>
      <c r="FB105" s="10">
        <v>68892.199120000005</v>
      </c>
      <c r="FC105" s="8">
        <v>9.7346355464754231E-2</v>
      </c>
      <c r="FD105" s="10">
        <v>2221.7957600000004</v>
      </c>
      <c r="FE105" s="10">
        <v>2431.1448800000003</v>
      </c>
      <c r="FF105" s="8">
        <v>3.2250324251225621E-2</v>
      </c>
      <c r="FG105" s="8">
        <v>1.0942251865671035</v>
      </c>
      <c r="FH105" s="8">
        <v>5.9494521217509241E-2</v>
      </c>
      <c r="FI105" s="8">
        <v>0.59314902081555987</v>
      </c>
      <c r="FJ105" s="7">
        <v>493540.40138000005</v>
      </c>
      <c r="FK105" s="7">
        <v>21252.31639</v>
      </c>
      <c r="FL105" s="8">
        <v>8.1758538813329132E-2</v>
      </c>
      <c r="FM105" s="8">
        <v>1.6912292553177794E-2</v>
      </c>
      <c r="FN105" s="8">
        <v>0.54383191940453612</v>
      </c>
      <c r="FO105" s="8">
        <v>0.33749445026332409</v>
      </c>
      <c r="FP105" s="8">
        <v>0.15562934805084019</v>
      </c>
      <c r="FQ105" s="8">
        <v>1.3853601117527135</v>
      </c>
      <c r="FR105" s="8">
        <v>4.3060945629934032E-2</v>
      </c>
      <c r="FS105" s="8">
        <v>9.1648303328036626E-2</v>
      </c>
      <c r="FT105" s="8">
        <v>0.10732555420476123</v>
      </c>
      <c r="FU105" s="8">
        <v>8.7438955531562987E-2</v>
      </c>
      <c r="FV105" s="8">
        <v>5.4923879250248692E-2</v>
      </c>
      <c r="FW105" s="8">
        <v>3.8530782636690804E-2</v>
      </c>
      <c r="FX105" s="8">
        <v>0.337632145517621</v>
      </c>
      <c r="FY105" s="8">
        <v>0.62383707184568804</v>
      </c>
      <c r="FZ105" s="8">
        <v>9.1748845033097437E-2</v>
      </c>
      <c r="GA105" s="8">
        <v>2.3840884377704263E-2</v>
      </c>
      <c r="GB105" s="8">
        <v>1.6918415832401834E-2</v>
      </c>
      <c r="GC105" s="8">
        <v>0.84589542334613943</v>
      </c>
      <c r="GD105" s="8">
        <v>-0.45941566700290842</v>
      </c>
      <c r="GE105" s="8">
        <v>-0.33012040919572838</v>
      </c>
      <c r="GF105" s="8">
        <v>-0.11121054200211766</v>
      </c>
      <c r="GG105" s="8">
        <v>-4.162225986004451E-2</v>
      </c>
      <c r="GH105" s="8">
        <v>6.6113955292307902E-3</v>
      </c>
      <c r="GI105" s="8">
        <v>1.3185515455569989E-3</v>
      </c>
      <c r="GJ105" s="8">
        <v>3.7166131934891163E-2</v>
      </c>
      <c r="GK105" s="8">
        <v>6.587483880500522E-2</v>
      </c>
      <c r="GL105" s="8">
        <v>0.11429951666396761</v>
      </c>
      <c r="GM105" s="8">
        <v>6.6569405688308311E-2</v>
      </c>
      <c r="GN105" s="8">
        <v>6.0821569120311732E-2</v>
      </c>
      <c r="GO105" s="8">
        <v>4.1721083914812461E-2</v>
      </c>
      <c r="GP105" s="8">
        <v>5.8632261487891729E-3</v>
      </c>
      <c r="GQ105" s="8">
        <v>7.6952508146717516E-2</v>
      </c>
      <c r="GR105" s="8">
        <v>1.8851550409838793E-2</v>
      </c>
      <c r="GS105" s="8">
        <v>2.4802070069179043E-2</v>
      </c>
      <c r="GT105" s="8">
        <v>0.70860579588144579</v>
      </c>
      <c r="GU105" s="8">
        <v>0.18912482253856772</v>
      </c>
      <c r="GV105" s="8">
        <v>1.0431510644361148</v>
      </c>
      <c r="GW105" s="8">
        <v>0.45021897459367261</v>
      </c>
      <c r="GX105" s="26">
        <v>7.5033616372303378</v>
      </c>
      <c r="GY105" s="8">
        <v>0.15425362418934788</v>
      </c>
      <c r="GZ105" s="8">
        <v>7.1080958242560319E-2</v>
      </c>
      <c r="HA105" s="51">
        <v>1.204240324161695</v>
      </c>
      <c r="HB105" s="51">
        <v>0.43074285509413657</v>
      </c>
      <c r="HC105" s="51">
        <v>1328.6029209053613</v>
      </c>
      <c r="HD105" s="51">
        <v>1700.7869744260943</v>
      </c>
      <c r="HE105" s="51">
        <v>1122.4467708699669</v>
      </c>
      <c r="HF105" s="51">
        <v>1672.0405501685248</v>
      </c>
      <c r="HG105" s="51">
        <v>1326.5489028396032</v>
      </c>
      <c r="HH105" s="10">
        <v>1203.642211435279</v>
      </c>
      <c r="HI105" s="8">
        <v>0.82778585945024519</v>
      </c>
      <c r="HJ105" s="8">
        <v>6.7211248187882586E-2</v>
      </c>
      <c r="HK105" s="8">
        <v>0.36506188309315907</v>
      </c>
      <c r="HL105" s="8">
        <v>0.19947332957760949</v>
      </c>
      <c r="HM105" s="8">
        <v>6.4379283547241387E-2</v>
      </c>
      <c r="HN105" s="8">
        <v>3.9704625803596121E-2</v>
      </c>
      <c r="HO105" s="7">
        <v>1635.83</v>
      </c>
      <c r="HP105" s="8">
        <v>4.5038727430183105E-2</v>
      </c>
      <c r="HQ105" s="8">
        <v>5.5629762485676498E-2</v>
      </c>
      <c r="HR105" s="8">
        <v>6.42116779251998E-2</v>
      </c>
      <c r="HS105" s="29">
        <f t="shared" si="166"/>
        <v>1.9172950495016695E-2</v>
      </c>
      <c r="HT105">
        <v>-3146.5530819999999</v>
      </c>
      <c r="HU105">
        <f t="shared" si="158"/>
        <v>-13747.751763</v>
      </c>
      <c r="HV105" s="8">
        <f t="shared" si="140"/>
        <v>-3.9136584424660469E-2</v>
      </c>
      <c r="HW105" s="8">
        <f t="shared" si="143"/>
        <v>-4.2711603295932279E-2</v>
      </c>
      <c r="HX105">
        <v>3471.6525673590004</v>
      </c>
      <c r="HY105">
        <f t="shared" si="159"/>
        <v>14313.721547486999</v>
      </c>
      <c r="HZ105" s="8">
        <f t="shared" si="141"/>
        <v>4.318014673668702E-2</v>
      </c>
      <c r="IA105" s="8">
        <f t="shared" si="144"/>
        <v>4.4469961850059816E-2</v>
      </c>
      <c r="IB105" s="8">
        <v>1.5154712710829583E-2</v>
      </c>
      <c r="IC105" s="8">
        <v>7.3946577030954037E-3</v>
      </c>
      <c r="ID105" s="8">
        <v>2.1920591436134833E-2</v>
      </c>
      <c r="IE105" s="8">
        <v>1.9122470029619028</v>
      </c>
      <c r="IF105" s="29">
        <v>0.3759429918581651</v>
      </c>
      <c r="IG105" s="29">
        <v>2.36758394924882E-2</v>
      </c>
      <c r="IH105" s="29">
        <v>1.02536688151074E-2</v>
      </c>
      <c r="II105" s="7">
        <v>273077.75144885702</v>
      </c>
      <c r="IJ105" s="7">
        <v>3396.52</v>
      </c>
      <c r="IK105" s="7">
        <f t="shared" si="103"/>
        <v>80399.276744684859</v>
      </c>
      <c r="IL105" s="10">
        <f>+VLOOKUP($A105,[3]Hoja1!$G$2:$I$123, 3, FALSE)</f>
        <v>31.150367533997823</v>
      </c>
      <c r="IM105" s="10">
        <v>27.378633356727502</v>
      </c>
      <c r="IN105" s="8">
        <f t="shared" si="104"/>
        <v>0.13776195941290581</v>
      </c>
      <c r="IO105" s="7">
        <v>3410.7166666666667</v>
      </c>
      <c r="IP105" s="8">
        <v>4.0288663231158907E-3</v>
      </c>
      <c r="IQ105" s="7">
        <v>75.946488019916274</v>
      </c>
      <c r="IR105" s="8">
        <v>4.1198016195759298E-3</v>
      </c>
      <c r="IS105" s="8">
        <v>4.0801091105893764E-3</v>
      </c>
      <c r="IT105" s="8">
        <v>8.6419753086419748E-2</v>
      </c>
      <c r="IU105" s="8">
        <v>6.1728395061728392E-2</v>
      </c>
      <c r="IV105" s="8">
        <v>8.6419753086419748E-2</v>
      </c>
      <c r="IW105" s="29">
        <f t="shared" si="160"/>
        <v>3.8462120640281772E-3</v>
      </c>
      <c r="IX105" s="7">
        <f t="shared" si="161"/>
        <v>121.10811648784355</v>
      </c>
      <c r="IY105" s="29">
        <f t="shared" si="145"/>
        <v>3.7611781658052753E-3</v>
      </c>
      <c r="IZ105" s="29">
        <f t="shared" si="146"/>
        <v>4.8984496478106914E-3</v>
      </c>
      <c r="JA105" s="29">
        <f t="shared" si="147"/>
        <v>6.4814814814814811E-2</v>
      </c>
      <c r="JB105" s="29">
        <f t="shared" si="148"/>
        <v>4.6296296296296294E-2</v>
      </c>
      <c r="JC105" s="29">
        <f t="shared" si="149"/>
        <v>6.7901234567901231E-2</v>
      </c>
      <c r="JD105" s="26">
        <v>0.207683266260307</v>
      </c>
      <c r="JE105" s="26">
        <v>-0.96173594171386301</v>
      </c>
      <c r="JF105" s="26">
        <v>7.3841754673908799E-2</v>
      </c>
      <c r="JG105" s="26">
        <v>0.40242271555572101</v>
      </c>
      <c r="JH105" s="26">
        <v>-0.420742492733578</v>
      </c>
      <c r="JI105" s="26">
        <v>-0.22621401248374701</v>
      </c>
      <c r="JJ105" s="56">
        <f t="shared" si="164"/>
        <v>-0.92474471044125117</v>
      </c>
      <c r="JK105" s="8">
        <v>0.28805555037769798</v>
      </c>
      <c r="JL105" s="27">
        <v>0.52903657901288903</v>
      </c>
      <c r="JM105" s="7">
        <v>0</v>
      </c>
      <c r="JN105" s="8">
        <v>-1.7932591562897102E-2</v>
      </c>
      <c r="JO105" s="8">
        <v>-0.47830596240184903</v>
      </c>
      <c r="JP105" s="8">
        <v>8.2931700386413607E-2</v>
      </c>
      <c r="JQ105" s="29">
        <f t="shared" si="150"/>
        <v>-5.356427286614329E-3</v>
      </c>
      <c r="JR105" s="29">
        <f t="shared" si="151"/>
        <v>3.5042304371240701E-2</v>
      </c>
      <c r="JS105" s="29">
        <f t="shared" si="152"/>
        <v>4.2500000000000003E-2</v>
      </c>
      <c r="JT105" s="31">
        <f t="shared" si="153"/>
        <v>1.8314247537997801E-5</v>
      </c>
      <c r="JU105" s="31">
        <f t="shared" si="154"/>
        <v>4.8511216439716923E-6</v>
      </c>
      <c r="JV105" s="31">
        <f t="shared" si="155"/>
        <v>0</v>
      </c>
      <c r="JW105" s="31">
        <v>0.03</v>
      </c>
      <c r="JX105" s="31">
        <f t="shared" si="162"/>
        <v>7.7563863629100047E-3</v>
      </c>
    </row>
    <row r="106" spans="1:284" x14ac:dyDescent="0.3">
      <c r="A106" s="1">
        <v>43891</v>
      </c>
      <c r="B106" s="7">
        <v>219678.829417086</v>
      </c>
      <c r="C106" s="7">
        <f t="shared" si="99"/>
        <v>224085.74541205339</v>
      </c>
      <c r="D106" s="26">
        <f t="shared" si="100"/>
        <v>12.299921892405509</v>
      </c>
      <c r="E106" s="26">
        <f>+'Output Gap'!E122</f>
        <v>12.319784049609099</v>
      </c>
      <c r="F106" s="26">
        <f t="shared" si="125"/>
        <v>12.321786937276158</v>
      </c>
      <c r="G106" s="27">
        <f t="shared" si="126"/>
        <v>12.312176139361886</v>
      </c>
      <c r="H106" s="27">
        <f t="shared" si="127"/>
        <v>222387.38983345302</v>
      </c>
      <c r="I106" s="7">
        <v>207686.35330172349</v>
      </c>
      <c r="J106" s="7">
        <v>209152.54448871664</v>
      </c>
      <c r="K106" s="7">
        <v>221388.87364117801</v>
      </c>
      <c r="L106" s="7">
        <v>221965.78645497799</v>
      </c>
      <c r="M106" s="8">
        <f t="shared" si="118"/>
        <v>7.6369239275315692E-3</v>
      </c>
      <c r="N106" s="8">
        <f t="shared" si="128"/>
        <v>5.0328266166215441E-2</v>
      </c>
      <c r="O106" s="8">
        <f>+'Output Gap'!H122</f>
        <v>-1.5698087659998805E-3</v>
      </c>
      <c r="P106" s="8">
        <f t="shared" si="129"/>
        <v>-7.7241651577468762E-3</v>
      </c>
      <c r="Q106" s="33">
        <f>+'Output Gap'!I122</f>
        <v>-1.0311843164901191E-2</v>
      </c>
      <c r="R106" s="8">
        <v>-9.0000000000000011E-3</v>
      </c>
      <c r="S106" s="8">
        <f>+'Output Gap'!Y106</f>
        <v>-8.5042841348452192E-3</v>
      </c>
      <c r="T106" s="8">
        <f t="shared" si="130"/>
        <v>4.4378023995270679E-3</v>
      </c>
      <c r="U106" s="25">
        <v>1.4907333677136201</v>
      </c>
      <c r="V106" s="25">
        <v>1.4770223578602499</v>
      </c>
      <c r="W106" s="14">
        <f t="shared" si="131"/>
        <v>1.3711009853370149E-2</v>
      </c>
      <c r="X106" s="25">
        <f t="shared" si="132"/>
        <v>4.379884516129362</v>
      </c>
      <c r="Y106">
        <f t="shared" si="163"/>
        <v>10.001645379366801</v>
      </c>
      <c r="Z106">
        <f t="shared" si="133"/>
        <v>10.017010356789953</v>
      </c>
      <c r="AA106" s="14">
        <f t="shared" si="117"/>
        <v>-1.5364977423152126E-2</v>
      </c>
      <c r="AB106">
        <f t="shared" si="167"/>
        <v>13.546579303355932</v>
      </c>
      <c r="AC106">
        <f t="shared" si="134"/>
        <v>13.513798084753722</v>
      </c>
      <c r="AD106" s="14">
        <f t="shared" si="135"/>
        <v>3.278121860221006E-2</v>
      </c>
      <c r="AE106" s="8">
        <v>0.11233190150641452</v>
      </c>
      <c r="AF106" s="14">
        <f>+NAIRU_Unemployment!N102</f>
        <v>0.11044992022097901</v>
      </c>
      <c r="AG106" s="8">
        <f>+NAIRU_Unemployment!L102</f>
        <v>9.6346351391668791E-2</v>
      </c>
      <c r="AH106" s="8">
        <f t="shared" si="121"/>
        <v>1.5985550114745728E-2</v>
      </c>
      <c r="AI106" s="7">
        <v>21861.446869275434</v>
      </c>
      <c r="AJ106" s="7">
        <v>24627.951490399777</v>
      </c>
      <c r="AK106" s="7">
        <v>22062.737519339498</v>
      </c>
      <c r="AL106" s="7">
        <v>24793.070576298898</v>
      </c>
      <c r="AM106" s="8">
        <f t="shared" si="101"/>
        <v>0.88766809849358552</v>
      </c>
      <c r="AN106" s="7">
        <v>48265.110126831976</v>
      </c>
      <c r="AO106" s="7">
        <v>954122.65935808269</v>
      </c>
      <c r="AP106" s="7">
        <v>954095.89813999995</v>
      </c>
      <c r="AQ106" s="8">
        <v>0.79100000000000004</v>
      </c>
      <c r="AR106" s="8">
        <v>0.80848496545051496</v>
      </c>
      <c r="AS106" s="8">
        <v>0.806584633199812</v>
      </c>
      <c r="AT106" s="8">
        <v>0.77651741876679503</v>
      </c>
      <c r="AU106" s="8">
        <v>0.76413255989540596</v>
      </c>
      <c r="AV106" s="8">
        <f t="shared" si="113"/>
        <v>0.78241153728733759</v>
      </c>
      <c r="AW106" s="8">
        <v>3.7499999999999999E-2</v>
      </c>
      <c r="AX106" s="8">
        <v>4.2234061409677413E-2</v>
      </c>
      <c r="AY106" s="8">
        <v>4.5000000000000005E-2</v>
      </c>
      <c r="AZ106" s="8">
        <f>+(1+AW106)/(1+BD106)-1</f>
        <v>-9.40490855680709E-4</v>
      </c>
      <c r="BA106" s="8">
        <f t="shared" si="108"/>
        <v>4.0790572347566556E-3</v>
      </c>
      <c r="BB106" s="8">
        <f t="shared" si="109"/>
        <v>6.7437379576107404E-3</v>
      </c>
      <c r="BC106" s="7">
        <v>105.53</v>
      </c>
      <c r="BD106" s="8">
        <v>3.8476677819326843E-2</v>
      </c>
      <c r="BE106" s="8">
        <v>7.1935799527047206E-2</v>
      </c>
      <c r="BF106" s="7">
        <v>104.748341150315</v>
      </c>
      <c r="BG106" s="8">
        <v>3.2579235720645E-2</v>
      </c>
      <c r="BH106" s="8">
        <f t="shared" si="105"/>
        <v>2.165650523819096E-2</v>
      </c>
      <c r="BI106" s="8">
        <v>1.3017312526162001E-2</v>
      </c>
      <c r="BJ106" s="8">
        <v>3.6354662340907999E-2</v>
      </c>
      <c r="BK106" s="7">
        <v>1.8647089129946857</v>
      </c>
      <c r="BL106" s="8">
        <v>3.8507605453368621E-2</v>
      </c>
      <c r="BM106" s="7">
        <v>3531.873333333333</v>
      </c>
      <c r="BN106" s="7">
        <v>138.01009776666669</v>
      </c>
      <c r="BO106" s="7">
        <v>139.235779922376</v>
      </c>
      <c r="BP106" s="7">
        <v>140.437745566986</v>
      </c>
      <c r="BQ106" s="8">
        <f t="shared" si="106"/>
        <v>-8.5587079154348933E-3</v>
      </c>
      <c r="BR106" s="8">
        <f t="shared" si="110"/>
        <v>3.9662462760228223E-2</v>
      </c>
      <c r="BS106" s="8">
        <v>3.4637270842786401E-2</v>
      </c>
      <c r="BT106" s="7">
        <v>124.62333333333333</v>
      </c>
      <c r="BU106" s="8">
        <v>5.3451676528599501E-2</v>
      </c>
      <c r="BV106" s="29">
        <f t="shared" si="116"/>
        <v>4.2557257895081968E-2</v>
      </c>
      <c r="BW106" s="29">
        <v>3.6311422112712301E-3</v>
      </c>
      <c r="BX106" s="29">
        <v>-1.21195940877317E-2</v>
      </c>
      <c r="BY106" s="29">
        <v>5.1564362903225795E-2</v>
      </c>
      <c r="BZ106" s="29">
        <v>2.3622615254237291E-2</v>
      </c>
      <c r="CA106" s="29">
        <v>2.2384999999999999E-2</v>
      </c>
      <c r="CB106" s="29">
        <f t="shared" si="79"/>
        <v>-2.7941747648988505E-2</v>
      </c>
      <c r="CC106" s="29">
        <v>2.02239412323502E-2</v>
      </c>
      <c r="CD106" s="29">
        <v>1.9766458184074499E-2</v>
      </c>
      <c r="CE106" s="29">
        <f t="shared" si="122"/>
        <v>1.3855573323047189E-2</v>
      </c>
      <c r="CF106" s="29">
        <f t="shared" si="123"/>
        <v>1.7486715534318423E-2</v>
      </c>
      <c r="CG106" s="29">
        <f t="shared" si="137"/>
        <v>-1.8427206389999132E-2</v>
      </c>
      <c r="CH106" s="29">
        <f t="shared" si="138"/>
        <v>-7.6153523899229955E-3</v>
      </c>
      <c r="CI106" s="29">
        <f t="shared" si="142"/>
        <v>-7.6786097097308048E-3</v>
      </c>
      <c r="CJ106" s="29">
        <f t="shared" si="124"/>
        <v>0.20908363042991551</v>
      </c>
      <c r="CK106" s="10">
        <v>-12.066666666666668</v>
      </c>
      <c r="CL106" s="10">
        <v>-8.4666666666666668</v>
      </c>
      <c r="CM106" s="10">
        <v>-17.466666666666665</v>
      </c>
      <c r="CN106" s="10">
        <v>-10.966666666666667</v>
      </c>
      <c r="CO106" s="10">
        <v>-22.933333333333337</v>
      </c>
      <c r="CP106" s="10">
        <v>-48.833333333333336</v>
      </c>
      <c r="CQ106" s="10">
        <v>9.9333333333333318</v>
      </c>
      <c r="CR106" s="10">
        <v>-4.333333333333333</v>
      </c>
      <c r="CU106" s="8">
        <f t="shared" si="111"/>
        <v>1.2687790020707412E-2</v>
      </c>
      <c r="CV106" s="7">
        <v>64.583333333333343</v>
      </c>
      <c r="CW106" s="7"/>
      <c r="CX106" s="26">
        <v>1.5691680099326379</v>
      </c>
      <c r="CY106" s="29">
        <v>0.21363346206100803</v>
      </c>
      <c r="CZ106">
        <v>157118.43009451401</v>
      </c>
      <c r="DA106">
        <v>46696.444301874602</v>
      </c>
      <c r="DB106" s="29">
        <f t="shared" si="156"/>
        <v>3.9997048047817785E-2</v>
      </c>
      <c r="DC106" s="29">
        <f t="shared" si="157"/>
        <v>-2.9552596017705657E-2</v>
      </c>
      <c r="DD106" s="29">
        <v>6.6063541780394711E-2</v>
      </c>
      <c r="DE106" s="29">
        <v>4.8267029507110586E-2</v>
      </c>
      <c r="DF106" s="29">
        <v>0.11560375890436994</v>
      </c>
      <c r="DG106" s="29">
        <v>0.17322210614196154</v>
      </c>
      <c r="DH106" s="29">
        <v>6.0836898741896302E-2</v>
      </c>
      <c r="DI106" s="29">
        <v>0.44467501516521041</v>
      </c>
      <c r="DJ106" s="29">
        <v>0.12582211238807789</v>
      </c>
      <c r="DK106" s="29">
        <v>0.19417497880220108</v>
      </c>
      <c r="DL106" s="29">
        <v>0.68000290880972114</v>
      </c>
      <c r="DM106">
        <v>-2499.8168918181582</v>
      </c>
      <c r="DN106" s="8">
        <f t="shared" si="165"/>
        <v>-9.2784846980215538E-3</v>
      </c>
      <c r="DO106" s="7">
        <f t="shared" si="115"/>
        <v>-15387.156621763394</v>
      </c>
      <c r="DP106" s="8">
        <f t="shared" si="168"/>
        <v>-1.4323783884522535E-2</v>
      </c>
      <c r="DQ106" s="8">
        <f t="shared" si="139"/>
        <v>1.3009004441679517E-2</v>
      </c>
      <c r="DR106" s="8"/>
      <c r="DS106" s="8"/>
      <c r="DT106" s="8"/>
      <c r="DU106" s="8"/>
      <c r="DV106" s="8"/>
      <c r="DW106" s="29">
        <f t="shared" si="102"/>
        <v>0.11233190150641452</v>
      </c>
      <c r="DX106" s="8">
        <v>0.64145007342016347</v>
      </c>
      <c r="DY106" s="8"/>
      <c r="DZ106" s="8"/>
      <c r="EA106" s="8">
        <v>0.46250650149842215</v>
      </c>
      <c r="EB106" s="8">
        <f t="shared" si="112"/>
        <v>-3.8922882895450317E-2</v>
      </c>
      <c r="EC106" s="8">
        <v>0.1577618114445356</v>
      </c>
      <c r="ED106" s="8">
        <v>0.15482418355931671</v>
      </c>
      <c r="EE106" s="8">
        <v>0.16425344306184742</v>
      </c>
      <c r="EF106" s="8">
        <v>0.10909545306765023</v>
      </c>
      <c r="EG106" s="8">
        <v>0.2477305724051852</v>
      </c>
      <c r="EH106" s="8">
        <v>0.33306402008737229</v>
      </c>
      <c r="EI106" s="8">
        <v>8.6571547867589388E-2</v>
      </c>
      <c r="EJ106" s="8">
        <v>6.4486858798998209E-2</v>
      </c>
      <c r="EK106" s="8">
        <v>0.11898131041093535</v>
      </c>
      <c r="EL106" s="10">
        <v>274719.11433000013</v>
      </c>
      <c r="EM106" s="8">
        <v>5.0270421897402162E-2</v>
      </c>
      <c r="EN106" s="10">
        <v>12021.319960000001</v>
      </c>
      <c r="EO106" s="10">
        <v>16337.056059999999</v>
      </c>
      <c r="EP106" s="8">
        <v>4.3758585889876092E-2</v>
      </c>
      <c r="EQ106" s="8">
        <v>1.3590068407096951</v>
      </c>
      <c r="ER106" s="8">
        <v>0.10684719822759232</v>
      </c>
      <c r="ES106" s="8">
        <v>0.55657254979015891</v>
      </c>
      <c r="ET106" s="10">
        <v>160754.26963</v>
      </c>
      <c r="EU106" s="8">
        <v>0.16588679999722356</v>
      </c>
      <c r="EV106" s="10">
        <v>7222.1115499999996</v>
      </c>
      <c r="EW106" s="10">
        <v>11802.239590000001</v>
      </c>
      <c r="EX106" s="8">
        <v>4.4926405790793426E-2</v>
      </c>
      <c r="EY106" s="8">
        <v>1.6341812928657966</v>
      </c>
      <c r="EZ106" s="8">
        <v>7.6315041589539709E-2</v>
      </c>
      <c r="FA106" s="8">
        <v>0.96203711114300983</v>
      </c>
      <c r="FB106" s="10">
        <v>70076.015750000006</v>
      </c>
      <c r="FC106" s="8">
        <v>9.4860602628906499E-2</v>
      </c>
      <c r="FD106" s="10">
        <v>2376.8394500000004</v>
      </c>
      <c r="FE106" s="10">
        <v>2488.4514599999993</v>
      </c>
      <c r="FF106" s="8">
        <v>3.3918016379234577E-2</v>
      </c>
      <c r="FG106" s="8">
        <v>1.0469581611833305</v>
      </c>
      <c r="FH106" s="8">
        <v>6.0697614851250511E-2</v>
      </c>
      <c r="FI106" s="8">
        <v>0.58504329609379191</v>
      </c>
      <c r="FJ106" s="7">
        <v>518775.26576000015</v>
      </c>
      <c r="FK106" s="7">
        <v>22526.396930000003</v>
      </c>
      <c r="FL106" s="8">
        <v>9.7185338148328082E-2</v>
      </c>
      <c r="FM106" s="8">
        <v>2.2534993991400059E-2</v>
      </c>
      <c r="FN106" s="8">
        <v>0.54008857528520748</v>
      </c>
      <c r="FO106" s="8">
        <v>0.34097833125916505</v>
      </c>
      <c r="FP106" s="8">
        <v>0.15492348781177476</v>
      </c>
      <c r="FQ106" s="8">
        <v>1.37805104727148</v>
      </c>
      <c r="FR106" s="8">
        <v>4.3422264739239401E-2</v>
      </c>
      <c r="FS106" s="8">
        <v>9.1208069038504744E-2</v>
      </c>
      <c r="FT106" s="8">
        <v>0.12099204200962857</v>
      </c>
      <c r="FU106" s="8">
        <v>7.6787312729344734E-2</v>
      </c>
      <c r="FV106" s="8">
        <v>6.8759540401368252E-2</v>
      </c>
      <c r="FW106" s="8">
        <v>3.64354839437354E-2</v>
      </c>
      <c r="FX106" s="8">
        <v>0.33163216062119177</v>
      </c>
      <c r="FY106" s="8">
        <v>0.63193235543507287</v>
      </c>
      <c r="FZ106" s="8">
        <v>6.5384511744979834E-2</v>
      </c>
      <c r="GA106" s="8">
        <v>0.10360489029822606</v>
      </c>
      <c r="GB106" s="8">
        <v>0.12141081207898807</v>
      </c>
      <c r="GC106" s="8">
        <v>0.84379711949522962</v>
      </c>
      <c r="GD106" s="8">
        <v>-0.50511932671228998</v>
      </c>
      <c r="GE106" s="8">
        <v>-0.39788883567607913</v>
      </c>
      <c r="GF106" s="8">
        <v>-0.15494667785198385</v>
      </c>
      <c r="GG106" s="8">
        <v>-3.7714449966675008E-2</v>
      </c>
      <c r="GH106" s="8">
        <v>3.8302520318914354E-3</v>
      </c>
      <c r="GI106" s="8">
        <v>-2.6516920744594726E-3</v>
      </c>
      <c r="GJ106" s="8">
        <v>3.8678867951436706E-2</v>
      </c>
      <c r="GK106" s="8">
        <v>6.3045896682243432E-2</v>
      </c>
      <c r="GL106" s="8">
        <v>0.11513035047597217</v>
      </c>
      <c r="GM106" s="8">
        <v>6.6786013480910636E-2</v>
      </c>
      <c r="GN106" s="8">
        <v>6.034916214994606E-2</v>
      </c>
      <c r="GO106" s="8">
        <v>4.1577824857553514E-2</v>
      </c>
      <c r="GP106" s="8">
        <v>6.2246897060301591E-3</v>
      </c>
      <c r="GQ106" s="8">
        <v>7.6262685687836701E-2</v>
      </c>
      <c r="GR106" s="8">
        <v>1.6929486380668563E-2</v>
      </c>
      <c r="GS106" s="8">
        <v>2.4315179842267717E-2</v>
      </c>
      <c r="GT106" s="8">
        <v>0.67870298942097962</v>
      </c>
      <c r="GU106" s="8">
        <v>0.20358864816362049</v>
      </c>
      <c r="GV106" s="8">
        <v>1.0326435360925925</v>
      </c>
      <c r="GW106" s="8">
        <v>0.45736393709324547</v>
      </c>
      <c r="GX106" s="26">
        <v>8.4187860844332398</v>
      </c>
      <c r="GY106" s="8">
        <v>0.15210777660217661</v>
      </c>
      <c r="GZ106" s="8">
        <v>7.3145411076021044E-2</v>
      </c>
      <c r="HA106" s="51">
        <v>1.2149887881401991</v>
      </c>
      <c r="HB106" s="51">
        <v>0.46515620389789553</v>
      </c>
      <c r="HC106" s="51">
        <v>1349.5992287918357</v>
      </c>
      <c r="HD106" s="51">
        <v>1714.7767723874372</v>
      </c>
      <c r="HE106" s="51">
        <v>1126.5014940453736</v>
      </c>
      <c r="HF106" s="51">
        <v>1675.6490979557616</v>
      </c>
      <c r="HG106" s="51">
        <v>1393.8749663601034</v>
      </c>
      <c r="HH106" s="10">
        <v>1205.9656632898941</v>
      </c>
      <c r="HI106" s="8">
        <v>0.82666756728238699</v>
      </c>
      <c r="HJ106" s="8">
        <v>7.034751860671995E-2</v>
      </c>
      <c r="HK106" s="8">
        <v>0.37519071539189131</v>
      </c>
      <c r="HL106" s="8">
        <v>0.23301746616855565</v>
      </c>
      <c r="HM106" s="8">
        <v>7.8570686301267997E-2</v>
      </c>
      <c r="HN106" s="8">
        <v>3.9102087971651787E-2</v>
      </c>
      <c r="HO106" s="7">
        <v>1432.4299999999996</v>
      </c>
      <c r="HP106" s="8">
        <v>4.3231861647425499E-2</v>
      </c>
      <c r="HQ106" s="8">
        <v>6.4616042915744104E-2</v>
      </c>
      <c r="HR106" s="8">
        <v>7.2575040556160403E-2</v>
      </c>
      <c r="HS106" s="29">
        <f t="shared" si="166"/>
        <v>2.9343178908734904E-2</v>
      </c>
      <c r="HT106">
        <v>-2546.7212880000002</v>
      </c>
      <c r="HU106">
        <f t="shared" si="158"/>
        <v>-12756.540122</v>
      </c>
      <c r="HV106" s="8">
        <f t="shared" si="140"/>
        <v>-3.4710245026199828E-2</v>
      </c>
      <c r="HW106" s="8">
        <f t="shared" si="143"/>
        <v>-4.0711366885040678E-2</v>
      </c>
      <c r="HX106">
        <v>3467.9870816580001</v>
      </c>
      <c r="HY106">
        <f t="shared" si="159"/>
        <v>14391.543879109</v>
      </c>
      <c r="HZ106" s="8">
        <f t="shared" si="141"/>
        <v>4.7266531253044142E-2</v>
      </c>
      <c r="IA106" s="8">
        <f t="shared" si="144"/>
        <v>4.592933642674181E-2</v>
      </c>
      <c r="IB106" s="8">
        <v>1.4831128523545505E-2</v>
      </c>
      <c r="IC106" s="8">
        <v>7.0459439781967647E-3</v>
      </c>
      <c r="ID106" s="8">
        <v>2.405226392499954E-2</v>
      </c>
      <c r="IE106" s="8">
        <v>2.2404316631380174</v>
      </c>
      <c r="IF106" s="29">
        <v>0.3795942111116542</v>
      </c>
      <c r="IG106" s="29"/>
      <c r="IH106" s="29"/>
      <c r="II106" s="7">
        <v>269420.81311522698</v>
      </c>
      <c r="IJ106" s="7">
        <v>3672.0399999999995</v>
      </c>
      <c r="IK106" s="7">
        <f t="shared" si="103"/>
        <v>73370.881884518414</v>
      </c>
      <c r="IL106" s="10">
        <f>+VLOOKUP($A106,[3]Hoja1!$G$2:$I$123, 3, FALSE)</f>
        <v>25.511190448996985</v>
      </c>
      <c r="IM106" s="10">
        <v>26.5077563121617</v>
      </c>
      <c r="IN106" s="8">
        <f t="shared" si="104"/>
        <v>-3.7595255193571098E-2</v>
      </c>
      <c r="IO106" s="7">
        <v>3531.873333333333</v>
      </c>
      <c r="IP106" s="8">
        <v>6.0718925894332953E-3</v>
      </c>
      <c r="IQ106" s="7">
        <v>257.90453708514889</v>
      </c>
      <c r="IR106" s="8">
        <v>6.7148401461950124E-3</v>
      </c>
      <c r="IS106" s="8">
        <v>2.0289533413784269E-2</v>
      </c>
      <c r="IT106" s="8">
        <v>-3.7974683544303792E-2</v>
      </c>
      <c r="IU106" s="8">
        <v>-0.13580246913580246</v>
      </c>
      <c r="IV106" s="8">
        <v>0</v>
      </c>
      <c r="IW106" s="29">
        <f t="shared" si="160"/>
        <v>4.3692547191862881E-3</v>
      </c>
      <c r="IX106" s="7">
        <f t="shared" si="161"/>
        <v>164.2796189877956</v>
      </c>
      <c r="IY106" s="29">
        <f t="shared" si="145"/>
        <v>4.5318880679377956E-3</v>
      </c>
      <c r="IZ106" s="29">
        <f t="shared" si="146"/>
        <v>8.7007380792916492E-3</v>
      </c>
      <c r="JA106" s="29">
        <f t="shared" si="147"/>
        <v>3.9889045163306769E-2</v>
      </c>
      <c r="JB106" s="29">
        <f t="shared" si="148"/>
        <v>3.0864197530864196E-3</v>
      </c>
      <c r="JC106" s="29">
        <f t="shared" si="149"/>
        <v>2.4691358024691357E-2</v>
      </c>
      <c r="JQ106" s="29">
        <f t="shared" si="150"/>
        <v>-1.5142919672272331E-3</v>
      </c>
      <c r="JR106" s="29">
        <f t="shared" si="151"/>
        <v>3.603295655095793E-2</v>
      </c>
      <c r="JS106" s="29">
        <f t="shared" si="152"/>
        <v>4.1250000000000002E-2</v>
      </c>
      <c r="JT106" s="31">
        <f t="shared" si="153"/>
        <v>1.9765740082215795E-5</v>
      </c>
      <c r="JU106" s="31">
        <f t="shared" si="154"/>
        <v>2.5443435045196049E-6</v>
      </c>
      <c r="JV106" s="31">
        <f t="shared" si="155"/>
        <v>4.6875000000000098E-6</v>
      </c>
      <c r="JW106" s="31">
        <v>0.03</v>
      </c>
      <c r="JX106" s="31">
        <f t="shared" si="162"/>
        <v>6.3546623409080003E-3</v>
      </c>
    </row>
    <row r="107" spans="1:284" x14ac:dyDescent="0.3">
      <c r="A107" s="1">
        <v>43983</v>
      </c>
      <c r="B107" s="7">
        <v>185380.75482510499</v>
      </c>
      <c r="C107" s="7">
        <f t="shared" si="99"/>
        <v>225770.80431272025</v>
      </c>
      <c r="D107" s="26">
        <f t="shared" si="100"/>
        <v>12.130167123193596</v>
      </c>
      <c r="E107" s="26">
        <f>+'Output Gap'!E123</f>
        <v>12.327275623457099</v>
      </c>
      <c r="F107" s="26">
        <f t="shared" si="125"/>
        <v>12.329286446720484</v>
      </c>
      <c r="G107" s="27">
        <f t="shared" si="126"/>
        <v>12.315451058642546</v>
      </c>
      <c r="H107" s="27">
        <f t="shared" si="127"/>
        <v>223116.88445019542</v>
      </c>
      <c r="I107" s="7">
        <v>206025.54261590471</v>
      </c>
      <c r="J107" s="7">
        <v>209199.41485721673</v>
      </c>
      <c r="K107" s="7">
        <v>224323.25018027701</v>
      </c>
      <c r="L107" s="7">
        <v>223139.04842654301</v>
      </c>
      <c r="M107" s="8">
        <f>+C107/H107-1</f>
        <v>1.1894751350013832E-2</v>
      </c>
      <c r="N107" s="8">
        <f t="shared" si="128"/>
        <v>-0.11385624595732502</v>
      </c>
      <c r="O107" s="8">
        <f>+'Output Gap'!H123</f>
        <v>-1.1871993588012941E-3</v>
      </c>
      <c r="P107" s="8">
        <f t="shared" si="129"/>
        <v>-0.17359990693731453</v>
      </c>
      <c r="Q107" s="33">
        <f>+'Output Gap'!I123</f>
        <v>0</v>
      </c>
      <c r="R107" s="8">
        <v>-3.7999999999999999E-2</v>
      </c>
      <c r="S107" s="8">
        <f>+'Output Gap'!Y107</f>
        <v>-8.0550729451987872E-3</v>
      </c>
      <c r="T107" s="8">
        <f t="shared" si="130"/>
        <v>8.0295261053093588E-3</v>
      </c>
      <c r="U107" s="25">
        <v>1.49812137917759</v>
      </c>
      <c r="V107" s="25">
        <v>1.4797146292485399</v>
      </c>
      <c r="W107" s="14">
        <f t="shared" si="131"/>
        <v>1.8406749929050115E-2</v>
      </c>
      <c r="X107" s="25">
        <f t="shared" si="132"/>
        <v>4.3916922415646411</v>
      </c>
      <c r="Y107">
        <f t="shared" si="163"/>
        <v>9.9984706977481199</v>
      </c>
      <c r="Z107">
        <f t="shared" si="133"/>
        <v>10.014553164693108</v>
      </c>
      <c r="AA107" s="14">
        <f t="shared" si="117"/>
        <v>-1.6082466944988383E-2</v>
      </c>
      <c r="AB107">
        <f t="shared" si="167"/>
        <v>13.557449924977146</v>
      </c>
      <c r="AC107">
        <f t="shared" si="134"/>
        <v>13.524333327538333</v>
      </c>
      <c r="AD107" s="14">
        <f t="shared" si="135"/>
        <v>3.3116597438812789E-2</v>
      </c>
      <c r="AE107" s="8">
        <v>0.20643373645258323</v>
      </c>
      <c r="AF107" s="14">
        <f>+NAIRU_Unemployment!N103</f>
        <v>0.11248782121836801</v>
      </c>
      <c r="AG107" s="8">
        <f>+NAIRU_Unemployment!L103</f>
        <v>9.7677901143343987E-2</v>
      </c>
      <c r="AH107" s="8">
        <f t="shared" si="121"/>
        <v>0.10875583530923924</v>
      </c>
      <c r="AI107" s="7">
        <v>17286.356381943395</v>
      </c>
      <c r="AJ107" s="7">
        <v>21783.129117245429</v>
      </c>
      <c r="AK107" s="7">
        <v>21992.8064153083</v>
      </c>
      <c r="AL107" s="7">
        <v>24768.721177629901</v>
      </c>
      <c r="AM107" s="8">
        <f t="shared" si="101"/>
        <v>0.79356626354741677</v>
      </c>
      <c r="AN107" s="7">
        <v>48518.369240139298</v>
      </c>
      <c r="AO107" s="7">
        <v>961757.11711785372</v>
      </c>
      <c r="AP107" s="7">
        <v>962975.14550999994</v>
      </c>
      <c r="AQ107" s="8">
        <v>0.66812256971359729</v>
      </c>
      <c r="AR107" s="8">
        <v>0.80971775507721999</v>
      </c>
      <c r="AS107" s="8">
        <v>0.80992319429945403</v>
      </c>
      <c r="AT107" s="8">
        <v>0.77596967414740603</v>
      </c>
      <c r="AU107" s="8">
        <v>0.76413255989540596</v>
      </c>
      <c r="AV107" s="8">
        <f t="shared" si="113"/>
        <v>0.78334180944742204</v>
      </c>
      <c r="AW107" s="8">
        <v>2.75E-2</v>
      </c>
      <c r="AX107" s="8">
        <v>3.2266335736206901E-2</v>
      </c>
      <c r="AY107" s="8">
        <v>4.2000000000000003E-2</v>
      </c>
      <c r="AZ107" s="8"/>
      <c r="BA107" s="8">
        <f t="shared" si="108"/>
        <v>-5.9802422295711644E-3</v>
      </c>
      <c r="BB107" s="8">
        <f t="shared" si="109"/>
        <v>3.3927793044632448E-3</v>
      </c>
      <c r="BC107" s="7">
        <v>104.97</v>
      </c>
      <c r="BD107" s="8">
        <v>2.2003699737124016E-2</v>
      </c>
      <c r="BE107" s="8">
        <v>6.5475426173878498E-2</v>
      </c>
      <c r="BF107" s="7">
        <v>103.69622723529901</v>
      </c>
      <c r="BG107" s="8">
        <v>1.3993950963227999E-2</v>
      </c>
      <c r="BH107" s="8">
        <f t="shared" si="105"/>
        <v>-1.753679269522479E-2</v>
      </c>
      <c r="BI107" s="8">
        <v>-1.6770780452374599E-2</v>
      </c>
      <c r="BJ107" s="8">
        <v>2.16995607935246E-2</v>
      </c>
      <c r="BK107" s="7">
        <v>1.8106360178680359</v>
      </c>
      <c r="BL107" s="8">
        <v>-3.050724410547101E-4</v>
      </c>
      <c r="BM107" s="7">
        <v>3847.6333333333332</v>
      </c>
      <c r="BN107" s="7">
        <v>141.30078810000001</v>
      </c>
      <c r="BO107" s="7">
        <v>140.68413910086599</v>
      </c>
      <c r="BP107" s="7">
        <v>141.81330263357299</v>
      </c>
      <c r="BQ107" s="8">
        <f t="shared" si="106"/>
        <v>-7.9623244909866608E-3</v>
      </c>
      <c r="BR107" s="8">
        <f t="shared" si="110"/>
        <v>4.0409728140700762E-2</v>
      </c>
      <c r="BS107" s="8">
        <v>3.2963104332762103E-2</v>
      </c>
      <c r="BT107" s="7">
        <v>130.02333333333334</v>
      </c>
      <c r="BU107" s="8">
        <v>8.3256963536893824E-2</v>
      </c>
      <c r="BV107" s="29">
        <f t="shared" si="116"/>
        <v>4.1166565690322593E-2</v>
      </c>
      <c r="BW107" s="29">
        <v>3.6082288522899298E-3</v>
      </c>
      <c r="BX107" s="29">
        <v>-0.121692325877162</v>
      </c>
      <c r="BY107" s="29">
        <v>5.8682012698412701E-2</v>
      </c>
      <c r="BZ107" s="29">
        <v>3.3749842857142845E-2</v>
      </c>
      <c r="CA107" s="29">
        <v>1.5800000000000002E-2</v>
      </c>
      <c r="CB107" s="29">
        <f t="shared" si="79"/>
        <v>-2.4932169841269856E-2</v>
      </c>
      <c r="CC107" s="29">
        <v>2.06014195888965E-2</v>
      </c>
      <c r="CD107" s="29">
        <v>1.9663990768497602E-2</v>
      </c>
      <c r="CE107" s="29">
        <f t="shared" si="122"/>
        <v>1.3753105907470291E-2</v>
      </c>
      <c r="CF107" s="29">
        <f t="shared" si="123"/>
        <v>1.7361334759760226E-2</v>
      </c>
      <c r="CG107" s="29">
        <f t="shared" si="137"/>
        <v>-1.7361334759760226E-2</v>
      </c>
      <c r="CH107" s="29">
        <f t="shared" si="138"/>
        <v>-9.6073723610978976E-3</v>
      </c>
      <c r="CI107" s="29">
        <f t="shared" si="142"/>
        <v>-7.1959695710839475E-3</v>
      </c>
      <c r="CJ107" s="29">
        <f t="shared" si="124"/>
        <v>0.2464534442559696</v>
      </c>
      <c r="CK107" s="10">
        <v>-36.133333333333333</v>
      </c>
      <c r="CL107" s="10">
        <v>-15.733333333333334</v>
      </c>
      <c r="CM107" s="10">
        <v>-66.666666666666671</v>
      </c>
      <c r="CN107" s="10">
        <v>-46.366666666666667</v>
      </c>
      <c r="CO107" s="10">
        <v>-70.166666666666671</v>
      </c>
      <c r="CP107" s="10">
        <v>-63.566666666666663</v>
      </c>
      <c r="CQ107" s="10">
        <v>-12.566666666666668</v>
      </c>
      <c r="CR107" s="10">
        <v>-25.966666666666665</v>
      </c>
      <c r="CU107" s="8">
        <f t="shared" si="111"/>
        <v>-0.15834576390053512</v>
      </c>
      <c r="CV107" s="7">
        <v>62.500000000000007</v>
      </c>
      <c r="CW107" s="7"/>
      <c r="CX107" s="26">
        <v>1.8136858479968032</v>
      </c>
      <c r="CY107" s="29">
        <v>0.17688563167571011</v>
      </c>
      <c r="CZ107">
        <v>128728.098781444</v>
      </c>
      <c r="DA107">
        <v>32899.359422726098</v>
      </c>
      <c r="DB107" s="29">
        <f t="shared" ref="DB107:DC107" si="169">+CZ107/CZ103-1</f>
        <v>-0.1583253758751052</v>
      </c>
      <c r="DC107" s="29">
        <f t="shared" si="169"/>
        <v>-0.33296432967261547</v>
      </c>
      <c r="DD107" s="29">
        <v>7.2919474748735807E-2</v>
      </c>
      <c r="DE107" s="29">
        <v>4.6247729852220358E-2</v>
      </c>
      <c r="DF107" s="29">
        <v>0.10650829162681939</v>
      </c>
      <c r="DG107" s="29">
        <v>0.13487083332949695</v>
      </c>
      <c r="DH107" s="29">
        <v>5.3800406217892706E-2</v>
      </c>
      <c r="DI107" s="29">
        <v>0.49109449457057486</v>
      </c>
      <c r="DJ107" s="29">
        <v>0.13161230194416101</v>
      </c>
      <c r="DK107" s="29">
        <v>0.17705036226757503</v>
      </c>
      <c r="DL107" s="29">
        <v>0.69133733578826406</v>
      </c>
      <c r="DM107" s="29"/>
      <c r="DN107" s="29"/>
      <c r="DO107" s="29"/>
      <c r="DP107" s="29"/>
      <c r="DQ107" s="8">
        <f t="shared" si="139"/>
        <v>1.2403971383583956E-2</v>
      </c>
      <c r="DR107" s="8"/>
      <c r="DS107" s="8"/>
      <c r="DT107" s="8"/>
      <c r="DU107" s="8"/>
      <c r="DV107" s="8"/>
      <c r="DW107" s="29">
        <f t="shared" si="102"/>
        <v>0.20643373645258323</v>
      </c>
      <c r="DX107" s="8">
        <v>0.57902365830429126</v>
      </c>
      <c r="DY107" s="8"/>
      <c r="DZ107" s="8"/>
      <c r="EA107" s="8">
        <v>0.45611407267008003</v>
      </c>
      <c r="EB107" s="8">
        <f t="shared" si="112"/>
        <v>-7.1448345702053939E-2</v>
      </c>
      <c r="EC107" s="8">
        <v>0.30109477539636731</v>
      </c>
      <c r="ED107" s="8">
        <v>0.21113418342387957</v>
      </c>
      <c r="EE107" s="8">
        <v>0.29993525165895063</v>
      </c>
      <c r="EF107" s="8">
        <v>0.16076121305119107</v>
      </c>
      <c r="EG107" s="8"/>
      <c r="EH107" s="8"/>
      <c r="EI107" s="8"/>
      <c r="EJ107" s="8">
        <v>5.9318194315718109E-2</v>
      </c>
      <c r="EK107" s="8"/>
      <c r="EL107" s="10">
        <v>281397.26601999998</v>
      </c>
      <c r="EM107" s="8">
        <v>0.11120548165163457</v>
      </c>
      <c r="EN107" s="10">
        <v>11279.70947</v>
      </c>
      <c r="EO107" s="10">
        <v>17097.510499999997</v>
      </c>
      <c r="EP107" s="8">
        <v>4.0084644849386376E-2</v>
      </c>
      <c r="EQ107" s="8">
        <v>1.515775787086828</v>
      </c>
      <c r="ER107" s="8">
        <v>0.10461634679651094</v>
      </c>
      <c r="ES107" s="8">
        <v>0.58078241054684732</v>
      </c>
      <c r="ET107" s="10">
        <v>156128.84927000001</v>
      </c>
      <c r="EU107" s="8">
        <v>0.11076768616705635</v>
      </c>
      <c r="EV107" s="10">
        <v>5185.1977499999994</v>
      </c>
      <c r="EW107" s="10">
        <v>12239.812980000001</v>
      </c>
      <c r="EX107" s="8">
        <v>3.3211016248720471E-2</v>
      </c>
      <c r="EY107" s="8">
        <v>2.3605296403594256</v>
      </c>
      <c r="EZ107" s="8">
        <v>7.0177421871795168E-2</v>
      </c>
      <c r="FA107" s="8">
        <v>1.1171055603115054</v>
      </c>
      <c r="FB107" s="10">
        <v>70733.001919999981</v>
      </c>
      <c r="FC107" s="8">
        <v>8.0898737992178171E-2</v>
      </c>
      <c r="FD107" s="10">
        <v>2765.4393099999998</v>
      </c>
      <c r="FE107" s="10">
        <v>2615.4365399999997</v>
      </c>
      <c r="FF107" s="8">
        <v>3.9096874654461163E-2</v>
      </c>
      <c r="FG107" s="8">
        <v>0.94575806836274412</v>
      </c>
      <c r="FH107" s="8">
        <v>6.072938164050308E-2</v>
      </c>
      <c r="FI107" s="8">
        <v>0.60886812343038488</v>
      </c>
      <c r="FJ107" s="7">
        <v>521216.78545999993</v>
      </c>
      <c r="FK107" s="7">
        <v>19992.035390000001</v>
      </c>
      <c r="FL107" s="8">
        <v>0.1065979504436078</v>
      </c>
      <c r="FM107" s="8">
        <v>-6.1954250557018753E-2</v>
      </c>
      <c r="FN107" s="8">
        <v>0.56329175653127761</v>
      </c>
      <c r="FO107" s="8">
        <v>0.32407430962568634</v>
      </c>
      <c r="FP107" s="8">
        <v>0.15089896862772351</v>
      </c>
      <c r="FQ107" s="8">
        <v>1.5354742721104018</v>
      </c>
      <c r="FR107" s="8">
        <v>3.8356468839268153E-2</v>
      </c>
      <c r="FS107" s="8">
        <v>8.8482075365047888E-2</v>
      </c>
      <c r="FT107" s="8"/>
      <c r="FU107" s="8"/>
      <c r="FV107" s="8"/>
      <c r="GC107" s="8">
        <v>0.77883423384054717</v>
      </c>
      <c r="GD107" s="8">
        <v>-0.58020391057445453</v>
      </c>
      <c r="GE107" s="8">
        <v>-0.618286210168011</v>
      </c>
      <c r="GF107" s="8">
        <v>-0.37716852562511477</v>
      </c>
      <c r="GG107" s="8">
        <v>-2.375156517985233E-2</v>
      </c>
      <c r="GH107" s="8">
        <v>-2.7792831975541978E-3</v>
      </c>
      <c r="GI107" s="8">
        <v>1.9282866209569538E-3</v>
      </c>
      <c r="GJ107" s="8">
        <v>3.3437719887547221E-2</v>
      </c>
      <c r="GK107" s="8">
        <v>5.5264947606473415E-2</v>
      </c>
      <c r="GL107" s="8"/>
      <c r="GR107" s="8">
        <v>1.4387442401142161E-2</v>
      </c>
      <c r="GV107" s="8">
        <v>1.0028795815477825</v>
      </c>
      <c r="GW107" s="8">
        <v>0.47425240843147626</v>
      </c>
      <c r="GX107" s="8"/>
      <c r="GY107" s="8">
        <v>0.14926525554061626</v>
      </c>
      <c r="GZ107" s="8">
        <v>6.6802484933086104E-2</v>
      </c>
      <c r="HA107" s="51">
        <v>1.2857022727968894</v>
      </c>
      <c r="HB107" s="51">
        <v>0.65198325891883457</v>
      </c>
      <c r="HK107" s="8">
        <v>0.37728524558200272</v>
      </c>
      <c r="HL107" s="8">
        <v>0.23796302095610383</v>
      </c>
      <c r="HM107" s="8">
        <v>6.25831574583426E-2</v>
      </c>
      <c r="HN107" s="8">
        <v>3.7659386183258932E-2</v>
      </c>
      <c r="HO107" s="7">
        <v>1116.5600000000002</v>
      </c>
      <c r="HP107" s="8">
        <v>2.6696158550602599E-2</v>
      </c>
      <c r="HQ107" s="8">
        <v>4.5693983539129103E-2</v>
      </c>
      <c r="HR107" s="8">
        <v>6.6490161539984202E-2</v>
      </c>
      <c r="HS107" s="29">
        <f t="shared" si="166"/>
        <v>3.9794002989381599E-2</v>
      </c>
      <c r="HT107">
        <v>-1693.1944370000001</v>
      </c>
      <c r="HU107">
        <f t="shared" si="158"/>
        <v>-11607.884027</v>
      </c>
      <c r="HV107" s="8">
        <f t="shared" si="140"/>
        <v>-2.9058771257053268E-2</v>
      </c>
      <c r="HW107" s="8">
        <f t="shared" si="143"/>
        <v>-3.9878623112010757E-2</v>
      </c>
      <c r="HX107">
        <v>1393.3955753250002</v>
      </c>
      <c r="HY107">
        <f t="shared" si="159"/>
        <v>11636.522113185001</v>
      </c>
      <c r="HZ107" s="8">
        <f t="shared" si="141"/>
        <v>2.3913593388423894E-2</v>
      </c>
      <c r="IA107" s="8">
        <f t="shared" si="144"/>
        <v>3.9977008609571256E-2</v>
      </c>
      <c r="IB107" s="8">
        <v>1.2759077463204238E-2</v>
      </c>
      <c r="IC107" s="8">
        <v>5.7370320291529713E-3</v>
      </c>
      <c r="ID107" s="8">
        <v>2.1480899117214042E-2</v>
      </c>
      <c r="IE107" s="8">
        <v>1.8491364040024652</v>
      </c>
      <c r="IF107" s="29">
        <v>0.324761532469314</v>
      </c>
      <c r="IG107" s="29"/>
      <c r="IH107" s="29"/>
      <c r="II107" s="7">
        <v>222603.30205388501</v>
      </c>
      <c r="IJ107" s="7">
        <v>3820.34</v>
      </c>
      <c r="IK107" s="7">
        <f t="shared" si="103"/>
        <v>58267.929570112872</v>
      </c>
      <c r="IL107" s="10">
        <f>+VLOOKUP($A107,[3]Hoja1!$G$2:$I$123, 3, FALSE)</f>
        <v>16.745407189481032</v>
      </c>
      <c r="IM107" s="10">
        <v>25.6363235853212</v>
      </c>
      <c r="IN107" s="8">
        <f t="shared" si="104"/>
        <v>-0.34680933739387321</v>
      </c>
      <c r="IO107" s="7">
        <v>3847.6333333333332</v>
      </c>
      <c r="IP107" s="8">
        <v>5.8575903063914324E-3</v>
      </c>
      <c r="IQ107" s="7">
        <v>113.6960194319384</v>
      </c>
      <c r="IR107" s="8">
        <v>6.7947368872598021E-3</v>
      </c>
      <c r="IS107" s="8">
        <v>4.2123494368081299E-2</v>
      </c>
      <c r="IT107" s="8">
        <v>-9.8765432098765427E-2</v>
      </c>
      <c r="IW107" s="29">
        <f t="shared" ref="IW107" si="170">+AVERAGE(IP104:IP107)</f>
        <v>5.0085325655877993E-3</v>
      </c>
      <c r="IX107" s="7">
        <f t="shared" ref="IX107" si="171">+AVERAGE(IQ104:IQ107)</f>
        <v>151.29011047983133</v>
      </c>
      <c r="IY107" s="29">
        <f>+AVERAGE(IR104:IR107)</f>
        <v>5.4114993330513705E-3</v>
      </c>
      <c r="IZ107" s="29">
        <f>+AVERAGE(IS104:IS107)</f>
        <v>1.7855156061162916E-2</v>
      </c>
      <c r="JA107" s="29">
        <f>+AVERAGE(IT104:IT107)</f>
        <v>2.8520081262697304E-3</v>
      </c>
      <c r="JQ107" s="29">
        <f t="shared" si="150"/>
        <v>2.3429885677332366E-3</v>
      </c>
      <c r="JR107" s="29">
        <f t="shared" si="151"/>
        <v>3.3101023300504032E-2</v>
      </c>
      <c r="JS107" s="29">
        <f t="shared" si="152"/>
        <v>3.7499999999999999E-2</v>
      </c>
      <c r="JT107" s="31">
        <f t="shared" si="153"/>
        <v>1.8999041816089852E-5</v>
      </c>
      <c r="JU107" s="31">
        <f t="shared" si="154"/>
        <v>4.3612299805200578E-5</v>
      </c>
      <c r="JV107" s="31">
        <f t="shared" si="155"/>
        <v>3.7500000000000207E-5</v>
      </c>
      <c r="JW107" s="31">
        <v>0.03</v>
      </c>
      <c r="JX107" s="31">
        <f t="shared" si="162"/>
        <v>-8.300439206475399E-3</v>
      </c>
    </row>
    <row r="108" spans="1:284" x14ac:dyDescent="0.3">
      <c r="IP108" s="8"/>
      <c r="IQ108" s="8"/>
      <c r="IR108" s="8"/>
    </row>
    <row r="109" spans="1:284" x14ac:dyDescent="0.3">
      <c r="IP109" s="8"/>
      <c r="IQ109" s="8"/>
      <c r="IR109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1A2A-8EEF-4DE5-8B2F-0C26D55B6AA3}">
  <dimension ref="A1:BG145"/>
  <sheetViews>
    <sheetView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AE3" sqref="AE3"/>
    </sheetView>
  </sheetViews>
  <sheetFormatPr baseColWidth="10" defaultRowHeight="14.4" x14ac:dyDescent="0.3"/>
  <cols>
    <col min="2" max="2" width="17" bestFit="1" customWidth="1"/>
    <col min="3" max="3" width="12.6640625" bestFit="1" customWidth="1"/>
  </cols>
  <sheetData>
    <row r="1" spans="1:59" x14ac:dyDescent="0.3">
      <c r="B1" t="s">
        <v>379</v>
      </c>
      <c r="C1" t="s">
        <v>379</v>
      </c>
      <c r="D1" t="s">
        <v>379</v>
      </c>
      <c r="E1" t="s">
        <v>379</v>
      </c>
      <c r="F1" t="s">
        <v>379</v>
      </c>
      <c r="G1" t="s">
        <v>379</v>
      </c>
      <c r="H1" t="s">
        <v>379</v>
      </c>
      <c r="I1" t="s">
        <v>379</v>
      </c>
      <c r="J1" t="s">
        <v>379</v>
      </c>
      <c r="K1" t="s">
        <v>380</v>
      </c>
      <c r="L1" t="s">
        <v>379</v>
      </c>
      <c r="M1" t="s">
        <v>379</v>
      </c>
      <c r="N1" t="s">
        <v>379</v>
      </c>
      <c r="O1" t="s">
        <v>379</v>
      </c>
      <c r="P1" t="s">
        <v>380</v>
      </c>
      <c r="Q1" t="s">
        <v>379</v>
      </c>
      <c r="R1" t="s">
        <v>380</v>
      </c>
      <c r="S1" t="s">
        <v>379</v>
      </c>
      <c r="T1" t="s">
        <v>380</v>
      </c>
      <c r="U1" t="s">
        <v>379</v>
      </c>
      <c r="V1" t="s">
        <v>379</v>
      </c>
      <c r="W1" t="s">
        <v>379</v>
      </c>
      <c r="X1" t="s">
        <v>379</v>
      </c>
      <c r="Y1" t="s">
        <v>379</v>
      </c>
      <c r="Z1" t="s">
        <v>379</v>
      </c>
      <c r="AA1" t="s">
        <v>400</v>
      </c>
      <c r="AB1" t="s">
        <v>379</v>
      </c>
      <c r="AF1" t="s">
        <v>379</v>
      </c>
      <c r="AG1" t="s">
        <v>379</v>
      </c>
      <c r="AH1" t="s">
        <v>379</v>
      </c>
      <c r="AI1" t="s">
        <v>379</v>
      </c>
      <c r="AJ1" t="s">
        <v>379</v>
      </c>
      <c r="AK1" t="s">
        <v>379</v>
      </c>
      <c r="AL1" t="s">
        <v>379</v>
      </c>
      <c r="AM1" t="s">
        <v>379</v>
      </c>
      <c r="AN1" t="s">
        <v>379</v>
      </c>
      <c r="AO1" t="s">
        <v>380</v>
      </c>
      <c r="AP1" t="s">
        <v>379</v>
      </c>
      <c r="AQ1" t="s">
        <v>379</v>
      </c>
      <c r="AR1" t="s">
        <v>379</v>
      </c>
      <c r="AS1" t="s">
        <v>379</v>
      </c>
      <c r="AT1" t="s">
        <v>380</v>
      </c>
      <c r="AU1" t="s">
        <v>379</v>
      </c>
      <c r="AV1" t="s">
        <v>380</v>
      </c>
      <c r="AW1" t="s">
        <v>379</v>
      </c>
      <c r="AX1" t="s">
        <v>380</v>
      </c>
      <c r="AY1" t="s">
        <v>379</v>
      </c>
      <c r="AZ1" t="s">
        <v>379</v>
      </c>
      <c r="BA1" t="s">
        <v>379</v>
      </c>
      <c r="BB1" t="s">
        <v>379</v>
      </c>
      <c r="BC1" t="s">
        <v>379</v>
      </c>
      <c r="BD1" t="s">
        <v>379</v>
      </c>
      <c r="BE1" t="s">
        <v>400</v>
      </c>
      <c r="BG1" t="s">
        <v>379</v>
      </c>
    </row>
    <row r="2" spans="1:59" x14ac:dyDescent="0.3">
      <c r="A2" t="s">
        <v>333</v>
      </c>
      <c r="B2" t="s">
        <v>335</v>
      </c>
      <c r="C2" t="s">
        <v>334</v>
      </c>
      <c r="D2" t="s">
        <v>336</v>
      </c>
      <c r="E2" t="s">
        <v>337</v>
      </c>
      <c r="F2" t="s">
        <v>338</v>
      </c>
      <c r="G2" t="s">
        <v>339</v>
      </c>
      <c r="H2" t="s">
        <v>340</v>
      </c>
      <c r="I2" t="s">
        <v>341</v>
      </c>
      <c r="J2" t="s">
        <v>342</v>
      </c>
      <c r="K2" t="s">
        <v>343</v>
      </c>
      <c r="L2" t="s">
        <v>344</v>
      </c>
      <c r="M2" t="s">
        <v>345</v>
      </c>
      <c r="N2" t="s">
        <v>346</v>
      </c>
      <c r="O2" t="s">
        <v>347</v>
      </c>
      <c r="P2" t="s">
        <v>348</v>
      </c>
      <c r="Q2" t="s">
        <v>349</v>
      </c>
      <c r="R2" t="s">
        <v>350</v>
      </c>
      <c r="S2" t="s">
        <v>351</v>
      </c>
      <c r="T2" t="s">
        <v>352</v>
      </c>
      <c r="U2" t="s">
        <v>353</v>
      </c>
      <c r="V2" t="s">
        <v>372</v>
      </c>
      <c r="W2" t="s">
        <v>376</v>
      </c>
      <c r="X2" t="s">
        <v>377</v>
      </c>
      <c r="Y2" t="s">
        <v>378</v>
      </c>
      <c r="Z2" t="s">
        <v>385</v>
      </c>
      <c r="AA2" t="s">
        <v>401</v>
      </c>
      <c r="AB2" t="s">
        <v>584</v>
      </c>
      <c r="AE2" t="s">
        <v>34</v>
      </c>
      <c r="AF2" s="54" t="s">
        <v>335</v>
      </c>
      <c r="AG2" s="54" t="s">
        <v>334</v>
      </c>
      <c r="AH2" s="54" t="s">
        <v>336</v>
      </c>
      <c r="AI2" s="54" t="s">
        <v>337</v>
      </c>
      <c r="AJ2" s="54" t="s">
        <v>338</v>
      </c>
      <c r="AK2" s="54" t="s">
        <v>339</v>
      </c>
      <c r="AL2" s="54" t="s">
        <v>340</v>
      </c>
      <c r="AM2" s="54" t="s">
        <v>341</v>
      </c>
      <c r="AN2" s="54" t="s">
        <v>342</v>
      </c>
      <c r="AO2" s="54" t="s">
        <v>343</v>
      </c>
      <c r="AP2" s="54" t="s">
        <v>344</v>
      </c>
      <c r="AQ2" s="54" t="s">
        <v>345</v>
      </c>
      <c r="AR2" s="54" t="s">
        <v>346</v>
      </c>
      <c r="AS2" s="54" t="s">
        <v>347</v>
      </c>
      <c r="AT2" t="s">
        <v>348</v>
      </c>
      <c r="AU2" s="54" t="s">
        <v>349</v>
      </c>
      <c r="AV2" t="s">
        <v>350</v>
      </c>
      <c r="AW2" s="54" t="s">
        <v>351</v>
      </c>
      <c r="AX2" t="s">
        <v>352</v>
      </c>
      <c r="AY2" s="54" t="s">
        <v>353</v>
      </c>
      <c r="AZ2" s="54" t="s">
        <v>372</v>
      </c>
      <c r="BA2" s="54" t="s">
        <v>376</v>
      </c>
      <c r="BB2" t="s">
        <v>377</v>
      </c>
      <c r="BC2" s="54" t="s">
        <v>378</v>
      </c>
      <c r="BD2" s="54" t="s">
        <v>385</v>
      </c>
      <c r="BE2" s="54" t="s">
        <v>401</v>
      </c>
      <c r="BF2" t="s">
        <v>386</v>
      </c>
      <c r="BG2" s="54" t="s">
        <v>585</v>
      </c>
    </row>
    <row r="3" spans="1:59" x14ac:dyDescent="0.3">
      <c r="A3">
        <v>1998</v>
      </c>
      <c r="J3" s="42">
        <v>2.5573230981536171E-2</v>
      </c>
      <c r="K3">
        <v>1956</v>
      </c>
      <c r="M3">
        <v>1.0082318782806396</v>
      </c>
      <c r="O3" s="42">
        <v>9.5155619084835052E-2</v>
      </c>
      <c r="P3" s="7">
        <v>23096</v>
      </c>
      <c r="R3">
        <v>2860</v>
      </c>
      <c r="T3">
        <v>61708</v>
      </c>
      <c r="V3">
        <v>46</v>
      </c>
      <c r="X3" s="42">
        <v>2.7146252602431531E-2</v>
      </c>
      <c r="Y3" s="42">
        <v>2.2290558964580782E-2</v>
      </c>
      <c r="Z3" s="42">
        <v>0.185</v>
      </c>
      <c r="AA3" s="42"/>
      <c r="AB3" s="42"/>
      <c r="AC3" s="42"/>
      <c r="AE3" s="1">
        <v>37316</v>
      </c>
      <c r="AF3">
        <v>-0.431701599397456</v>
      </c>
      <c r="AG3">
        <v>-1.82198471190015</v>
      </c>
      <c r="AH3">
        <v>-0.410913623389008</v>
      </c>
      <c r="AI3">
        <v>7.2715102462740405E-2</v>
      </c>
      <c r="AJ3">
        <v>-0.69982529427834805</v>
      </c>
      <c r="AK3">
        <v>-0.251318375922717</v>
      </c>
      <c r="AL3">
        <v>49.630757603689901</v>
      </c>
      <c r="AM3">
        <v>0.57389372113084303</v>
      </c>
      <c r="AN3">
        <v>2.2241687032213901E-2</v>
      </c>
      <c r="AO3">
        <v>508.38678212921599</v>
      </c>
      <c r="AP3">
        <v>4.0678093806940402E-2</v>
      </c>
      <c r="AQ3">
        <v>0.95470868561003797</v>
      </c>
      <c r="AR3">
        <v>-1.6572718133581899E-2</v>
      </c>
      <c r="AS3">
        <v>9.9106649428561705E-2</v>
      </c>
      <c r="AT3">
        <v>7251.6915516314002</v>
      </c>
      <c r="AU3">
        <v>6.46655651751529E-2</v>
      </c>
      <c r="AV3">
        <v>718.73439689092595</v>
      </c>
      <c r="AW3">
        <v>1.8705973676340899E-3</v>
      </c>
      <c r="AX3">
        <v>15363.4862482098</v>
      </c>
      <c r="AY3">
        <v>-2.88388567988986E-2</v>
      </c>
      <c r="AZ3">
        <v>55.466898892597399</v>
      </c>
      <c r="BA3">
        <v>1.40265027306046E-3</v>
      </c>
      <c r="BB3" s="8">
        <v>1.52055868765397E-2</v>
      </c>
      <c r="BC3" s="8">
        <v>6.2590725806016701E-3</v>
      </c>
      <c r="BD3" s="8">
        <v>7.84175623372943E-2</v>
      </c>
      <c r="BE3" s="7">
        <v>215.427005714107</v>
      </c>
      <c r="BF3" s="8">
        <v>5.4528184012460512E-2</v>
      </c>
    </row>
    <row r="4" spans="1:59" x14ac:dyDescent="0.3">
      <c r="A4">
        <v>1999</v>
      </c>
      <c r="J4" s="42">
        <v>3.249203378020965E-2</v>
      </c>
      <c r="K4">
        <v>1956</v>
      </c>
      <c r="L4" s="42">
        <f>+K4/K3-1</f>
        <v>0</v>
      </c>
      <c r="M4">
        <v>0.96729832887649536</v>
      </c>
      <c r="N4" s="42">
        <f>+M4/M3-1</f>
        <v>-4.0599340574262732E-2</v>
      </c>
      <c r="O4" s="42">
        <v>9.0376913547515869E-2</v>
      </c>
      <c r="P4" s="7">
        <v>24358</v>
      </c>
      <c r="Q4" s="42">
        <f>+P4/P3-1</f>
        <v>5.4641496363006636E-2</v>
      </c>
      <c r="R4">
        <v>3205</v>
      </c>
      <c r="S4" s="42">
        <f>+R4/R3-1</f>
        <v>0.12062937062937062</v>
      </c>
      <c r="T4">
        <v>65978</v>
      </c>
      <c r="U4" s="42">
        <f>+T4/T3-1</f>
        <v>6.9196862643417401E-2</v>
      </c>
      <c r="V4">
        <v>60</v>
      </c>
      <c r="X4" s="42">
        <v>3.2531810595749278E-2</v>
      </c>
      <c r="Y4" s="42">
        <v>1.3501730224582786E-3</v>
      </c>
      <c r="Z4" s="42">
        <v>0.16</v>
      </c>
      <c r="AA4" s="42"/>
      <c r="AB4" s="42"/>
      <c r="AC4" s="42"/>
      <c r="AE4" s="1">
        <f>+EDATE(AE3,3)</f>
        <v>37408</v>
      </c>
      <c r="AF4">
        <v>-0.44519376617220902</v>
      </c>
      <c r="AG4">
        <v>-1.8862138031979001</v>
      </c>
      <c r="AH4">
        <v>-0.44711712661056902</v>
      </c>
      <c r="AI4">
        <v>4.6535657886057499E-2</v>
      </c>
      <c r="AJ4">
        <v>-0.71755345193932996</v>
      </c>
      <c r="AK4">
        <v>-0.244862472693816</v>
      </c>
      <c r="AL4">
        <v>49.919880108483397</v>
      </c>
      <c r="AM4">
        <v>0.57459793254583202</v>
      </c>
      <c r="AN4">
        <v>2.1224385880695602E-2</v>
      </c>
      <c r="AO4">
        <v>508.51313909394298</v>
      </c>
      <c r="AP4">
        <v>4.5002418468497299E-2</v>
      </c>
      <c r="AQ4">
        <v>0.951071287300567</v>
      </c>
      <c r="AR4">
        <v>-1.8886908140363399E-2</v>
      </c>
      <c r="AS4">
        <v>9.7462154431099707E-2</v>
      </c>
      <c r="AT4">
        <v>7364.55924977417</v>
      </c>
      <c r="AU4">
        <v>6.5715467157440199E-2</v>
      </c>
      <c r="AV4">
        <v>741.32569272851094</v>
      </c>
      <c r="AW4">
        <v>1.8873580265275702E-2</v>
      </c>
      <c r="AX4">
        <v>15272.5752633108</v>
      </c>
      <c r="AY4">
        <v>-4.3226743329283002E-2</v>
      </c>
      <c r="AZ4">
        <v>53.465864085248803</v>
      </c>
      <c r="BA4">
        <v>1.3720595492595299E-3</v>
      </c>
      <c r="BB4" s="8">
        <v>1.48689534873023E-2</v>
      </c>
      <c r="BC4" s="8">
        <v>2.7000355984218901E-3</v>
      </c>
      <c r="BD4" s="8">
        <v>8.0922712545111006E-2</v>
      </c>
      <c r="BE4" s="7">
        <v>223.484314578376</v>
      </c>
      <c r="BF4" s="8">
        <v>5.4017666663007002E-2</v>
      </c>
    </row>
    <row r="5" spans="1:59" x14ac:dyDescent="0.3">
      <c r="A5">
        <v>2000</v>
      </c>
      <c r="J5" s="42">
        <v>4.3880770801799258E-2</v>
      </c>
      <c r="K5">
        <v>1956</v>
      </c>
      <c r="L5" s="42">
        <f t="shared" ref="L5:L24" si="0">+K5/K4-1</f>
        <v>0</v>
      </c>
      <c r="M5">
        <v>0.96136295795440674</v>
      </c>
      <c r="N5" s="42">
        <f t="shared" ref="N5" si="1">+M5/M4-1</f>
        <v>-6.1360293354196793E-3</v>
      </c>
      <c r="O5" s="42">
        <v>0.1018357127904892</v>
      </c>
      <c r="P5" s="7">
        <v>26540</v>
      </c>
      <c r="Q5" s="42">
        <f t="shared" ref="Q5:S24" si="2">+P5/P4-1</f>
        <v>8.9580425322276058E-2</v>
      </c>
      <c r="R5">
        <v>3572</v>
      </c>
      <c r="S5" s="42">
        <f t="shared" si="2"/>
        <v>0.11450858034321376</v>
      </c>
      <c r="T5">
        <v>66270</v>
      </c>
      <c r="U5" s="42">
        <f t="shared" ref="U5" si="3">+T5/T4-1</f>
        <v>4.4257176634636686E-3</v>
      </c>
      <c r="V5">
        <v>52</v>
      </c>
      <c r="W5" s="42">
        <v>1.2998999999999999E-3</v>
      </c>
      <c r="X5" s="42">
        <v>4.031063209340232E-2</v>
      </c>
      <c r="Y5" s="42">
        <v>3.7878575148573075E-2</v>
      </c>
      <c r="Z5" s="42">
        <v>0.1</v>
      </c>
      <c r="AA5" s="42"/>
      <c r="AB5" s="42"/>
      <c r="AC5" s="42"/>
      <c r="AE5" s="1">
        <f t="shared" ref="AE5:AE68" si="4">+EDATE(AE4,3)</f>
        <v>37500</v>
      </c>
      <c r="AF5">
        <v>-0.43601524548532999</v>
      </c>
      <c r="AG5">
        <v>-1.9820379986249499</v>
      </c>
      <c r="AH5">
        <v>-0.43131706443977202</v>
      </c>
      <c r="AI5">
        <v>1.5262045853514501E-2</v>
      </c>
      <c r="AJ5">
        <v>-0.72563590290402802</v>
      </c>
      <c r="AK5">
        <v>-0.235049603988749</v>
      </c>
      <c r="AL5">
        <v>49.844619291888201</v>
      </c>
      <c r="AM5">
        <v>0.57236289845903299</v>
      </c>
      <c r="AN5">
        <v>2.1310530661871999E-2</v>
      </c>
      <c r="AO5">
        <v>508.13736468874498</v>
      </c>
      <c r="AP5">
        <v>4.1317705206416797E-2</v>
      </c>
      <c r="AQ5">
        <v>0.94970462463767302</v>
      </c>
      <c r="AR5">
        <v>-1.7274199487195201E-2</v>
      </c>
      <c r="AS5">
        <v>9.6842766354357998E-2</v>
      </c>
      <c r="AT5">
        <v>7266.0306148305299</v>
      </c>
      <c r="AU5">
        <v>3.7290222631806501E-2</v>
      </c>
      <c r="AV5">
        <v>731.82550449120799</v>
      </c>
      <c r="AW5">
        <v>-2.23275689497901E-3</v>
      </c>
      <c r="AX5">
        <v>15093.7386071858</v>
      </c>
      <c r="AY5">
        <v>-5.3733577743560398E-2</v>
      </c>
      <c r="AZ5">
        <v>53.024168213127702</v>
      </c>
      <c r="BA5">
        <v>1.3790842088577801E-3</v>
      </c>
      <c r="BB5" s="8">
        <v>1.5201355304868901E-2</v>
      </c>
      <c r="BC5" s="8">
        <v>1.20915394687603E-3</v>
      </c>
      <c r="BD5" s="8">
        <v>8.1242823089339999E-2</v>
      </c>
      <c r="BE5" s="7">
        <v>219.06432263386401</v>
      </c>
      <c r="BF5" s="8">
        <v>7.0409445168176266E-2</v>
      </c>
    </row>
    <row r="6" spans="1:59" x14ac:dyDescent="0.3">
      <c r="A6">
        <v>2001</v>
      </c>
      <c r="B6" s="26"/>
      <c r="C6" s="26"/>
      <c r="J6" s="42">
        <v>1.9607812480122676E-2</v>
      </c>
      <c r="K6">
        <v>1956</v>
      </c>
      <c r="L6" s="42">
        <f t="shared" si="0"/>
        <v>0</v>
      </c>
      <c r="M6">
        <v>0.96702718734741211</v>
      </c>
      <c r="N6" s="42">
        <f t="shared" ref="N6" si="5">+M6/M5-1</f>
        <v>5.8918739755251526E-3</v>
      </c>
      <c r="O6" s="42">
        <v>9.9320292472839355E-2</v>
      </c>
      <c r="P6" s="7">
        <v>27840</v>
      </c>
      <c r="Q6" s="42">
        <f t="shared" si="2"/>
        <v>4.8982667671439328E-2</v>
      </c>
      <c r="R6">
        <v>2917</v>
      </c>
      <c r="S6" s="42">
        <f t="shared" si="2"/>
        <v>-0.18337066069428887</v>
      </c>
      <c r="T6">
        <v>63548</v>
      </c>
      <c r="U6" s="42">
        <f t="shared" ref="U6" si="6">+T6/T5-1</f>
        <v>-4.1074392636185286E-2</v>
      </c>
      <c r="V6">
        <v>70</v>
      </c>
      <c r="W6" s="42">
        <v>1.3183000000000001E-3</v>
      </c>
      <c r="X6" s="42">
        <v>1.5188872051288058E-2</v>
      </c>
      <c r="Y6" s="42">
        <v>8.8230327582145655E-3</v>
      </c>
      <c r="Z6" s="42">
        <v>0.1</v>
      </c>
      <c r="AA6" s="42"/>
      <c r="AB6" s="42">
        <v>0.54484554115280737</v>
      </c>
      <c r="AC6" s="42"/>
      <c r="AE6" s="1">
        <f t="shared" si="4"/>
        <v>37591</v>
      </c>
      <c r="AF6">
        <v>-0.404059236624144</v>
      </c>
      <c r="AG6">
        <v>-2.1104741643775902</v>
      </c>
      <c r="AH6">
        <v>-0.361652089239546</v>
      </c>
      <c r="AI6">
        <v>-2.1647499765297201E-2</v>
      </c>
      <c r="AJ6">
        <v>-0.72418977859740996</v>
      </c>
      <c r="AK6">
        <v>-0.22144006197830601</v>
      </c>
      <c r="AL6">
        <v>49.404742995938598</v>
      </c>
      <c r="AM6">
        <v>0.567145447864292</v>
      </c>
      <c r="AN6">
        <v>2.25185835238467E-2</v>
      </c>
      <c r="AO6">
        <v>507.25133783047897</v>
      </c>
      <c r="AP6">
        <v>2.9011238024039002E-2</v>
      </c>
      <c r="AQ6">
        <v>0.95056403411981305</v>
      </c>
      <c r="AR6">
        <v>-1.14423613549535E-2</v>
      </c>
      <c r="AS6">
        <v>9.7227645493759507E-2</v>
      </c>
      <c r="AT6">
        <v>6954.7185837638899</v>
      </c>
      <c r="AU6">
        <v>-2.4424128527618098E-2</v>
      </c>
      <c r="AV6">
        <v>690.11440588935602</v>
      </c>
      <c r="AW6">
        <v>-6.6505935650512396E-2</v>
      </c>
      <c r="AX6">
        <v>14824.1998812936</v>
      </c>
      <c r="AY6">
        <v>-6.2656792418432194E-2</v>
      </c>
      <c r="AZ6">
        <v>54.043068809026103</v>
      </c>
      <c r="BA6">
        <v>1.4238059688222299E-3</v>
      </c>
      <c r="BB6" s="8">
        <v>1.62697555263344E-2</v>
      </c>
      <c r="BC6" s="8">
        <v>1.5257910946369301E-3</v>
      </c>
      <c r="BD6" s="8">
        <v>7.9416902028254702E-2</v>
      </c>
      <c r="BE6" s="7">
        <v>202.02435707365299</v>
      </c>
      <c r="BF6" s="8">
        <v>6.361369066916911E-2</v>
      </c>
    </row>
    <row r="7" spans="1:59" x14ac:dyDescent="0.3">
      <c r="A7">
        <v>2002</v>
      </c>
      <c r="B7" s="26">
        <v>-0.42924246191978455</v>
      </c>
      <c r="C7" s="26">
        <v>-1.9501776695251465</v>
      </c>
      <c r="D7" s="26">
        <v>-0.41274997591972351</v>
      </c>
      <c r="E7" s="26">
        <v>2.8216326609253883E-2</v>
      </c>
      <c r="F7" s="26">
        <v>-0.71680110692977905</v>
      </c>
      <c r="G7" s="26">
        <v>-0.23816762864589691</v>
      </c>
      <c r="H7" s="10">
        <v>49.7</v>
      </c>
      <c r="I7" s="26">
        <v>0.57199999999999995</v>
      </c>
      <c r="J7" s="42">
        <v>2.1823796774657039E-2</v>
      </c>
      <c r="K7">
        <v>2032.288623742382</v>
      </c>
      <c r="L7" s="42">
        <f t="shared" si="0"/>
        <v>3.9002363876473378E-2</v>
      </c>
      <c r="M7">
        <v>0.95151215791702271</v>
      </c>
      <c r="N7" s="42">
        <f t="shared" ref="N7" si="7">+M7/M6-1</f>
        <v>-1.6044046779023491E-2</v>
      </c>
      <c r="O7" s="42">
        <v>9.7659803926944733E-2</v>
      </c>
      <c r="P7" s="7">
        <v>28837</v>
      </c>
      <c r="Q7" s="42">
        <f t="shared" si="2"/>
        <v>3.5811781609195403E-2</v>
      </c>
      <c r="R7">
        <v>2882</v>
      </c>
      <c r="S7" s="42">
        <f t="shared" si="2"/>
        <v>-1.1998628728145389E-2</v>
      </c>
      <c r="T7">
        <v>60554</v>
      </c>
      <c r="U7" s="42">
        <f t="shared" ref="U7" si="8">+T7/T6-1</f>
        <v>-4.7113992572543562E-2</v>
      </c>
      <c r="V7">
        <v>54</v>
      </c>
      <c r="W7" s="42">
        <v>1.3944000000000001E-3</v>
      </c>
      <c r="X7" s="42">
        <v>1.5386412798761313E-2</v>
      </c>
      <c r="Y7" s="42">
        <v>2.9235133051341224E-3</v>
      </c>
      <c r="Z7" s="42">
        <v>0.08</v>
      </c>
      <c r="AA7" s="21">
        <v>860</v>
      </c>
      <c r="AB7" s="42">
        <v>0.54745768501901571</v>
      </c>
      <c r="AC7" s="21"/>
      <c r="AE7" s="1">
        <f t="shared" si="4"/>
        <v>37681</v>
      </c>
      <c r="AF7">
        <v>-0.34895390139848598</v>
      </c>
      <c r="AG7">
        <v>-2.2728852380181799</v>
      </c>
      <c r="AH7">
        <v>-0.229915224633846</v>
      </c>
      <c r="AI7">
        <v>-6.4832378784004704E-2</v>
      </c>
      <c r="AJ7">
        <v>-0.71319412168840801</v>
      </c>
      <c r="AK7">
        <v>-0.20342401254018699</v>
      </c>
      <c r="AL7">
        <v>48.5988943288191</v>
      </c>
      <c r="AM7">
        <v>0.55884480261551295</v>
      </c>
      <c r="AN7">
        <v>2.5107448726985601E-2</v>
      </c>
      <c r="AO7">
        <v>505.83591006815499</v>
      </c>
      <c r="AP7">
        <v>6.0366244971247103E-3</v>
      </c>
      <c r="AQ7">
        <v>0.95367760185614303</v>
      </c>
      <c r="AR7">
        <v>-3.3463570427716801E-4</v>
      </c>
      <c r="AS7">
        <v>9.8629741351989597E-2</v>
      </c>
      <c r="AT7">
        <v>6426.2405787441403</v>
      </c>
      <c r="AU7">
        <v>-0.12770811577428201</v>
      </c>
      <c r="AV7">
        <v>615.66804923433097</v>
      </c>
      <c r="AW7">
        <v>-0.18934715912643399</v>
      </c>
      <c r="AX7">
        <v>14459.774558024101</v>
      </c>
      <c r="AY7">
        <v>-7.1947544238073702E-2</v>
      </c>
      <c r="AZ7">
        <v>56.750344226849698</v>
      </c>
      <c r="BA7">
        <v>1.5067450716688901E-3</v>
      </c>
      <c r="BB7" s="8">
        <v>1.8289386111408901E-2</v>
      </c>
      <c r="BC7" s="8">
        <v>3.7053016755188399E-3</v>
      </c>
      <c r="BD7" s="8">
        <v>7.5222446115906103E-2</v>
      </c>
      <c r="BE7" s="7">
        <v>171.814385285285</v>
      </c>
      <c r="BF7" s="8">
        <v>7.8380900322998492E-2</v>
      </c>
    </row>
    <row r="8" spans="1:59" x14ac:dyDescent="0.3">
      <c r="A8">
        <v>2003</v>
      </c>
      <c r="B8" s="26">
        <v>-0.31878513097763062</v>
      </c>
      <c r="C8" s="26">
        <v>-2.374467134475708</v>
      </c>
      <c r="D8" s="26">
        <v>-0.15266476571559906</v>
      </c>
      <c r="E8" s="26">
        <v>-8.793012797832489E-2</v>
      </c>
      <c r="F8" s="26">
        <v>-0.70326882600784302</v>
      </c>
      <c r="G8" s="26">
        <v>-0.17899234592914581</v>
      </c>
      <c r="H8" s="10">
        <v>48</v>
      </c>
      <c r="I8" s="26">
        <v>0.55400000000000005</v>
      </c>
      <c r="J8" s="42">
        <v>2.9659322054615272E-2</v>
      </c>
      <c r="K8">
        <v>2016.2487367446968</v>
      </c>
      <c r="L8" s="42">
        <f t="shared" si="0"/>
        <v>-7.8925241278713365E-3</v>
      </c>
      <c r="M8">
        <v>0.96045219898223877</v>
      </c>
      <c r="N8" s="42">
        <f t="shared" ref="N8" si="9">+M8/M7-1</f>
        <v>9.3956141188851205E-3</v>
      </c>
      <c r="O8" s="42">
        <v>0.10062428563833237</v>
      </c>
      <c r="P8" s="7">
        <v>23523</v>
      </c>
      <c r="Q8" s="42">
        <f t="shared" si="2"/>
        <v>-0.18427714394701256</v>
      </c>
      <c r="R8">
        <v>2123</v>
      </c>
      <c r="S8" s="42">
        <f t="shared" si="2"/>
        <v>-0.26335877862595425</v>
      </c>
      <c r="T8">
        <v>54954</v>
      </c>
      <c r="U8" s="42">
        <f t="shared" ref="U8" si="10">+T8/T7-1</f>
        <v>-9.2479439838821564E-2</v>
      </c>
      <c r="V8">
        <v>60</v>
      </c>
      <c r="W8" s="42">
        <v>1.5601999999999999E-3</v>
      </c>
      <c r="X8" s="42">
        <v>2.1953917391351042E-2</v>
      </c>
      <c r="Y8" s="42">
        <v>1.5641283350074531E-2</v>
      </c>
      <c r="Z8" s="42">
        <v>7.400000000000001E-2</v>
      </c>
      <c r="AA8" s="21">
        <v>568</v>
      </c>
      <c r="AB8" s="42">
        <v>0.54162683290829183</v>
      </c>
      <c r="AC8" s="21"/>
      <c r="AE8" s="1">
        <f t="shared" si="4"/>
        <v>37773</v>
      </c>
      <c r="AF8">
        <v>-0.31501752734628002</v>
      </c>
      <c r="AG8">
        <v>-2.37798441553567</v>
      </c>
      <c r="AH8">
        <v>-0.15049247907923899</v>
      </c>
      <c r="AI8">
        <v>-9.1145946703947198E-2</v>
      </c>
      <c r="AJ8">
        <v>-0.70488225392742998</v>
      </c>
      <c r="AK8">
        <v>-0.18681409970818</v>
      </c>
      <c r="AL8">
        <v>48.037787594935601</v>
      </c>
      <c r="AM8">
        <v>0.55363120700820601</v>
      </c>
      <c r="AN8">
        <v>2.7677007691476501E-2</v>
      </c>
      <c r="AO8">
        <v>504.573616704014</v>
      </c>
      <c r="AP8">
        <v>-7.6985562703584601E-3</v>
      </c>
      <c r="AQ8">
        <v>0.95756637511360898</v>
      </c>
      <c r="AR8">
        <v>7.3419989748021702E-3</v>
      </c>
      <c r="AS8">
        <v>9.9965988258585006E-2</v>
      </c>
      <c r="AT8">
        <v>5999.5219698987903</v>
      </c>
      <c r="AU8">
        <v>-0.188067255324632</v>
      </c>
      <c r="AV8">
        <v>552.30760229076202</v>
      </c>
      <c r="AW8">
        <v>-0.26040731236058001</v>
      </c>
      <c r="AX8">
        <v>14028.952278005499</v>
      </c>
      <c r="AY8">
        <v>-8.2627517244386897E-2</v>
      </c>
      <c r="AZ8">
        <v>58.895222909893398</v>
      </c>
      <c r="BA8">
        <v>1.5610196104126101E-3</v>
      </c>
      <c r="BB8" s="8">
        <v>2.0346715039453699E-2</v>
      </c>
      <c r="BC8" s="8">
        <v>8.8357742591271497E-3</v>
      </c>
      <c r="BD8" s="8">
        <v>7.3158539471903303E-2</v>
      </c>
      <c r="BE8" s="7">
        <v>148.16756859771201</v>
      </c>
      <c r="BF8" s="8">
        <v>6.0574307323345122E-2</v>
      </c>
    </row>
    <row r="9" spans="1:59" x14ac:dyDescent="0.3">
      <c r="A9">
        <v>2004</v>
      </c>
      <c r="B9" s="26">
        <v>-0.32252135872840881</v>
      </c>
      <c r="C9" s="26">
        <v>-2.2694160938262939</v>
      </c>
      <c r="D9" s="26">
        <v>-0.18214006721973419</v>
      </c>
      <c r="E9" s="26">
        <v>-4.6554442495107651E-2</v>
      </c>
      <c r="F9" s="26">
        <v>-0.68551814556121826</v>
      </c>
      <c r="G9" s="26">
        <v>-0.12893004715442657</v>
      </c>
      <c r="H9" s="10">
        <v>47.4</v>
      </c>
      <c r="I9" s="26">
        <v>0.55800000000000005</v>
      </c>
      <c r="J9" s="42">
        <v>4.4084008434823116E-2</v>
      </c>
      <c r="K9">
        <v>2004.2563607523357</v>
      </c>
      <c r="L9" s="42">
        <f t="shared" si="0"/>
        <v>-5.9478653470718124E-3</v>
      </c>
      <c r="M9">
        <v>0.98018074035644531</v>
      </c>
      <c r="N9" s="42">
        <f t="shared" ref="N9" si="11">+M9/M8-1</f>
        <v>2.0540888338963947E-2</v>
      </c>
      <c r="O9" s="42">
        <v>0.10594145208597183</v>
      </c>
      <c r="P9" s="7">
        <v>20210</v>
      </c>
      <c r="Q9" s="42">
        <f t="shared" si="2"/>
        <v>-0.14084087913956556</v>
      </c>
      <c r="R9">
        <v>1440</v>
      </c>
      <c r="S9" s="42">
        <f t="shared" si="2"/>
        <v>-0.32171455487517664</v>
      </c>
      <c r="T9">
        <v>45272</v>
      </c>
      <c r="U9" s="42">
        <f t="shared" ref="U9" si="12">+T9/T8-1</f>
        <v>-0.17618371729082505</v>
      </c>
      <c r="V9">
        <v>68</v>
      </c>
      <c r="W9" s="42">
        <v>1.5353000000000001E-3</v>
      </c>
      <c r="X9" s="42">
        <v>3.3415374079089871E-2</v>
      </c>
      <c r="Y9" s="42">
        <v>6.3362659891826642E-2</v>
      </c>
      <c r="Z9" s="42">
        <v>7.8E-2</v>
      </c>
      <c r="AA9" s="21">
        <v>419</v>
      </c>
      <c r="AB9" s="42">
        <v>0.52282644292380342</v>
      </c>
      <c r="AC9" s="21"/>
      <c r="AE9" s="1">
        <f t="shared" si="4"/>
        <v>37865</v>
      </c>
      <c r="AF9">
        <v>-0.30185523286753901</v>
      </c>
      <c r="AG9">
        <v>-2.4268869872844099</v>
      </c>
      <c r="AH9">
        <v>-0.114027348900618</v>
      </c>
      <c r="AI9">
        <v>-0.101044044694172</v>
      </c>
      <c r="AJ9">
        <v>-0.69913371916580602</v>
      </c>
      <c r="AK9">
        <v>-0.17086604482797199</v>
      </c>
      <c r="AL9">
        <v>47.719691941451003</v>
      </c>
      <c r="AM9">
        <v>0.55140395735763703</v>
      </c>
      <c r="AN9">
        <v>3.07779563215374E-2</v>
      </c>
      <c r="AO9">
        <v>503.43717756884399</v>
      </c>
      <c r="AP9">
        <v>-1.44782716795815E-2</v>
      </c>
      <c r="AQ9">
        <v>0.96235744175017701</v>
      </c>
      <c r="AR9">
        <v>1.29785870200048E-2</v>
      </c>
      <c r="AS9">
        <v>0.101281345087992</v>
      </c>
      <c r="AT9">
        <v>5668.5555126365498</v>
      </c>
      <c r="AU9">
        <v>-0.21360024097422101</v>
      </c>
      <c r="AV9">
        <v>499.23656472615801</v>
      </c>
      <c r="AW9">
        <v>-0.29671390006410098</v>
      </c>
      <c r="AX9">
        <v>13525.044623015499</v>
      </c>
      <c r="AY9">
        <v>-9.7032002429838601E-2</v>
      </c>
      <c r="AZ9">
        <v>60.957199067620103</v>
      </c>
      <c r="BA9">
        <v>1.58726095382362E-3</v>
      </c>
      <c r="BB9" s="8">
        <v>2.2856196489768801E-2</v>
      </c>
      <c r="BC9" s="8">
        <v>1.78141201307233E-2</v>
      </c>
      <c r="BD9" s="8">
        <v>7.2973678382633703E-2</v>
      </c>
      <c r="BE9" s="7">
        <v>130.32061201993099</v>
      </c>
      <c r="BF9" s="8">
        <v>4.2486104649010814E-2</v>
      </c>
    </row>
    <row r="10" spans="1:59" x14ac:dyDescent="0.3">
      <c r="A10">
        <v>2005</v>
      </c>
      <c r="B10" s="26">
        <v>-0.17273671925067902</v>
      </c>
      <c r="C10" s="26">
        <v>-2.0561065673828125</v>
      </c>
      <c r="D10" s="26">
        <v>-0.17807179689407349</v>
      </c>
      <c r="E10" s="26">
        <v>7.9865343868732452E-3</v>
      </c>
      <c r="F10" s="26">
        <v>-0.62325352430343628</v>
      </c>
      <c r="G10" s="26">
        <v>-0.13225731253623962</v>
      </c>
      <c r="H10" s="10">
        <v>45</v>
      </c>
      <c r="I10" s="26">
        <v>0.55700000000000005</v>
      </c>
      <c r="J10" s="42">
        <v>3.9161149285183543E-2</v>
      </c>
      <c r="K10">
        <v>2013.9286609635826</v>
      </c>
      <c r="L10" s="42">
        <f t="shared" si="0"/>
        <v>4.8258797630140737E-3</v>
      </c>
      <c r="M10">
        <v>0.98255348205566406</v>
      </c>
      <c r="N10" s="42">
        <f t="shared" ref="N10" si="13">+M10/M9-1</f>
        <v>2.4207185486586624E-3</v>
      </c>
      <c r="O10" s="42">
        <v>0.11085260659456253</v>
      </c>
      <c r="P10" s="7">
        <v>18111</v>
      </c>
      <c r="Q10" s="42">
        <f t="shared" si="2"/>
        <v>-0.10385947550717467</v>
      </c>
      <c r="R10">
        <v>801</v>
      </c>
      <c r="S10" s="42">
        <f t="shared" si="2"/>
        <v>-0.44374999999999998</v>
      </c>
      <c r="T10">
        <v>37954</v>
      </c>
      <c r="U10" s="42">
        <f t="shared" ref="U10" si="14">+T10/T9-1</f>
        <v>-0.16164516699063436</v>
      </c>
      <c r="V10">
        <v>66</v>
      </c>
      <c r="W10" s="42">
        <v>1.5131000000000001E-3</v>
      </c>
      <c r="X10" s="42">
        <v>2.875296791357428E-2</v>
      </c>
      <c r="Y10" s="42">
        <v>4.2563292325727954E-2</v>
      </c>
      <c r="Z10" s="42">
        <v>6.6000000000000003E-2</v>
      </c>
      <c r="AA10" s="21">
        <v>425</v>
      </c>
      <c r="AB10" s="42">
        <v>0.52296735645354508</v>
      </c>
      <c r="AC10" s="21"/>
      <c r="AE10" s="1">
        <f t="shared" si="4"/>
        <v>37956</v>
      </c>
      <c r="AF10">
        <v>-0.309313862298217</v>
      </c>
      <c r="AG10">
        <v>-2.4201118970645599</v>
      </c>
      <c r="AH10">
        <v>-0.116224010248693</v>
      </c>
      <c r="AI10">
        <v>-9.4698141731175703E-2</v>
      </c>
      <c r="AJ10">
        <v>-0.69586520924972795</v>
      </c>
      <c r="AK10">
        <v>-0.15486522664024399</v>
      </c>
      <c r="AL10">
        <v>47.643626134794303</v>
      </c>
      <c r="AM10">
        <v>0.55212003301864399</v>
      </c>
      <c r="AN10">
        <v>3.5074875478461498E-2</v>
      </c>
      <c r="AO10">
        <v>502.40203240368402</v>
      </c>
      <c r="AP10">
        <v>-1.54298930586701E-2</v>
      </c>
      <c r="AQ10">
        <v>0.96820737720902506</v>
      </c>
      <c r="AR10">
        <v>1.7596506185010699E-2</v>
      </c>
      <c r="AS10">
        <v>0.10262006785476301</v>
      </c>
      <c r="AT10">
        <v>5428.6819387205196</v>
      </c>
      <c r="AU10">
        <v>-0.20773296371491501</v>
      </c>
      <c r="AV10">
        <v>455.78778374874997</v>
      </c>
      <c r="AW10">
        <v>-0.30696674295270299</v>
      </c>
      <c r="AX10">
        <v>12940.228540955</v>
      </c>
      <c r="AY10">
        <v>-0.118310695442987</v>
      </c>
      <c r="AZ10">
        <v>63.397233795636801</v>
      </c>
      <c r="BA10">
        <v>1.58577436409488E-3</v>
      </c>
      <c r="BB10" s="8">
        <v>2.6323371924772701E-2</v>
      </c>
      <c r="BC10" s="8">
        <v>3.2209937334928801E-2</v>
      </c>
      <c r="BD10" s="8">
        <v>7.4645336029557002E-2</v>
      </c>
      <c r="BE10" s="7">
        <v>117.697434097072</v>
      </c>
      <c r="BF10" s="8">
        <v>3.4441017396361184E-2</v>
      </c>
    </row>
    <row r="11" spans="1:59" x14ac:dyDescent="0.3">
      <c r="A11">
        <v>2006</v>
      </c>
      <c r="B11" s="26">
        <v>-0.16532158851623535</v>
      </c>
      <c r="C11" s="26">
        <v>-1.9015907049179077</v>
      </c>
      <c r="D11" s="26">
        <v>-0.16668912768363953</v>
      </c>
      <c r="E11" s="26">
        <v>0.1017460897564888</v>
      </c>
      <c r="F11" s="26">
        <v>-0.50518381595611572</v>
      </c>
      <c r="G11" s="26">
        <v>-0.12255103886127472</v>
      </c>
      <c r="H11" s="10">
        <f>(A11-A10)*(H13-H10)/(A13-A10)+H10</f>
        <v>44</v>
      </c>
      <c r="I11" s="26">
        <f>(A11-A10)*(I13-I10)/(A13-A10)+I10</f>
        <v>0.56033333333333335</v>
      </c>
      <c r="J11" s="42">
        <v>4.3781966378030293E-2</v>
      </c>
      <c r="K11">
        <v>2037.6602815248182</v>
      </c>
      <c r="L11" s="42">
        <f t="shared" si="0"/>
        <v>1.1783744390370332E-2</v>
      </c>
      <c r="M11">
        <v>0.99439358711242676</v>
      </c>
      <c r="N11" s="42">
        <f t="shared" ref="N11" si="15">+M11/M10-1</f>
        <v>1.2050341556971711E-2</v>
      </c>
      <c r="O11" s="42">
        <v>0.1153305321931839</v>
      </c>
      <c r="P11" s="7">
        <v>17479</v>
      </c>
      <c r="Q11" s="42">
        <f t="shared" si="2"/>
        <v>-3.4895919606868775E-2</v>
      </c>
      <c r="R11">
        <v>690</v>
      </c>
      <c r="S11" s="42">
        <f t="shared" si="2"/>
        <v>-0.13857677902621723</v>
      </c>
      <c r="T11">
        <v>39628</v>
      </c>
      <c r="U11" s="42">
        <f t="shared" ref="U11" si="16">+T11/T10-1</f>
        <v>4.4106023080571211E-2</v>
      </c>
      <c r="V11">
        <v>74</v>
      </c>
      <c r="W11" s="42">
        <v>1.4990000000000001E-3</v>
      </c>
      <c r="X11" s="42">
        <v>3.1521989835039649E-2</v>
      </c>
      <c r="Y11" s="42">
        <v>5.2617016128730258E-2</v>
      </c>
      <c r="Z11" s="42">
        <v>6.9000000000000006E-2</v>
      </c>
      <c r="AA11" s="21">
        <v>457</v>
      </c>
      <c r="AB11" s="42">
        <v>0.51442600162829455</v>
      </c>
      <c r="AC11" s="21"/>
      <c r="AE11" s="1">
        <f t="shared" si="4"/>
        <v>38047</v>
      </c>
      <c r="AF11">
        <v>-0.33748020380014798</v>
      </c>
      <c r="AG11">
        <v>-2.3575872490444798</v>
      </c>
      <c r="AH11">
        <v>-0.157341243776699</v>
      </c>
      <c r="AI11">
        <v>-7.1998305029175605E-2</v>
      </c>
      <c r="AJ11">
        <v>-0.69502935671285804</v>
      </c>
      <c r="AK11">
        <v>-0.13809465959852599</v>
      </c>
      <c r="AL11">
        <v>47.809355533836701</v>
      </c>
      <c r="AM11">
        <v>0.55579326541641805</v>
      </c>
      <c r="AN11">
        <v>4.1488660854145501E-2</v>
      </c>
      <c r="AO11">
        <v>501.445810073529</v>
      </c>
      <c r="AP11">
        <v>-1.07116616601339E-2</v>
      </c>
      <c r="AQ11">
        <v>0.97530736151467101</v>
      </c>
      <c r="AR11">
        <v>2.20325463621458E-2</v>
      </c>
      <c r="AS11">
        <v>0.10402719873523</v>
      </c>
      <c r="AT11">
        <v>5276.5243641816696</v>
      </c>
      <c r="AU11">
        <v>-0.16967818101325999</v>
      </c>
      <c r="AV11">
        <v>421.41506737025099</v>
      </c>
      <c r="AW11">
        <v>-0.29362263745367301</v>
      </c>
      <c r="AX11">
        <v>12265.4248947381</v>
      </c>
      <c r="AY11">
        <v>-0.15111641142631399</v>
      </c>
      <c r="AZ11">
        <v>66.760804342713698</v>
      </c>
      <c r="BA11">
        <v>1.55654254791815E-3</v>
      </c>
      <c r="BB11" s="8">
        <v>3.1446712711788102E-2</v>
      </c>
      <c r="BC11" s="8">
        <v>5.45399084386217E-2</v>
      </c>
      <c r="BD11" s="8">
        <v>7.8377217414210595E-2</v>
      </c>
      <c r="BE11" s="7">
        <v>109.890571591851</v>
      </c>
      <c r="BF11" s="8">
        <v>0.11738112689257729</v>
      </c>
    </row>
    <row r="12" spans="1:59" x14ac:dyDescent="0.3">
      <c r="A12">
        <v>2007</v>
      </c>
      <c r="B12" s="26">
        <v>-0.1659226268529892</v>
      </c>
      <c r="C12" s="26">
        <v>-1.8032803535461426</v>
      </c>
      <c r="D12" s="26">
        <v>-4.6805296093225479E-2</v>
      </c>
      <c r="E12" s="26">
        <v>0.24137172102928162</v>
      </c>
      <c r="F12" s="26">
        <v>-0.43586158752441406</v>
      </c>
      <c r="G12" s="26">
        <v>-0.21596346795558929</v>
      </c>
      <c r="H12" s="10">
        <f>(A12-A10)*(H13-H10)/(A13-A10)+H10</f>
        <v>43</v>
      </c>
      <c r="I12" s="26">
        <f>(A12-A10)*(I13-I10)/(A13-A10)+I10</f>
        <v>0.56366666666666665</v>
      </c>
      <c r="J12" s="42">
        <v>4.3221362924409305E-2</v>
      </c>
      <c r="K12">
        <v>2061.6715494367168</v>
      </c>
      <c r="L12" s="42">
        <f t="shared" si="0"/>
        <v>1.1783744390370332E-2</v>
      </c>
      <c r="M12">
        <v>0.99292397499084473</v>
      </c>
      <c r="N12" s="42">
        <f t="shared" ref="N12" si="17">+M12/M11-1</f>
        <v>-1.477897827005914E-3</v>
      </c>
      <c r="O12" s="42">
        <v>0.11924449354410172</v>
      </c>
      <c r="P12" s="7">
        <v>17198</v>
      </c>
      <c r="Q12" s="42">
        <f t="shared" si="2"/>
        <v>-1.6076434578637167E-2</v>
      </c>
      <c r="R12">
        <v>523</v>
      </c>
      <c r="S12" s="42">
        <f t="shared" si="2"/>
        <v>-0.24202898550724639</v>
      </c>
      <c r="T12">
        <v>36612</v>
      </c>
      <c r="U12" s="42">
        <f t="shared" ref="U12" si="18">+T12/T11-1</f>
        <v>-7.6107802563843752E-2</v>
      </c>
      <c r="V12">
        <v>74</v>
      </c>
      <c r="W12" s="42">
        <v>1.8498E-3</v>
      </c>
      <c r="X12" s="42">
        <v>2.8151954995577738E-2</v>
      </c>
      <c r="Y12" s="42">
        <v>5.5139042332072848E-2</v>
      </c>
      <c r="Z12" s="42">
        <v>6.3E-2</v>
      </c>
      <c r="AA12" s="21">
        <v>522</v>
      </c>
      <c r="AB12" s="21"/>
      <c r="AC12" s="21"/>
      <c r="AE12" s="1">
        <f t="shared" si="4"/>
        <v>38139</v>
      </c>
      <c r="AF12">
        <v>-0.34275905047939498</v>
      </c>
      <c r="AG12">
        <v>-2.2976250369689399</v>
      </c>
      <c r="AH12">
        <v>-0.18238696724235501</v>
      </c>
      <c r="AI12">
        <v>-5.29005774160205E-2</v>
      </c>
      <c r="AJ12">
        <v>-0.69092509366632904</v>
      </c>
      <c r="AK12">
        <v>-0.12792100737231299</v>
      </c>
      <c r="AL12">
        <v>47.712136231325204</v>
      </c>
      <c r="AM12">
        <v>0.55812523425585603</v>
      </c>
      <c r="AN12">
        <v>4.4790080587414197E-2</v>
      </c>
      <c r="AO12">
        <v>500.91546832647498</v>
      </c>
      <c r="AP12">
        <v>-7.2004236522775402E-3</v>
      </c>
      <c r="AQ12">
        <v>0.98002686396274297</v>
      </c>
      <c r="AR12">
        <v>2.3163957112054101E-2</v>
      </c>
      <c r="AS12">
        <v>0.105333958816878</v>
      </c>
      <c r="AT12">
        <v>5127.1024620370599</v>
      </c>
      <c r="AU12">
        <v>-0.144484335236719</v>
      </c>
      <c r="AV12">
        <v>383.344495470293</v>
      </c>
      <c r="AW12">
        <v>-0.29847631469937902</v>
      </c>
      <c r="AX12">
        <v>11621.4994586379</v>
      </c>
      <c r="AY12">
        <v>-0.172126102773452</v>
      </c>
      <c r="AZ12">
        <v>68.443054023203899</v>
      </c>
      <c r="BA12">
        <v>1.5364592449543201E-3</v>
      </c>
      <c r="BB12" s="8">
        <v>3.4060219567395203E-2</v>
      </c>
      <c r="BC12" s="8">
        <v>6.61392408542852E-2</v>
      </c>
      <c r="BD12" s="8">
        <v>7.9668248356259699E-2</v>
      </c>
      <c r="BE12" s="7">
        <v>104.785796232438</v>
      </c>
      <c r="BF12" s="8">
        <v>0.14093530779045893</v>
      </c>
    </row>
    <row r="13" spans="1:59" x14ac:dyDescent="0.3">
      <c r="A13">
        <v>2008</v>
      </c>
      <c r="B13" s="26">
        <v>-0.14961087703704834</v>
      </c>
      <c r="C13" s="26">
        <v>-1.8509093523025513</v>
      </c>
      <c r="D13" s="26">
        <v>-2.8740763664245605E-2</v>
      </c>
      <c r="E13" s="26">
        <v>0.26197454333305359</v>
      </c>
      <c r="F13" s="26">
        <v>-0.39676657319068909</v>
      </c>
      <c r="G13" s="26">
        <v>-0.23761679232120514</v>
      </c>
      <c r="H13" s="10">
        <v>42</v>
      </c>
      <c r="I13" s="26">
        <v>0.56699999999999995</v>
      </c>
      <c r="J13" s="42">
        <v>1.8523266016244405E-2</v>
      </c>
      <c r="K13">
        <v>2085.9657599921775</v>
      </c>
      <c r="L13" s="42">
        <f t="shared" si="0"/>
        <v>1.178374439037011E-2</v>
      </c>
      <c r="M13">
        <v>0.98108059167861938</v>
      </c>
      <c r="N13" s="42">
        <f t="shared" ref="N13" si="19">+M13/M12-1</f>
        <v>-1.192778461446109E-2</v>
      </c>
      <c r="O13" s="42">
        <v>0.12161282449960709</v>
      </c>
      <c r="P13" s="7">
        <v>16140</v>
      </c>
      <c r="Q13" s="42">
        <f t="shared" si="2"/>
        <v>-6.1518781253634192E-2</v>
      </c>
      <c r="R13">
        <v>437</v>
      </c>
      <c r="S13" s="42">
        <f t="shared" si="2"/>
        <v>-0.16443594646271509</v>
      </c>
      <c r="T13">
        <v>39274</v>
      </c>
      <c r="U13" s="42">
        <f t="shared" ref="U13" si="20">+T13/T12-1</f>
        <v>7.2708401616956131E-2</v>
      </c>
      <c r="V13">
        <v>74</v>
      </c>
      <c r="W13" s="42">
        <v>2.0164000000000002E-3</v>
      </c>
      <c r="X13" s="42">
        <v>4.2036871213618097E-3</v>
      </c>
      <c r="Y13" s="42">
        <v>3.919851200108411E-2</v>
      </c>
      <c r="Z13" s="42">
        <v>6.4000000000000001E-2</v>
      </c>
      <c r="AA13" s="21">
        <v>276</v>
      </c>
      <c r="AB13" s="21"/>
      <c r="AC13" s="21"/>
      <c r="AE13" s="1">
        <f t="shared" si="4"/>
        <v>38231</v>
      </c>
      <c r="AF13">
        <v>-0.325211826677274</v>
      </c>
      <c r="AG13">
        <v>-2.23958895446208</v>
      </c>
      <c r="AH13">
        <v>-0.19431172588324899</v>
      </c>
      <c r="AI13">
        <v>-3.7074120804385102E-2</v>
      </c>
      <c r="AJ13">
        <v>-0.68349294085301904</v>
      </c>
      <c r="AK13">
        <v>-0.123888395673466</v>
      </c>
      <c r="AL13">
        <v>47.351668333682603</v>
      </c>
      <c r="AM13">
        <v>0.55916098289522898</v>
      </c>
      <c r="AN13">
        <v>4.5686679572290299E-2</v>
      </c>
      <c r="AO13">
        <v>500.79954563304602</v>
      </c>
      <c r="AP13">
        <v>-4.3123095336028896E-3</v>
      </c>
      <c r="AQ13">
        <v>0.98252012122817201</v>
      </c>
      <c r="AR13">
        <v>2.1195755682929699E-2</v>
      </c>
      <c r="AS13">
        <v>0.10658431487123</v>
      </c>
      <c r="AT13">
        <v>4978.3127057592201</v>
      </c>
      <c r="AU13">
        <v>-0.12877103952099</v>
      </c>
      <c r="AV13">
        <v>341.097485200439</v>
      </c>
      <c r="AW13">
        <v>-0.32269081766687902</v>
      </c>
      <c r="AX13">
        <v>10998.455436248099</v>
      </c>
      <c r="AY13">
        <v>-0.185933764518704</v>
      </c>
      <c r="AZ13">
        <v>68.820054913837396</v>
      </c>
      <c r="BA13">
        <v>1.5252908287076701E-3</v>
      </c>
      <c r="BB13" s="8">
        <v>3.46903901382127E-2</v>
      </c>
      <c r="BC13" s="8">
        <v>6.9035734550746006E-2</v>
      </c>
      <c r="BD13" s="8">
        <v>7.8675751415451606E-2</v>
      </c>
      <c r="BE13" s="7">
        <v>102.218331105583</v>
      </c>
      <c r="BF13" s="8">
        <v>0.14692794626433092</v>
      </c>
    </row>
    <row r="14" spans="1:59" x14ac:dyDescent="0.3">
      <c r="A14">
        <v>2009</v>
      </c>
      <c r="B14" s="26">
        <v>-0.1323791891336441</v>
      </c>
      <c r="C14" s="26">
        <v>-1.8319078683853149</v>
      </c>
      <c r="D14" s="26">
        <v>-0.2459242194890976</v>
      </c>
      <c r="E14" s="26">
        <v>0.14828428626060486</v>
      </c>
      <c r="F14" s="26">
        <v>-0.38847342133522034</v>
      </c>
      <c r="G14" s="26">
        <v>-0.30945304036140442</v>
      </c>
      <c r="H14" s="10">
        <v>40.299999999999997</v>
      </c>
      <c r="I14" s="26">
        <v>0.55700000000000005</v>
      </c>
      <c r="J14" s="42">
        <v>-1.6736413762780841E-2</v>
      </c>
      <c r="K14">
        <v>2051.2191762300172</v>
      </c>
      <c r="L14" s="42">
        <f t="shared" si="0"/>
        <v>-1.6657312612020303E-2</v>
      </c>
      <c r="M14">
        <v>0.96992504596710205</v>
      </c>
      <c r="N14" s="42">
        <f t="shared" ref="N14" si="21">+M14/M13-1</f>
        <v>-1.1370672099863199E-2</v>
      </c>
      <c r="O14" s="42">
        <v>0.11219609528779984</v>
      </c>
      <c r="P14" s="7">
        <v>15817</v>
      </c>
      <c r="Q14" s="42">
        <f t="shared" si="2"/>
        <v>-2.0012391573729915E-2</v>
      </c>
      <c r="R14">
        <v>213</v>
      </c>
      <c r="S14" s="42">
        <f t="shared" si="2"/>
        <v>-0.51258581235697942</v>
      </c>
      <c r="T14">
        <v>43100</v>
      </c>
      <c r="U14" s="42">
        <f t="shared" ref="U14" si="22">+T14/T13-1</f>
        <v>9.7418139226969513E-2</v>
      </c>
      <c r="V14">
        <v>62</v>
      </c>
      <c r="W14" s="42">
        <v>1.9599999999999999E-3</v>
      </c>
      <c r="X14" s="42">
        <v>-3.3205662618100436E-2</v>
      </c>
      <c r="Y14" s="42">
        <v>-1.8728000735102626E-2</v>
      </c>
      <c r="Z14" s="42">
        <v>7.6999999999999999E-2</v>
      </c>
      <c r="AA14" s="21">
        <v>315</v>
      </c>
      <c r="AB14" s="21"/>
      <c r="AC14" s="21"/>
      <c r="AE14" s="1">
        <f t="shared" si="4"/>
        <v>38322</v>
      </c>
      <c r="AF14">
        <v>-0.28463435395681802</v>
      </c>
      <c r="AG14">
        <v>-2.1828631348296699</v>
      </c>
      <c r="AH14">
        <v>-0.19452033197663399</v>
      </c>
      <c r="AI14">
        <v>-2.4244766730848799E-2</v>
      </c>
      <c r="AJ14">
        <v>-0.67262519101266605</v>
      </c>
      <c r="AK14">
        <v>-0.125816125973402</v>
      </c>
      <c r="AL14">
        <v>46.7268399011555</v>
      </c>
      <c r="AM14">
        <v>0.55892051743249604</v>
      </c>
      <c r="AN14">
        <v>4.4370612725442501E-2</v>
      </c>
      <c r="AO14">
        <v>501.09553671928501</v>
      </c>
      <c r="AP14">
        <v>-1.5670665422729099E-3</v>
      </c>
      <c r="AQ14">
        <v>0.98286861472019404</v>
      </c>
      <c r="AR14">
        <v>1.57712941987262E-2</v>
      </c>
      <c r="AS14">
        <v>0.107820335920549</v>
      </c>
      <c r="AT14">
        <v>4828.0604680220504</v>
      </c>
      <c r="AU14">
        <v>-0.120429960787293</v>
      </c>
      <c r="AV14">
        <v>294.14295195901798</v>
      </c>
      <c r="AW14">
        <v>-0.37206844968077502</v>
      </c>
      <c r="AX14">
        <v>10386.620210376001</v>
      </c>
      <c r="AY14">
        <v>-0.19555859044483001</v>
      </c>
      <c r="AZ14">
        <v>67.976086720244993</v>
      </c>
      <c r="BA14">
        <v>1.5229073784198701E-3</v>
      </c>
      <c r="BB14" s="8">
        <v>3.3464173898963397E-2</v>
      </c>
      <c r="BC14" s="8">
        <v>6.3735755723653698E-2</v>
      </c>
      <c r="BD14" s="8">
        <v>7.5278782814078196E-2</v>
      </c>
      <c r="BE14" s="7">
        <v>102.10530107012799</v>
      </c>
      <c r="BF14" s="8">
        <v>0.16990279942870945</v>
      </c>
    </row>
    <row r="15" spans="1:59" x14ac:dyDescent="0.3">
      <c r="A15">
        <v>2010</v>
      </c>
      <c r="B15" s="26">
        <v>-5.9714235365390778E-2</v>
      </c>
      <c r="C15" s="26">
        <v>-1.5371848344802856</v>
      </c>
      <c r="D15" s="26">
        <v>-5.9238377958536148E-2</v>
      </c>
      <c r="E15" s="26">
        <v>0.2534748911857605</v>
      </c>
      <c r="F15" s="26">
        <v>-0.30858981609344482</v>
      </c>
      <c r="G15" s="26">
        <v>-0.3853909969329834</v>
      </c>
      <c r="H15" s="10">
        <v>37.200000000000003</v>
      </c>
      <c r="I15" s="26">
        <v>0.56000000000000005</v>
      </c>
      <c r="J15" s="42">
        <v>4.3030165176096064E-2</v>
      </c>
      <c r="K15">
        <v>2045.4346121151216</v>
      </c>
      <c r="L15" s="42">
        <f t="shared" si="0"/>
        <v>-2.8200614453728345E-3</v>
      </c>
      <c r="M15">
        <v>0.97562909126281738</v>
      </c>
      <c r="N15" s="42">
        <f t="shared" ref="N15" si="23">+M15/M14-1</f>
        <v>5.8809134988651035E-3</v>
      </c>
      <c r="O15" s="42">
        <v>0.12067843228578568</v>
      </c>
      <c r="P15" s="7">
        <v>15459</v>
      </c>
      <c r="Q15" s="42">
        <f t="shared" si="2"/>
        <v>-2.2633874944679722E-2</v>
      </c>
      <c r="R15">
        <v>282</v>
      </c>
      <c r="S15" s="42">
        <f t="shared" si="2"/>
        <v>0.323943661971831</v>
      </c>
      <c r="T15">
        <v>42884</v>
      </c>
      <c r="U15" s="42">
        <f t="shared" ref="U15" si="24">+T15/T14-1</f>
        <v>-5.011600928074289E-3</v>
      </c>
      <c r="V15">
        <v>60</v>
      </c>
      <c r="W15" s="42">
        <v>1.9532E-3</v>
      </c>
      <c r="X15" s="42">
        <v>2.9458478838312773E-2</v>
      </c>
      <c r="Y15" s="42">
        <v>5.8386906988660454E-2</v>
      </c>
      <c r="Z15" s="42">
        <v>3.6000000000000004E-2</v>
      </c>
      <c r="AA15" s="21">
        <v>301</v>
      </c>
      <c r="AB15" s="21"/>
      <c r="AC15" s="21"/>
      <c r="AE15" s="1">
        <f t="shared" si="4"/>
        <v>38412</v>
      </c>
      <c r="AF15">
        <v>-0.22055447529480701</v>
      </c>
      <c r="AG15">
        <v>-2.1268456156113702</v>
      </c>
      <c r="AH15">
        <v>-0.183037360644733</v>
      </c>
      <c r="AI15">
        <v>-1.41902668185751E-2</v>
      </c>
      <c r="AJ15">
        <v>-0.658164347980977</v>
      </c>
      <c r="AK15">
        <v>-0.133790578527578</v>
      </c>
      <c r="AL15">
        <v>45.835723517800098</v>
      </c>
      <c r="AM15">
        <v>0.55739919313493003</v>
      </c>
      <c r="AN15">
        <v>4.0559826732566202E-2</v>
      </c>
      <c r="AO15">
        <v>501.80983842379197</v>
      </c>
      <c r="AP15">
        <v>1.49180062429584E-3</v>
      </c>
      <c r="AQ15">
        <v>0.98108373345238398</v>
      </c>
      <c r="AR15">
        <v>5.9076332923604698E-3</v>
      </c>
      <c r="AS15">
        <v>0.10908360867676101</v>
      </c>
      <c r="AT15">
        <v>4674.2305330281397</v>
      </c>
      <c r="AU15">
        <v>-0.118341933933341</v>
      </c>
      <c r="AV15">
        <v>241.89063315883001</v>
      </c>
      <c r="AW15">
        <v>-0.45844112811636101</v>
      </c>
      <c r="AX15">
        <v>9776.4951778537907</v>
      </c>
      <c r="AY15">
        <v>-0.20310515228399201</v>
      </c>
      <c r="AZ15">
        <v>65.722477763698507</v>
      </c>
      <c r="BA15">
        <v>1.52928116771844E-3</v>
      </c>
      <c r="BB15" s="8">
        <v>3.0134546449146701E-2</v>
      </c>
      <c r="BC15" s="8">
        <v>4.9312759937929197E-2</v>
      </c>
      <c r="BD15" s="8">
        <v>6.9063394459694102E-2</v>
      </c>
      <c r="BE15" s="7">
        <v>104.443057632449</v>
      </c>
      <c r="BF15" s="8">
        <v>7.5244924556493231E-2</v>
      </c>
    </row>
    <row r="16" spans="1:59" x14ac:dyDescent="0.3">
      <c r="A16">
        <v>2011</v>
      </c>
      <c r="B16" s="26">
        <v>-6.3991345465183258E-2</v>
      </c>
      <c r="C16" s="26">
        <v>-1.2846555709838867</v>
      </c>
      <c r="D16" s="26">
        <v>3.8879260420799255E-2</v>
      </c>
      <c r="E16" s="26">
        <v>0.35923779010772705</v>
      </c>
      <c r="F16" s="26">
        <v>-0.2558286190032959</v>
      </c>
      <c r="G16" s="26">
        <v>-0.28879371285438538</v>
      </c>
      <c r="H16" s="10">
        <v>34.1</v>
      </c>
      <c r="I16" s="26">
        <v>0.54800000000000004</v>
      </c>
      <c r="J16" s="42">
        <v>3.1377741288193019E-2</v>
      </c>
      <c r="K16">
        <v>2029.6956226286218</v>
      </c>
      <c r="L16" s="42">
        <f t="shared" si="0"/>
        <v>-7.6946920685108111E-3</v>
      </c>
      <c r="M16">
        <v>0.99709141254425049</v>
      </c>
      <c r="N16" s="42">
        <f t="shared" ref="N16" si="25">+M16/M15-1</f>
        <v>2.1998443336343154E-2</v>
      </c>
      <c r="O16" s="42">
        <v>0.13621315360069275</v>
      </c>
      <c r="P16" s="7">
        <v>16127</v>
      </c>
      <c r="Q16" s="42">
        <f t="shared" si="2"/>
        <v>4.3211074455010046E-2</v>
      </c>
      <c r="R16">
        <v>305</v>
      </c>
      <c r="S16" s="42">
        <f t="shared" si="2"/>
        <v>8.1560283687943214E-2</v>
      </c>
      <c r="T16">
        <v>61412</v>
      </c>
      <c r="U16" s="42">
        <f t="shared" ref="U16" si="26">+T16/T15-1</f>
        <v>0.43204924913720744</v>
      </c>
      <c r="V16">
        <v>60</v>
      </c>
      <c r="W16" s="42">
        <v>2.0625000000000001E-3</v>
      </c>
      <c r="X16" s="42">
        <v>1.8663103781253482E-2</v>
      </c>
      <c r="Y16" s="42">
        <v>4.3684797571091283E-2</v>
      </c>
      <c r="Z16" s="42">
        <v>0.04</v>
      </c>
      <c r="AA16" s="21">
        <v>372</v>
      </c>
      <c r="AB16" s="21"/>
      <c r="AC16" s="21"/>
      <c r="AE16" s="1">
        <f t="shared" si="4"/>
        <v>38504</v>
      </c>
      <c r="AF16">
        <v>-0.17603229569739501</v>
      </c>
      <c r="AG16">
        <v>-2.0764052694324899</v>
      </c>
      <c r="AH16">
        <v>-0.176774075191754</v>
      </c>
      <c r="AI16">
        <v>-1.41351424702332E-3</v>
      </c>
      <c r="AJ16">
        <v>-0.63856555240100699</v>
      </c>
      <c r="AK16">
        <v>-0.13633389685790001</v>
      </c>
      <c r="AL16">
        <v>45.145989907730197</v>
      </c>
      <c r="AM16">
        <v>0.55663691043902697</v>
      </c>
      <c r="AN16">
        <v>3.8648875294956503E-2</v>
      </c>
      <c r="AO16">
        <v>502.75374980906298</v>
      </c>
      <c r="AP16">
        <v>3.85729400697802E-3</v>
      </c>
      <c r="AQ16">
        <v>0.98095439716275201</v>
      </c>
      <c r="AR16">
        <v>9.4456457566286303E-4</v>
      </c>
      <c r="AS16">
        <v>0.110276549904869</v>
      </c>
      <c r="AT16">
        <v>4554.9000961316797</v>
      </c>
      <c r="AU16">
        <v>-0.112191904105633</v>
      </c>
      <c r="AV16">
        <v>204.55000048693401</v>
      </c>
      <c r="AW16">
        <v>-0.48518484730785799</v>
      </c>
      <c r="AX16">
        <v>9419.6326156963005</v>
      </c>
      <c r="AY16">
        <v>-0.19130883304260399</v>
      </c>
      <c r="AZ16">
        <v>64.984357248514399</v>
      </c>
      <c r="BA16">
        <v>1.5253928230862101E-3</v>
      </c>
      <c r="BB16" s="8">
        <v>2.8399719524093502E-2</v>
      </c>
      <c r="BC16" s="8">
        <v>4.1441338952190203E-2</v>
      </c>
      <c r="BD16" s="8">
        <v>6.5539056664081899E-2</v>
      </c>
      <c r="BE16" s="7">
        <v>106.07667415156099</v>
      </c>
      <c r="BF16" s="8">
        <v>7.693552878553267E-2</v>
      </c>
    </row>
    <row r="17" spans="1:58" x14ac:dyDescent="0.3">
      <c r="A17">
        <v>2012</v>
      </c>
      <c r="B17" s="26">
        <v>-8.127882331609726E-2</v>
      </c>
      <c r="C17" s="26">
        <v>-1.4018104076385498</v>
      </c>
      <c r="D17" s="26">
        <v>2.2952001541852951E-2</v>
      </c>
      <c r="E17" s="26">
        <v>0.40067663788795471</v>
      </c>
      <c r="F17" s="26">
        <v>-0.35387200117111206</v>
      </c>
      <c r="G17" s="26">
        <v>-0.38745138049125671</v>
      </c>
      <c r="H17" s="10">
        <v>32.700000000000003</v>
      </c>
      <c r="I17" s="26">
        <v>0.53900000000000003</v>
      </c>
      <c r="J17" s="42">
        <v>2.5185073268926886E-2</v>
      </c>
      <c r="K17">
        <v>2016.9160651141499</v>
      </c>
      <c r="L17" s="42">
        <f t="shared" si="0"/>
        <v>-6.2962925928378155E-3</v>
      </c>
      <c r="M17">
        <v>0.99706929922103882</v>
      </c>
      <c r="N17" s="42">
        <f t="shared" ref="N17" si="27">+M17/M16-1</f>
        <v>-2.2177829367975299E-5</v>
      </c>
      <c r="O17" s="42">
        <v>0.13381503522396088</v>
      </c>
      <c r="P17" s="7">
        <v>16439</v>
      </c>
      <c r="Q17" s="42">
        <f t="shared" si="2"/>
        <v>1.9346437651144077E-2</v>
      </c>
      <c r="R17">
        <v>305</v>
      </c>
      <c r="S17" s="42">
        <f t="shared" si="2"/>
        <v>0</v>
      </c>
      <c r="T17">
        <v>63720</v>
      </c>
      <c r="U17" s="42">
        <f t="shared" ref="U17" si="28">+T17/T16-1</f>
        <v>3.7582231485703055E-2</v>
      </c>
      <c r="V17">
        <v>72</v>
      </c>
      <c r="W17" s="42">
        <v>2.3400000000000001E-3</v>
      </c>
      <c r="X17" s="42">
        <v>1.286689611020762E-2</v>
      </c>
      <c r="Y17" s="42">
        <v>2.779612549912187E-2</v>
      </c>
      <c r="Z17" s="42">
        <v>5.7999999999999996E-2</v>
      </c>
      <c r="AA17" s="21">
        <v>401</v>
      </c>
      <c r="AB17" s="21"/>
      <c r="AC17" s="21"/>
      <c r="AE17" s="1">
        <f t="shared" si="4"/>
        <v>38596</v>
      </c>
      <c r="AF17">
        <v>-0.150549757770256</v>
      </c>
      <c r="AG17">
        <v>-2.03100683395424</v>
      </c>
      <c r="AH17">
        <v>-0.17499262082622699</v>
      </c>
      <c r="AI17">
        <v>1.4306828122372399E-2</v>
      </c>
      <c r="AJ17">
        <v>-0.61354477720423395</v>
      </c>
      <c r="AK17">
        <v>-0.133560045291789</v>
      </c>
      <c r="AL17">
        <v>44.655511441203302</v>
      </c>
      <c r="AM17">
        <v>0.55661894540337298</v>
      </c>
      <c r="AN17">
        <v>3.8228212204725498E-2</v>
      </c>
      <c r="AO17">
        <v>503.94767030287301</v>
      </c>
      <c r="AP17">
        <v>5.9227618889300003E-3</v>
      </c>
      <c r="AQ17">
        <v>0.98247637904996099</v>
      </c>
      <c r="AR17">
        <v>-1.7244656997868001E-5</v>
      </c>
      <c r="AS17">
        <v>0.1114392968689</v>
      </c>
      <c r="AT17">
        <v>4468.38925140222</v>
      </c>
      <c r="AU17">
        <v>-0.101154690415588</v>
      </c>
      <c r="AV17">
        <v>181.65164711661899</v>
      </c>
      <c r="AW17">
        <v>-0.45870796389117802</v>
      </c>
      <c r="AX17">
        <v>9310.4923135330191</v>
      </c>
      <c r="AY17">
        <v>-0.15759024061430199</v>
      </c>
      <c r="AZ17">
        <v>65.596716069182904</v>
      </c>
      <c r="BA17">
        <v>1.51119711190719E-3</v>
      </c>
      <c r="BB17" s="8">
        <v>2.7910207798608901E-2</v>
      </c>
      <c r="BC17" s="8">
        <v>3.8745407776584098E-2</v>
      </c>
      <c r="BD17" s="8">
        <v>6.4276300368552905E-2</v>
      </c>
      <c r="BE17" s="7">
        <v>107.058882093299</v>
      </c>
      <c r="BF17" s="8">
        <v>6.4176940692562745E-2</v>
      </c>
    </row>
    <row r="18" spans="1:58" x14ac:dyDescent="0.3">
      <c r="A18">
        <v>2013</v>
      </c>
      <c r="B18" s="26">
        <v>-4.331616684794426E-2</v>
      </c>
      <c r="C18" s="26">
        <v>-1.2919718027114868</v>
      </c>
      <c r="D18" s="26">
        <v>7.1358077228069305E-2</v>
      </c>
      <c r="E18" s="26">
        <v>0.40289288759231567</v>
      </c>
      <c r="F18" s="26">
        <v>-0.40588757395744324</v>
      </c>
      <c r="G18" s="26">
        <v>-0.40520501136779785</v>
      </c>
      <c r="H18" s="10">
        <v>30.6</v>
      </c>
      <c r="I18" s="26">
        <v>0.53900000000000003</v>
      </c>
      <c r="J18" s="42">
        <v>2.6659789324376532E-2</v>
      </c>
      <c r="K18">
        <v>2011.7548556549825</v>
      </c>
      <c r="L18" s="42">
        <f t="shared" si="0"/>
        <v>-2.5589609545181302E-3</v>
      </c>
      <c r="M18">
        <v>1.0100635290145874</v>
      </c>
      <c r="N18" s="42">
        <f t="shared" ref="N18" si="29">+M18/M17-1</f>
        <v>1.3032423928507564E-2</v>
      </c>
      <c r="O18" s="42">
        <v>0.13410481810569763</v>
      </c>
      <c r="P18" s="7">
        <v>15419</v>
      </c>
      <c r="Q18" s="42">
        <f t="shared" si="2"/>
        <v>-6.2047569803516001E-2</v>
      </c>
      <c r="R18">
        <v>299</v>
      </c>
      <c r="S18" s="42">
        <f t="shared" si="2"/>
        <v>-1.9672131147540961E-2</v>
      </c>
      <c r="T18">
        <v>64268</v>
      </c>
      <c r="U18" s="42">
        <f t="shared" ref="U18" si="30">+T18/T17-1</f>
        <v>8.600125549278026E-3</v>
      </c>
      <c r="V18">
        <v>68</v>
      </c>
      <c r="W18" s="42">
        <v>2.7128E-3</v>
      </c>
      <c r="X18" s="42">
        <v>1.4632970349225331E-2</v>
      </c>
      <c r="Y18" s="42">
        <v>2.7837911930045606E-2</v>
      </c>
      <c r="Z18" s="42">
        <v>4.0199999999999993E-2</v>
      </c>
      <c r="AA18" s="21">
        <v>531</v>
      </c>
      <c r="AB18" s="21"/>
      <c r="AC18" s="21"/>
      <c r="AE18" s="1">
        <f t="shared" si="4"/>
        <v>38687</v>
      </c>
      <c r="AF18">
        <v>-0.14381034824025701</v>
      </c>
      <c r="AG18">
        <v>-1.9901685505331499</v>
      </c>
      <c r="AH18">
        <v>-0.17748313091358001</v>
      </c>
      <c r="AI18">
        <v>3.3243090490718802E-2</v>
      </c>
      <c r="AJ18">
        <v>-0.58273941962752696</v>
      </c>
      <c r="AK18">
        <v>-0.12534472946769201</v>
      </c>
      <c r="AL18">
        <v>44.362775133266403</v>
      </c>
      <c r="AM18">
        <v>0.55734495102267101</v>
      </c>
      <c r="AN18">
        <v>3.9207682908486002E-2</v>
      </c>
      <c r="AO18">
        <v>505.417402427855</v>
      </c>
      <c r="AP18">
        <v>8.0316625318524303E-3</v>
      </c>
      <c r="AQ18">
        <v>0.98569941855755805</v>
      </c>
      <c r="AR18">
        <v>2.8479209836091901E-3</v>
      </c>
      <c r="AS18">
        <v>0.112610970927721</v>
      </c>
      <c r="AT18">
        <v>4413.4801194379597</v>
      </c>
      <c r="AU18">
        <v>-8.3749373574136393E-2</v>
      </c>
      <c r="AV18">
        <v>172.90771923761599</v>
      </c>
      <c r="AW18">
        <v>-0.37266606068460401</v>
      </c>
      <c r="AX18">
        <v>9447.3798929168806</v>
      </c>
      <c r="AY18">
        <v>-9.4576442021639007E-2</v>
      </c>
      <c r="AZ18">
        <v>67.696448918604204</v>
      </c>
      <c r="BA18">
        <v>1.48652889728816E-3</v>
      </c>
      <c r="BB18" s="8">
        <v>2.8567397882448001E-2</v>
      </c>
      <c r="BC18" s="8">
        <v>4.07536626362082E-2</v>
      </c>
      <c r="BD18" s="8">
        <v>6.5121248507671106E-2</v>
      </c>
      <c r="BE18" s="7">
        <v>107.421386122691</v>
      </c>
      <c r="BF18" s="8">
        <v>6.0380335280536768E-2</v>
      </c>
    </row>
    <row r="19" spans="1:58" x14ac:dyDescent="0.3">
      <c r="A19">
        <v>2014</v>
      </c>
      <c r="B19" s="26">
        <v>3.9271321147680283E-3</v>
      </c>
      <c r="C19" s="26">
        <v>-1.1145941019058228</v>
      </c>
      <c r="D19" s="26">
        <v>-0.10055634379386902</v>
      </c>
      <c r="E19" s="26">
        <v>0.49623459577560425</v>
      </c>
      <c r="F19" s="26">
        <v>-0.29190191626548767</v>
      </c>
      <c r="G19" s="26">
        <v>-0.36862641572952271</v>
      </c>
      <c r="H19" s="10">
        <v>28.5</v>
      </c>
      <c r="I19" s="26">
        <v>0.53800000000000003</v>
      </c>
      <c r="J19" s="42">
        <v>2.8610983914132648E-2</v>
      </c>
      <c r="K19">
        <v>2004.7930598198523</v>
      </c>
      <c r="L19" s="42">
        <f t="shared" si="0"/>
        <v>-3.4605587333669252E-3</v>
      </c>
      <c r="M19">
        <v>1.0227458477020264</v>
      </c>
      <c r="N19" s="42">
        <f t="shared" ref="N19" si="31">+M19/M18-1</f>
        <v>1.2555961405528393E-2</v>
      </c>
      <c r="O19" s="42">
        <v>0.12789170444011688</v>
      </c>
      <c r="P19" s="7">
        <v>13343</v>
      </c>
      <c r="Q19" s="42">
        <f t="shared" si="2"/>
        <v>-0.1346390816525066</v>
      </c>
      <c r="R19">
        <v>288</v>
      </c>
      <c r="S19" s="42">
        <f t="shared" si="2"/>
        <v>-3.6789297658862852E-2</v>
      </c>
      <c r="T19">
        <v>63350</v>
      </c>
      <c r="U19" s="42">
        <f t="shared" ref="U19" si="32">+T19/T18-1</f>
        <v>-1.4283936017924992E-2</v>
      </c>
      <c r="V19">
        <v>70</v>
      </c>
      <c r="W19" s="42">
        <v>3.0563000000000001E-3</v>
      </c>
      <c r="X19" s="42">
        <v>2.0526167033578135E-2</v>
      </c>
      <c r="Y19" s="42">
        <v>1.0022413829884726E-2</v>
      </c>
      <c r="Z19" s="42">
        <v>4.4999999999999998E-2</v>
      </c>
      <c r="AA19" s="21">
        <v>464</v>
      </c>
      <c r="AB19" s="21"/>
      <c r="AC19" s="21"/>
      <c r="AE19" s="1">
        <f t="shared" si="4"/>
        <v>38777</v>
      </c>
      <c r="AF19">
        <v>-0.155735647744915</v>
      </c>
      <c r="AG19">
        <v>-1.9534570518997201</v>
      </c>
      <c r="AH19">
        <v>-0.18453900335415499</v>
      </c>
      <c r="AI19">
        <v>5.5723313813983301E-2</v>
      </c>
      <c r="AJ19">
        <v>-0.54570304634943201</v>
      </c>
      <c r="AK19">
        <v>-0.111319826791097</v>
      </c>
      <c r="AL19">
        <v>44.266877976633303</v>
      </c>
      <c r="AM19">
        <v>0.55882895052513304</v>
      </c>
      <c r="AN19">
        <v>4.1797203003551199E-2</v>
      </c>
      <c r="AO19">
        <v>507.19470943509401</v>
      </c>
      <c r="AP19">
        <v>1.05346764547922E-2</v>
      </c>
      <c r="AQ19">
        <v>0.99072884689413798</v>
      </c>
      <c r="AR19">
        <v>1.00592437443426E-2</v>
      </c>
      <c r="AS19">
        <v>0.113830993797965</v>
      </c>
      <c r="AT19">
        <v>4389.3997023447901</v>
      </c>
      <c r="AU19">
        <v>-5.7640593392852303E-2</v>
      </c>
      <c r="AV19">
        <v>178.20829746332299</v>
      </c>
      <c r="AW19">
        <v>-0.20644169112312799</v>
      </c>
      <c r="AX19">
        <v>9832.4205024830208</v>
      </c>
      <c r="AY19">
        <v>1.15112076970865E-2</v>
      </c>
      <c r="AZ19">
        <v>71.752957516640706</v>
      </c>
      <c r="BA19">
        <v>1.4511012170422501E-3</v>
      </c>
      <c r="BB19" s="8">
        <v>3.05036824004013E-2</v>
      </c>
      <c r="BC19" s="8">
        <v>4.7817187455189397E-2</v>
      </c>
      <c r="BD19" s="8">
        <v>6.81768648445579E-2</v>
      </c>
      <c r="BE19" s="7">
        <v>107.175887498028</v>
      </c>
      <c r="BF19" s="8">
        <v>7.7312226858066158E-2</v>
      </c>
    </row>
    <row r="20" spans="1:58" x14ac:dyDescent="0.3">
      <c r="A20">
        <v>2015</v>
      </c>
      <c r="B20" s="26">
        <v>0.12182235717773438</v>
      </c>
      <c r="C20" s="26">
        <v>-1.0691466331481934</v>
      </c>
      <c r="D20" s="26">
        <v>-3.612658753991127E-2</v>
      </c>
      <c r="E20" s="26">
        <v>0.46542724967002869</v>
      </c>
      <c r="F20" s="26">
        <v>-0.26841658353805542</v>
      </c>
      <c r="G20" s="26">
        <v>-0.29817458987236023</v>
      </c>
      <c r="H20" s="10">
        <v>27.8</v>
      </c>
      <c r="I20" s="26">
        <v>0.52200000000000002</v>
      </c>
      <c r="J20" s="42">
        <v>2.8739493011343313E-2</v>
      </c>
      <c r="K20">
        <v>1997.0325109823623</v>
      </c>
      <c r="L20" s="42">
        <f t="shared" si="0"/>
        <v>-3.8709974575567019E-3</v>
      </c>
      <c r="M20">
        <v>1.0092931985855103</v>
      </c>
      <c r="N20" s="42">
        <f t="shared" ref="N20" si="33">+M20/M19-1</f>
        <v>-1.3153462462587751E-2</v>
      </c>
      <c r="O20" s="42">
        <v>0.11330203711986542</v>
      </c>
      <c r="P20" s="7">
        <v>12782</v>
      </c>
      <c r="Q20" s="42">
        <f t="shared" si="2"/>
        <v>-4.2044517724649677E-2</v>
      </c>
      <c r="R20">
        <v>213</v>
      </c>
      <c r="S20" s="42">
        <f t="shared" si="2"/>
        <v>-0.26041666666666663</v>
      </c>
      <c r="T20">
        <v>70010</v>
      </c>
      <c r="U20" s="42">
        <f t="shared" ref="U20" si="34">+T20/T19-1</f>
        <v>0.10513022888713497</v>
      </c>
      <c r="V20">
        <v>60</v>
      </c>
      <c r="W20" s="42">
        <v>2.8974999999999999E-3</v>
      </c>
      <c r="X20" s="42">
        <v>2.3337075899306968E-2</v>
      </c>
      <c r="Y20" s="42">
        <v>9.1860451160741263E-4</v>
      </c>
      <c r="Z20" s="42">
        <v>4.5999999999999999E-2</v>
      </c>
      <c r="AA20" s="21">
        <v>232</v>
      </c>
      <c r="AB20" s="21"/>
      <c r="AC20" s="21"/>
      <c r="AE20" s="1">
        <f t="shared" si="4"/>
        <v>38869</v>
      </c>
      <c r="AF20">
        <v>-0.16429415243748</v>
      </c>
      <c r="AG20">
        <v>-1.9182117624380901</v>
      </c>
      <c r="AH20">
        <v>-0.18058919397079601</v>
      </c>
      <c r="AI20">
        <v>8.2880370018445698E-2</v>
      </c>
      <c r="AJ20">
        <v>-0.51489565620214095</v>
      </c>
      <c r="AK20">
        <v>-0.11017063341170399</v>
      </c>
      <c r="AL20">
        <v>44.122006611552699</v>
      </c>
      <c r="AM20">
        <v>0.56001339870093403</v>
      </c>
      <c r="AN20">
        <v>4.3460845965475697E-2</v>
      </c>
      <c r="AO20">
        <v>508.77702592889199</v>
      </c>
      <c r="AP20">
        <v>1.19336814912355E-2</v>
      </c>
      <c r="AQ20">
        <v>0.99415539565715905</v>
      </c>
      <c r="AR20">
        <v>1.34869583885008E-2</v>
      </c>
      <c r="AS20">
        <v>0.114901197391249</v>
      </c>
      <c r="AT20">
        <v>4372.0208920337</v>
      </c>
      <c r="AU20">
        <v>-3.9261587625761499E-2</v>
      </c>
      <c r="AV20">
        <v>178.05304653638399</v>
      </c>
      <c r="AW20">
        <v>-0.121519922527369</v>
      </c>
      <c r="AX20">
        <v>10015.1597168546</v>
      </c>
      <c r="AY20">
        <v>6.2386067520590699E-2</v>
      </c>
      <c r="AZ20">
        <v>74.046028733545498</v>
      </c>
      <c r="BA20">
        <v>1.45601408859272E-3</v>
      </c>
      <c r="BB20" s="8">
        <v>3.1588944498302303E-2</v>
      </c>
      <c r="BC20" s="8">
        <v>5.2211639365096402E-2</v>
      </c>
      <c r="BD20" s="8">
        <v>6.9655308974285304E-2</v>
      </c>
      <c r="BE20" s="7">
        <v>109.854386012172</v>
      </c>
      <c r="BF20" s="8">
        <v>8.1149425525308683E-2</v>
      </c>
    </row>
    <row r="21" spans="1:58" x14ac:dyDescent="0.3">
      <c r="A21">
        <v>2016</v>
      </c>
      <c r="B21" s="26">
        <v>0.11206870526075363</v>
      </c>
      <c r="C21" s="26">
        <v>-0.88245934247970581</v>
      </c>
      <c r="D21" s="26">
        <v>1.5444259159266949E-2</v>
      </c>
      <c r="E21" s="26">
        <v>0.4020092785358429</v>
      </c>
      <c r="F21" s="26">
        <v>-0.27879753708839417</v>
      </c>
      <c r="G21" s="26">
        <v>-0.32425165176391602</v>
      </c>
      <c r="H21" s="10">
        <v>28</v>
      </c>
      <c r="I21" s="26">
        <v>0.51700000000000002</v>
      </c>
      <c r="J21" s="42">
        <v>2.6057898961464189E-2</v>
      </c>
      <c r="K21">
        <v>1989.1789696608173</v>
      </c>
      <c r="L21" s="42">
        <f t="shared" si="0"/>
        <v>-3.9326056428002909E-3</v>
      </c>
      <c r="M21">
        <v>1.0069278478622437</v>
      </c>
      <c r="N21" s="42">
        <f t="shared" ref="N21" si="35">+M21/M20-1</f>
        <v>-2.3435714483973635E-3</v>
      </c>
      <c r="O21" s="42">
        <v>0.11212912946939468</v>
      </c>
      <c r="P21" s="7">
        <v>12402</v>
      </c>
      <c r="Q21" s="42">
        <f t="shared" si="2"/>
        <v>-2.9729306837740554E-2</v>
      </c>
      <c r="R21">
        <v>207</v>
      </c>
      <c r="S21" s="42">
        <f t="shared" si="2"/>
        <v>-2.8169014084507005E-2</v>
      </c>
      <c r="T21">
        <v>78776</v>
      </c>
      <c r="U21" s="42">
        <f t="shared" ref="U21" si="36">+T21/T20-1</f>
        <v>0.12521068418797321</v>
      </c>
      <c r="V21">
        <v>78</v>
      </c>
      <c r="W21" s="42">
        <v>2.6694000000000002E-3</v>
      </c>
      <c r="X21" s="42">
        <v>1.7378126500981635E-2</v>
      </c>
      <c r="Y21" s="42">
        <v>-3.926141135632122E-3</v>
      </c>
      <c r="Z21" s="42">
        <v>7.0000000000000007E-2</v>
      </c>
      <c r="AA21" s="21">
        <v>13</v>
      </c>
      <c r="AB21" s="21"/>
      <c r="AC21" s="21"/>
      <c r="AE21" s="1">
        <f t="shared" si="4"/>
        <v>38961</v>
      </c>
      <c r="AF21">
        <v>-0.16958544856193999</v>
      </c>
      <c r="AG21">
        <v>-1.8840586665536501</v>
      </c>
      <c r="AH21">
        <v>-0.16516839014111201</v>
      </c>
      <c r="AI21">
        <v>0.11518471238075</v>
      </c>
      <c r="AJ21">
        <v>-0.48987078640804799</v>
      </c>
      <c r="AK21">
        <v>-0.12184565477258</v>
      </c>
      <c r="AL21">
        <v>43.9277141515444</v>
      </c>
      <c r="AM21">
        <v>0.560921173867585</v>
      </c>
      <c r="AN21">
        <v>4.4555156001990899E-2</v>
      </c>
      <c r="AO21">
        <v>510.19854828778199</v>
      </c>
      <c r="AP21">
        <v>1.2461312504269E-2</v>
      </c>
      <c r="AQ21">
        <v>0.99609104688148897</v>
      </c>
      <c r="AR21">
        <v>1.37521838368615E-2</v>
      </c>
      <c r="AS21">
        <v>0.115857589386055</v>
      </c>
      <c r="AT21">
        <v>4361.0990336851401</v>
      </c>
      <c r="AU21">
        <v>-2.6146351272076401E-2</v>
      </c>
      <c r="AV21">
        <v>172.44001480681899</v>
      </c>
      <c r="AW21">
        <v>-9.7551716103688096E-2</v>
      </c>
      <c r="AX21">
        <v>9998.4345209046005</v>
      </c>
      <c r="AY21">
        <v>6.91724728585799E-2</v>
      </c>
      <c r="AZ21">
        <v>75.088285674337996</v>
      </c>
      <c r="BA21">
        <v>1.50132466274618E-3</v>
      </c>
      <c r="BB21" s="8">
        <v>3.2041813004035198E-2</v>
      </c>
      <c r="BC21" s="8">
        <v>5.4705258220309902E-2</v>
      </c>
      <c r="BD21" s="8">
        <v>6.9736741268968699E-2</v>
      </c>
      <c r="BE21" s="7">
        <v>115.543340850147</v>
      </c>
      <c r="BF21" s="8">
        <v>0.10391780312757626</v>
      </c>
    </row>
    <row r="22" spans="1:58" x14ac:dyDescent="0.3">
      <c r="A22">
        <v>2017</v>
      </c>
      <c r="B22" s="26">
        <v>0.19030004739761353</v>
      </c>
      <c r="C22" s="26">
        <v>-0.77260345220565796</v>
      </c>
      <c r="D22" s="26">
        <v>-7.3881760239601135E-2</v>
      </c>
      <c r="E22" s="26">
        <v>0.34093460440635681</v>
      </c>
      <c r="F22" s="26">
        <v>-0.36001420021057129</v>
      </c>
      <c r="G22" s="26">
        <v>-0.3700263500213623</v>
      </c>
      <c r="H22" s="10">
        <v>26.9</v>
      </c>
      <c r="I22" s="26">
        <v>0.50800000000000001</v>
      </c>
      <c r="J22" s="42">
        <v>3.2986279706421581E-2</v>
      </c>
      <c r="K22">
        <v>1974.2314560354489</v>
      </c>
      <c r="L22" s="42">
        <f t="shared" si="0"/>
        <v>-7.5144136617919521E-3</v>
      </c>
      <c r="M22">
        <v>1</v>
      </c>
      <c r="N22" s="42">
        <f t="shared" ref="N22" si="37">+M22/M21-1</f>
        <v>-6.8801830011473442E-3</v>
      </c>
      <c r="O22" s="42">
        <v>0.11261999607086182</v>
      </c>
      <c r="P22" s="7">
        <v>12237</v>
      </c>
      <c r="Q22" s="42">
        <f t="shared" si="2"/>
        <v>-1.3304305757135926E-2</v>
      </c>
      <c r="R22">
        <v>195</v>
      </c>
      <c r="S22" s="42">
        <f t="shared" si="2"/>
        <v>-5.7971014492753659E-2</v>
      </c>
      <c r="T22">
        <v>75086</v>
      </c>
      <c r="U22" s="42">
        <f t="shared" ref="U22" si="38">+T22/T21-1</f>
        <v>-4.6841677668325366E-2</v>
      </c>
      <c r="V22">
        <v>60</v>
      </c>
      <c r="W22" s="42">
        <v>2.4294E-3</v>
      </c>
      <c r="X22" s="42">
        <v>2.4383950027657447E-2</v>
      </c>
      <c r="Y22" s="42">
        <v>1.7924117269641614E-2</v>
      </c>
      <c r="Z22" s="42">
        <v>7.0000000000000007E-2</v>
      </c>
      <c r="AA22" s="21">
        <v>0</v>
      </c>
      <c r="AB22" s="21"/>
      <c r="AC22" s="21"/>
      <c r="AE22" s="1">
        <f t="shared" si="4"/>
        <v>39052</v>
      </c>
      <c r="AF22">
        <v>-0.171671105320606</v>
      </c>
      <c r="AG22">
        <v>-1.8506353387801799</v>
      </c>
      <c r="AH22">
        <v>-0.13645992326849599</v>
      </c>
      <c r="AI22">
        <v>0.153195962812776</v>
      </c>
      <c r="AJ22">
        <v>-0.470265774864843</v>
      </c>
      <c r="AK22">
        <v>-0.14686804046971899</v>
      </c>
      <c r="AL22">
        <v>43.683401260269498</v>
      </c>
      <c r="AM22">
        <v>0.561569810239682</v>
      </c>
      <c r="AN22">
        <v>4.5314660541103301E-2</v>
      </c>
      <c r="AO22">
        <v>511.48999787305098</v>
      </c>
      <c r="AP22">
        <v>1.22053071111846E-2</v>
      </c>
      <c r="AQ22">
        <v>0.99659905901692003</v>
      </c>
      <c r="AR22">
        <v>1.0902980258181901E-2</v>
      </c>
      <c r="AS22">
        <v>0.116732348197466</v>
      </c>
      <c r="AT22">
        <v>4356.4803719363699</v>
      </c>
      <c r="AU22">
        <v>-1.65351461367849E-2</v>
      </c>
      <c r="AV22">
        <v>161.298641193473</v>
      </c>
      <c r="AW22">
        <v>-0.128793786350684</v>
      </c>
      <c r="AX22">
        <v>9781.9852597577592</v>
      </c>
      <c r="AY22">
        <v>3.33543442460279E-2</v>
      </c>
      <c r="AZ22">
        <v>75.1127280754758</v>
      </c>
      <c r="BA22">
        <v>1.5875600316188499E-3</v>
      </c>
      <c r="BB22" s="8">
        <v>3.1953519437419801E-2</v>
      </c>
      <c r="BC22" s="8">
        <v>5.5733979474325401E-2</v>
      </c>
      <c r="BD22" s="8">
        <v>6.8431084912188106E-2</v>
      </c>
      <c r="BE22" s="7">
        <v>124.426385639652</v>
      </c>
      <c r="BF22" s="8">
        <v>0.10849018992696302</v>
      </c>
    </row>
    <row r="23" spans="1:58" x14ac:dyDescent="0.3">
      <c r="A23">
        <v>2018</v>
      </c>
      <c r="B23" s="26">
        <v>0.2294834703207016</v>
      </c>
      <c r="C23" s="26">
        <v>-0.78745931386947632</v>
      </c>
      <c r="D23" s="26">
        <v>-8.5226237773895264E-2</v>
      </c>
      <c r="E23" s="26">
        <v>0.31738880276679993</v>
      </c>
      <c r="F23" s="26">
        <v>-0.40633493661880493</v>
      </c>
      <c r="G23" s="26">
        <v>-0.28740984201431274</v>
      </c>
      <c r="H23" s="10">
        <v>27</v>
      </c>
      <c r="I23" s="26">
        <v>0.51700000000000002</v>
      </c>
      <c r="J23" s="42">
        <v>2.9767762656621528E-2</v>
      </c>
      <c r="K23">
        <v>1968.3672617956981</v>
      </c>
      <c r="L23" s="42">
        <f t="shared" si="0"/>
        <v>-2.9703681510205859E-3</v>
      </c>
      <c r="M23">
        <v>1.0028998851776123</v>
      </c>
      <c r="N23" s="42">
        <f t="shared" ref="N23" si="39">+M23/M22-1</f>
        <v>2.8998851776123047E-3</v>
      </c>
      <c r="O23" s="42">
        <v>0.11315735429525375</v>
      </c>
      <c r="P23" s="7">
        <v>12923</v>
      </c>
      <c r="Q23" s="42">
        <f t="shared" si="2"/>
        <v>5.60594917054833E-2</v>
      </c>
      <c r="R23">
        <v>176</v>
      </c>
      <c r="S23" s="42">
        <f t="shared" si="2"/>
        <v>-9.7435897435897423E-2</v>
      </c>
      <c r="T23">
        <v>83692</v>
      </c>
      <c r="U23" s="42">
        <f t="shared" ref="U23" si="40">+T23/T22-1</f>
        <v>0.11461524119010202</v>
      </c>
      <c r="V23">
        <v>58</v>
      </c>
      <c r="W23" s="42">
        <v>2.3698999999999999E-3</v>
      </c>
      <c r="X23" s="42">
        <v>2.1943500212495196E-2</v>
      </c>
      <c r="Y23" s="42">
        <v>1.5817047914185024E-2</v>
      </c>
      <c r="Z23" s="42">
        <v>5.9000000000000004E-2</v>
      </c>
      <c r="AA23" s="21">
        <v>0</v>
      </c>
      <c r="AB23" s="21"/>
      <c r="AC23" s="21"/>
      <c r="AE23" s="1">
        <f t="shared" si="4"/>
        <v>39142</v>
      </c>
      <c r="AF23">
        <v>-0.17057539128962401</v>
      </c>
      <c r="AG23">
        <v>-1.8175870977970801</v>
      </c>
      <c r="AH23">
        <v>-9.1081753687550102E-2</v>
      </c>
      <c r="AI23">
        <v>0.197572606430893</v>
      </c>
      <c r="AJ23">
        <v>-0.455796504421844</v>
      </c>
      <c r="AK23">
        <v>-0.18635902622198</v>
      </c>
      <c r="AL23">
        <v>43.388314302750203</v>
      </c>
      <c r="AM23">
        <v>0.56197183661263606</v>
      </c>
      <c r="AN23">
        <v>4.5902133056667599E-2</v>
      </c>
      <c r="AO23">
        <v>512.67928496626905</v>
      </c>
      <c r="AP23">
        <v>1.11230952153651E-2</v>
      </c>
      <c r="AQ23">
        <v>0.99569603425901498</v>
      </c>
      <c r="AR23">
        <v>4.4230578105164797E-3</v>
      </c>
      <c r="AS23">
        <v>0.11755490564035</v>
      </c>
      <c r="AT23">
        <v>4358.0998863494797</v>
      </c>
      <c r="AU23">
        <v>-9.1383877762245703E-3</v>
      </c>
      <c r="AV23">
        <v>144.488868164943</v>
      </c>
      <c r="AW23">
        <v>-0.22273238926563599</v>
      </c>
      <c r="AX23">
        <v>9362.4516077076096</v>
      </c>
      <c r="AY23">
        <v>-5.2900337467906101E-2</v>
      </c>
      <c r="AZ23">
        <v>74.124820110715504</v>
      </c>
      <c r="BA23">
        <v>1.71572336023167E-3</v>
      </c>
      <c r="BB23" s="8">
        <v>3.1306276833430603E-2</v>
      </c>
      <c r="BC23" s="8">
        <v>5.5477644591467798E-2</v>
      </c>
      <c r="BD23" s="8">
        <v>6.5579235119148205E-2</v>
      </c>
      <c r="BE23" s="7">
        <v>136.79025595623</v>
      </c>
      <c r="BF23" s="8">
        <v>9.283904960221534E-2</v>
      </c>
    </row>
    <row r="24" spans="1:58" x14ac:dyDescent="0.3">
      <c r="A24">
        <v>2019</v>
      </c>
      <c r="B24" s="26">
        <v>0.2294834703207016</v>
      </c>
      <c r="C24" s="26">
        <v>-0.9002540111541748</v>
      </c>
      <c r="D24" s="26">
        <v>7.1223221719264984E-2</v>
      </c>
      <c r="E24" s="26">
        <v>0.39661210775375366</v>
      </c>
      <c r="F24" s="26">
        <v>-0.41692885756492615</v>
      </c>
      <c r="G24" s="26">
        <v>-0.22916705906391144</v>
      </c>
      <c r="H24" s="10">
        <v>28.2</v>
      </c>
      <c r="I24" s="26">
        <v>0.52600000000000002</v>
      </c>
      <c r="J24" s="42">
        <v>2.364616746699795E-2</v>
      </c>
      <c r="K24">
        <v>1968.3672617956981</v>
      </c>
      <c r="L24" s="42">
        <f t="shared" si="0"/>
        <v>0</v>
      </c>
      <c r="M24">
        <v>1.0183560848236084</v>
      </c>
      <c r="N24" s="42">
        <f t="shared" ref="N24" si="41">+M24/M23-1</f>
        <v>1.5411508042259658E-2</v>
      </c>
      <c r="O24" s="42">
        <v>0.11281963437795639</v>
      </c>
      <c r="P24" s="7">
        <v>12925</v>
      </c>
      <c r="Q24" s="42">
        <f t="shared" si="2"/>
        <v>1.5476282596926794E-4</v>
      </c>
      <c r="R24">
        <v>92</v>
      </c>
      <c r="S24" s="42">
        <f t="shared" si="2"/>
        <v>-0.47727272727272729</v>
      </c>
      <c r="T24">
        <v>92398</v>
      </c>
      <c r="U24" s="42">
        <f t="shared" ref="U24" si="42">+T24/T23-1</f>
        <v>0.10402427950102755</v>
      </c>
      <c r="V24">
        <v>74</v>
      </c>
      <c r="W24" s="47">
        <f>+W23</f>
        <v>2.3698999999999999E-3</v>
      </c>
      <c r="X24" s="42">
        <v>1.6435380866919331E-2</v>
      </c>
      <c r="Y24" s="42">
        <v>8.5159694915499535E-3</v>
      </c>
      <c r="Z24" s="42">
        <v>0.06</v>
      </c>
      <c r="AA24" s="21">
        <v>0</v>
      </c>
      <c r="AB24" s="21"/>
      <c r="AC24" s="21"/>
      <c r="AE24" s="1">
        <f t="shared" si="4"/>
        <v>39234</v>
      </c>
      <c r="AF24">
        <v>-0.16829070654214201</v>
      </c>
      <c r="AG24">
        <v>-1.7987303085197801</v>
      </c>
      <c r="AH24">
        <v>-5.71321247072629E-2</v>
      </c>
      <c r="AI24">
        <v>0.232555125179398</v>
      </c>
      <c r="AJ24">
        <v>-0.442132955328635</v>
      </c>
      <c r="AK24">
        <v>-0.21344061172036199</v>
      </c>
      <c r="AL24">
        <v>43.115368208628801</v>
      </c>
      <c r="AM24">
        <v>0.56280170709563704</v>
      </c>
      <c r="AN24">
        <v>4.51743343594736E-2</v>
      </c>
      <c r="AO24">
        <v>514.23279415701404</v>
      </c>
      <c r="AP24">
        <v>1.0953830322487401E-2</v>
      </c>
      <c r="AQ24">
        <v>0.99425152826323704</v>
      </c>
      <c r="AR24">
        <v>-1.3606178729571599E-4</v>
      </c>
      <c r="AS24">
        <v>0.11854248293062</v>
      </c>
      <c r="AT24">
        <v>4335.5013475158903</v>
      </c>
      <c r="AU24">
        <v>-8.8771577055825595E-3</v>
      </c>
      <c r="AV24">
        <v>132.34010502739301</v>
      </c>
      <c r="AW24">
        <v>-0.26409337178131598</v>
      </c>
      <c r="AX24">
        <v>9112.5401023300201</v>
      </c>
      <c r="AY24">
        <v>-9.3104392381440901E-2</v>
      </c>
      <c r="AZ24">
        <v>73.714703226535903</v>
      </c>
      <c r="BA24">
        <v>1.82003893287673E-3</v>
      </c>
      <c r="BB24" s="8">
        <v>2.9942934358766701E-2</v>
      </c>
      <c r="BC24" s="8">
        <v>5.5258811204732403E-2</v>
      </c>
      <c r="BD24" s="8">
        <v>6.3525274119775293E-2</v>
      </c>
      <c r="BE24" s="7">
        <v>139.21244712183801</v>
      </c>
      <c r="BF24" s="8">
        <v>7.2894981943087744E-2</v>
      </c>
    </row>
    <row r="25" spans="1:58" x14ac:dyDescent="0.3">
      <c r="AE25" s="1">
        <f t="shared" si="4"/>
        <v>39326</v>
      </c>
      <c r="AF25">
        <v>-0.16479046662434799</v>
      </c>
      <c r="AG25">
        <v>-1.79386486666874</v>
      </c>
      <c r="AH25">
        <v>-3.0611554490228E-2</v>
      </c>
      <c r="AI25">
        <v>0.25874953616288998</v>
      </c>
      <c r="AJ25">
        <v>-0.42907711450942398</v>
      </c>
      <c r="AK25">
        <v>-0.229326303996195</v>
      </c>
      <c r="AL25">
        <v>42.863721017734797</v>
      </c>
      <c r="AM25">
        <v>0.564075451128209</v>
      </c>
      <c r="AN25">
        <v>4.2975286023971097E-2</v>
      </c>
      <c r="AO25">
        <v>516.18409925213996</v>
      </c>
      <c r="AP25">
        <v>1.1669366061270401E-2</v>
      </c>
      <c r="AQ25">
        <v>0.992218333552916</v>
      </c>
      <c r="AR25">
        <v>-3.60051365391667E-3</v>
      </c>
      <c r="AS25">
        <v>0.11972830773239899</v>
      </c>
      <c r="AT25">
        <v>4288.3666185009497</v>
      </c>
      <c r="AU25">
        <v>-1.57164053530966E-2</v>
      </c>
      <c r="AV25">
        <v>124.699630416861</v>
      </c>
      <c r="AW25">
        <v>-0.26278769373372002</v>
      </c>
      <c r="AX25">
        <v>9028.3709241633096</v>
      </c>
      <c r="AY25">
        <v>-9.6048869614711194E-2</v>
      </c>
      <c r="AZ25">
        <v>73.790694535358497</v>
      </c>
      <c r="BA25">
        <v>1.9017202392739301E-3</v>
      </c>
      <c r="BB25" s="8">
        <v>2.7588843181761399E-2</v>
      </c>
      <c r="BC25" s="8">
        <v>5.5039222773233899E-2</v>
      </c>
      <c r="BD25" s="8">
        <v>6.2018910157676903E-2</v>
      </c>
      <c r="BE25" s="7">
        <v>131.771144983152</v>
      </c>
      <c r="BF25" s="8">
        <v>7.8731633109147658E-2</v>
      </c>
    </row>
    <row r="26" spans="1:58" x14ac:dyDescent="0.3">
      <c r="AE26" s="1">
        <f t="shared" si="4"/>
        <v>39417</v>
      </c>
      <c r="AF26">
        <v>-0.160033942955842</v>
      </c>
      <c r="AG26">
        <v>-1.8029391411989599</v>
      </c>
      <c r="AH26">
        <v>-8.3957514878611594E-3</v>
      </c>
      <c r="AI26">
        <v>0.27660961634394499</v>
      </c>
      <c r="AJ26">
        <v>-0.41643977583775299</v>
      </c>
      <c r="AK26">
        <v>-0.23472792988381999</v>
      </c>
      <c r="AL26">
        <v>42.632596470886099</v>
      </c>
      <c r="AM26">
        <v>0.56581767183018405</v>
      </c>
      <c r="AN26">
        <v>3.8833698257524897E-2</v>
      </c>
      <c r="AO26">
        <v>518.57537106129405</v>
      </c>
      <c r="AP26">
        <v>1.3388685962358499E-2</v>
      </c>
      <c r="AQ26">
        <v>0.98953000388821</v>
      </c>
      <c r="AR26">
        <v>-6.5980736773277497E-3</v>
      </c>
      <c r="AS26">
        <v>0.12115227787303801</v>
      </c>
      <c r="AT26">
        <v>4216.0321476336703</v>
      </c>
      <c r="AU26">
        <v>-3.0573787479644999E-2</v>
      </c>
      <c r="AV26">
        <v>121.47139639080299</v>
      </c>
      <c r="AW26">
        <v>-0.218502487248313</v>
      </c>
      <c r="AX26">
        <v>9108.6373657990607</v>
      </c>
      <c r="AY26">
        <v>-6.2377610791316498E-2</v>
      </c>
      <c r="AZ26">
        <v>74.369782127389996</v>
      </c>
      <c r="BA26">
        <v>1.9617174676176698E-3</v>
      </c>
      <c r="BB26" s="8">
        <v>2.3769765608352301E-2</v>
      </c>
      <c r="BC26" s="8">
        <v>5.4780490758857298E-2</v>
      </c>
      <c r="BD26" s="8">
        <v>6.0876580603399601E-2</v>
      </c>
      <c r="BE26" s="7">
        <v>114.22615193878001</v>
      </c>
      <c r="BF26" s="8">
        <v>7.8838869691459701E-2</v>
      </c>
    </row>
    <row r="27" spans="1:58" x14ac:dyDescent="0.3">
      <c r="AE27" s="1">
        <f t="shared" si="4"/>
        <v>39508</v>
      </c>
      <c r="AF27">
        <v>-0.15396578891433099</v>
      </c>
      <c r="AG27">
        <v>-1.8260494264021201</v>
      </c>
      <c r="AH27">
        <v>1.21324469399049E-2</v>
      </c>
      <c r="AI27">
        <v>0.28644476351512899</v>
      </c>
      <c r="AJ27">
        <v>-0.40403779814853202</v>
      </c>
      <c r="AK27">
        <v>-0.22988753248649799</v>
      </c>
      <c r="AL27">
        <v>42.421281615352903</v>
      </c>
      <c r="AM27">
        <v>0.56806202122552596</v>
      </c>
      <c r="AN27">
        <v>3.1861965268067199E-2</v>
      </c>
      <c r="AO27">
        <v>521.45828877525901</v>
      </c>
      <c r="AP27">
        <v>1.6397688746179501E-2</v>
      </c>
      <c r="AQ27">
        <v>0.98609868275602997</v>
      </c>
      <c r="AR27">
        <v>-9.6719146242239904E-3</v>
      </c>
      <c r="AS27">
        <v>0.122862303730816</v>
      </c>
      <c r="AT27">
        <v>4117.4796271818104</v>
      </c>
      <c r="AU27">
        <v>-5.5442794869603303E-2</v>
      </c>
      <c r="AV27">
        <v>122.614821015232</v>
      </c>
      <c r="AW27">
        <v>-0.12062608702823099</v>
      </c>
      <c r="AX27">
        <v>9354.5855455458695</v>
      </c>
      <c r="AY27">
        <v>1.5271967064262801E-2</v>
      </c>
      <c r="AZ27">
        <v>75.581422810302598</v>
      </c>
      <c r="BA27">
        <v>2.0007285579946698E-3</v>
      </c>
      <c r="BB27" s="8">
        <v>1.7716338684568199E-2</v>
      </c>
      <c r="BC27" s="8">
        <v>5.44373835265494E-2</v>
      </c>
      <c r="BD27" s="8">
        <v>5.9959083363716602E-2</v>
      </c>
      <c r="BE27" s="7">
        <v>86.011133607020895</v>
      </c>
      <c r="BF27" s="8">
        <v>6.8795275866927241E-2</v>
      </c>
    </row>
    <row r="28" spans="1:58" x14ac:dyDescent="0.3">
      <c r="AE28" s="1">
        <f t="shared" si="4"/>
        <v>39600</v>
      </c>
      <c r="AF28">
        <v>-0.14981851230764301</v>
      </c>
      <c r="AG28">
        <v>-1.8451402672186501</v>
      </c>
      <c r="AH28">
        <v>4.7671092669047503E-3</v>
      </c>
      <c r="AI28">
        <v>0.28066798962956502</v>
      </c>
      <c r="AJ28">
        <v>-0.39621869723960601</v>
      </c>
      <c r="AK28">
        <v>-0.230991485886163</v>
      </c>
      <c r="AL28">
        <v>42.168645668365897</v>
      </c>
      <c r="AM28">
        <v>0.56853380234641704</v>
      </c>
      <c r="AN28">
        <v>2.4560767790148898E-2</v>
      </c>
      <c r="AO28">
        <v>522.61588226450397</v>
      </c>
      <c r="AP28">
        <v>1.58607985331028E-2</v>
      </c>
      <c r="AQ28">
        <v>0.98277326542918597</v>
      </c>
      <c r="AR28">
        <v>-1.16391548254434E-2</v>
      </c>
      <c r="AS28">
        <v>0.12304849605899899</v>
      </c>
      <c r="AT28">
        <v>4045.53712777072</v>
      </c>
      <c r="AU28">
        <v>-6.7187796019651802E-2</v>
      </c>
      <c r="AV28">
        <v>117.76436140218</v>
      </c>
      <c r="AW28">
        <v>-9.9772116037033107E-2</v>
      </c>
      <c r="AX28">
        <v>9636.2816776476193</v>
      </c>
      <c r="AY28">
        <v>6.4333049998625297E-2</v>
      </c>
      <c r="AZ28">
        <v>75.4753538704975</v>
      </c>
      <c r="BA28">
        <v>2.0224947356054699E-3</v>
      </c>
      <c r="BB28" s="8">
        <v>1.0650672115072301E-2</v>
      </c>
      <c r="BC28" s="8">
        <v>4.8806444951984697E-2</v>
      </c>
      <c r="BD28" s="8">
        <v>6.1111314476399399E-2</v>
      </c>
      <c r="BE28" s="7">
        <v>68.176859110647499</v>
      </c>
      <c r="BF28" s="8">
        <v>6.2054809865154104E-2</v>
      </c>
    </row>
    <row r="29" spans="1:58" x14ac:dyDescent="0.3">
      <c r="AE29" s="1">
        <f t="shared" si="4"/>
        <v>39692</v>
      </c>
      <c r="AF29">
        <v>-0.147543855675521</v>
      </c>
      <c r="AG29">
        <v>-1.8604142516337401</v>
      </c>
      <c r="AH29">
        <v>-3.1359448046691399E-2</v>
      </c>
      <c r="AI29">
        <v>0.25917922116741399</v>
      </c>
      <c r="AJ29">
        <v>-0.392869158172791</v>
      </c>
      <c r="AK29">
        <v>-0.238089257467684</v>
      </c>
      <c r="AL29">
        <v>41.873909320714802</v>
      </c>
      <c r="AM29">
        <v>0.56724212792442497</v>
      </c>
      <c r="AN29">
        <v>1.5365347200776799E-2</v>
      </c>
      <c r="AO29">
        <v>522.07316896726002</v>
      </c>
      <c r="AP29">
        <v>1.1688738031083E-2</v>
      </c>
      <c r="AQ29">
        <v>0.97944507491960797</v>
      </c>
      <c r="AR29">
        <v>-1.2856267977761E-2</v>
      </c>
      <c r="AS29">
        <v>0.121717119416529</v>
      </c>
      <c r="AT29">
        <v>3999.19185975047</v>
      </c>
      <c r="AU29">
        <v>-6.7384677674553195E-2</v>
      </c>
      <c r="AV29">
        <v>106.859042718277</v>
      </c>
      <c r="AW29">
        <v>-0.15094352497018601</v>
      </c>
      <c r="AX29">
        <v>9958.0990306897802</v>
      </c>
      <c r="AY29">
        <v>9.5533371592141703E-2</v>
      </c>
      <c r="AZ29">
        <v>74.0278632710925</v>
      </c>
      <c r="BA29">
        <v>2.0272692036114202E-3</v>
      </c>
      <c r="BB29" s="8">
        <v>1.1493692813899501E-3</v>
      </c>
      <c r="BC29" s="8">
        <v>3.6903272083614998E-2</v>
      </c>
      <c r="BD29" s="8">
        <v>6.4473682619632294E-2</v>
      </c>
      <c r="BE29" s="7">
        <v>60.147656359371098</v>
      </c>
      <c r="BF29" s="8">
        <v>4.5566840260597319E-2</v>
      </c>
    </row>
    <row r="30" spans="1:58" x14ac:dyDescent="0.3">
      <c r="AE30" s="1">
        <f t="shared" si="4"/>
        <v>39783</v>
      </c>
      <c r="AF30">
        <v>-0.14711535125069899</v>
      </c>
      <c r="AG30">
        <v>-1.8720334639556899</v>
      </c>
      <c r="AH30">
        <v>-0.100503162817101</v>
      </c>
      <c r="AI30">
        <v>0.221606199020106</v>
      </c>
      <c r="AJ30">
        <v>-0.39394063920182698</v>
      </c>
      <c r="AK30">
        <v>-0.25149889344447501</v>
      </c>
      <c r="AL30">
        <v>41.536163395566398</v>
      </c>
      <c r="AM30">
        <v>0.56416204850363205</v>
      </c>
      <c r="AN30">
        <v>2.3049838059846501E-3</v>
      </c>
      <c r="AO30">
        <v>519.81841998515597</v>
      </c>
      <c r="AP30">
        <v>3.1877522511151398E-3</v>
      </c>
      <c r="AQ30">
        <v>0.97600534360965296</v>
      </c>
      <c r="AR30">
        <v>-1.3543801030416001E-2</v>
      </c>
      <c r="AS30">
        <v>0.118823378792084</v>
      </c>
      <c r="AT30">
        <v>3977.79138529699</v>
      </c>
      <c r="AU30">
        <v>-5.6059856450728501E-2</v>
      </c>
      <c r="AV30">
        <v>89.761774864310894</v>
      </c>
      <c r="AW30">
        <v>-0.286402057815411</v>
      </c>
      <c r="AX30">
        <v>10325.0337461167</v>
      </c>
      <c r="AY30">
        <v>0.115695217812795</v>
      </c>
      <c r="AZ30">
        <v>70.915360048107502</v>
      </c>
      <c r="BA30">
        <v>2.0151075027884302E-3</v>
      </c>
      <c r="BB30" s="8">
        <v>-1.27016315955832E-2</v>
      </c>
      <c r="BC30" s="8">
        <v>1.6646947442187299E-2</v>
      </c>
      <c r="BD30" s="8">
        <v>7.0455919540251696E-2</v>
      </c>
      <c r="BE30" s="7">
        <v>61.664350922960502</v>
      </c>
      <c r="BF30" s="8">
        <v>3.1281646701246002E-2</v>
      </c>
    </row>
    <row r="31" spans="1:58" x14ac:dyDescent="0.3">
      <c r="AE31" s="1">
        <f t="shared" si="4"/>
        <v>39873</v>
      </c>
      <c r="AF31">
        <v>-0.14852801298155399</v>
      </c>
      <c r="AG31">
        <v>-1.8801212048204701</v>
      </c>
      <c r="AH31">
        <v>-0.21080960363229201</v>
      </c>
      <c r="AI31">
        <v>0.16729802968690399</v>
      </c>
      <c r="AJ31">
        <v>-0.39944866830211401</v>
      </c>
      <c r="AK31">
        <v>-0.27182127028834902</v>
      </c>
      <c r="AL31">
        <v>41.154366043914997</v>
      </c>
      <c r="AM31">
        <v>0.55923407052713303</v>
      </c>
      <c r="AN31">
        <v>-1.74193586212621E-2</v>
      </c>
      <c r="AO31">
        <v>515.80290660305104</v>
      </c>
      <c r="AP31">
        <v>-1.1055753191028399E-2</v>
      </c>
      <c r="AQ31">
        <v>0.97234165864950595</v>
      </c>
      <c r="AR31">
        <v>-1.38263383878869E-2</v>
      </c>
      <c r="AS31">
        <v>0.11426991244752099</v>
      </c>
      <c r="AT31">
        <v>3981.0344335452401</v>
      </c>
      <c r="AU31">
        <v>-3.1693823288499498E-2</v>
      </c>
      <c r="AV31">
        <v>66.257629123908103</v>
      </c>
      <c r="AW31">
        <v>-0.53860642316270602</v>
      </c>
      <c r="AX31">
        <v>10742.7824021949</v>
      </c>
      <c r="AY31">
        <v>0.12922719323690299</v>
      </c>
      <c r="AZ31">
        <v>65.442034557782904</v>
      </c>
      <c r="BA31">
        <v>1.9858681576256699E-3</v>
      </c>
      <c r="BB31" s="8">
        <v>-3.3692650100964498E-2</v>
      </c>
      <c r="BC31" s="8">
        <v>-1.55037478118383E-2</v>
      </c>
      <c r="BD31" s="8">
        <v>7.9787009180248294E-2</v>
      </c>
      <c r="BE31" s="7">
        <v>72.775900146438801</v>
      </c>
      <c r="BF31" s="8">
        <v>4.4536684108693603E-2</v>
      </c>
    </row>
    <row r="32" spans="1:58" x14ac:dyDescent="0.3">
      <c r="AE32" s="1">
        <f t="shared" si="4"/>
        <v>39965</v>
      </c>
      <c r="AF32">
        <v>-0.142676126450133</v>
      </c>
      <c r="AG32">
        <v>-1.86418121969364</v>
      </c>
      <c r="AH32">
        <v>-0.26627968622057002</v>
      </c>
      <c r="AI32">
        <v>0.138178725775538</v>
      </c>
      <c r="AJ32">
        <v>-0.39728859118440901</v>
      </c>
      <c r="AK32">
        <v>-0.29448024288613001</v>
      </c>
      <c r="AL32">
        <v>40.660697077973801</v>
      </c>
      <c r="AM32">
        <v>0.55639276732311704</v>
      </c>
      <c r="AN32">
        <v>-2.4513788058872998E-2</v>
      </c>
      <c r="AO32">
        <v>513.02492971859397</v>
      </c>
      <c r="AP32">
        <v>-1.8470359599583E-2</v>
      </c>
      <c r="AQ32">
        <v>0.96994482061665399</v>
      </c>
      <c r="AR32">
        <v>-1.30492459415528E-2</v>
      </c>
      <c r="AS32">
        <v>0.111656727792369</v>
      </c>
      <c r="AT32">
        <v>3971.70146230723</v>
      </c>
      <c r="AU32">
        <v>-1.8069278842845898E-2</v>
      </c>
      <c r="AV32">
        <v>51.733153567716997</v>
      </c>
      <c r="AW32">
        <v>-0.62256956992397094</v>
      </c>
      <c r="AX32">
        <v>10921.746113085301</v>
      </c>
      <c r="AY32">
        <v>0.123051948610296</v>
      </c>
      <c r="AZ32">
        <v>62.204033882460301</v>
      </c>
      <c r="BA32">
        <v>1.9639444607710498E-3</v>
      </c>
      <c r="BB32" s="8">
        <v>-4.1359334254802503E-2</v>
      </c>
      <c r="BC32" s="8">
        <v>-2.8782379050642199E-2</v>
      </c>
      <c r="BD32" s="8">
        <v>8.2328735950798301E-2</v>
      </c>
      <c r="BE32" s="7">
        <v>79.514809519934801</v>
      </c>
      <c r="BF32" s="8">
        <v>5.1951775547315338E-2</v>
      </c>
    </row>
    <row r="33" spans="31:58" x14ac:dyDescent="0.3">
      <c r="AE33" s="1">
        <f t="shared" si="4"/>
        <v>40057</v>
      </c>
      <c r="AF33">
        <v>-0.12949159945799099</v>
      </c>
      <c r="AG33">
        <v>-1.8240443568075</v>
      </c>
      <c r="AH33">
        <v>-0.273448138486034</v>
      </c>
      <c r="AI33">
        <v>0.13374384115475199</v>
      </c>
      <c r="AJ33">
        <v>-0.38742910386531099</v>
      </c>
      <c r="AK33">
        <v>-0.32049114405766999</v>
      </c>
      <c r="AL33">
        <v>40.053633671017202</v>
      </c>
      <c r="AM33">
        <v>0.55558325743862003</v>
      </c>
      <c r="AN33">
        <v>-2.0498749566893699E-2</v>
      </c>
      <c r="AO33">
        <v>511.42445282867698</v>
      </c>
      <c r="AP33">
        <v>-2.0289011747270401E-2</v>
      </c>
      <c r="AQ33">
        <v>0.96873649915051196</v>
      </c>
      <c r="AR33">
        <v>-1.10717106799122E-2</v>
      </c>
      <c r="AS33">
        <v>0.110895902571963</v>
      </c>
      <c r="AT33">
        <v>3949.6610842006799</v>
      </c>
      <c r="AU33">
        <v>-1.3358148452809099E-2</v>
      </c>
      <c r="AV33">
        <v>46.005761895168902</v>
      </c>
      <c r="AW33">
        <v>-0.55841083097384403</v>
      </c>
      <c r="AX33">
        <v>10864.703249824999</v>
      </c>
      <c r="AY33">
        <v>9.5819200262383705E-2</v>
      </c>
      <c r="AZ33">
        <v>60.477493037920098</v>
      </c>
      <c r="BA33">
        <v>1.9490813766619901E-3</v>
      </c>
      <c r="BB33" s="8">
        <v>-3.7246157206537699E-2</v>
      </c>
      <c r="BC33" s="8">
        <v>-2.55103219402711E-2</v>
      </c>
      <c r="BD33" s="8">
        <v>7.8390829811655002E-2</v>
      </c>
      <c r="BE33" s="7">
        <v>82.098604126742302</v>
      </c>
      <c r="BF33" s="8">
        <v>3.9043446665349091E-2</v>
      </c>
    </row>
    <row r="34" spans="31:58" x14ac:dyDescent="0.3">
      <c r="AE34" s="1">
        <f t="shared" si="4"/>
        <v>40148</v>
      </c>
      <c r="AF34">
        <v>-0.108821017644898</v>
      </c>
      <c r="AG34">
        <v>-1.7592846922196499</v>
      </c>
      <c r="AH34">
        <v>-0.23315944961749399</v>
      </c>
      <c r="AI34">
        <v>0.15391654842522501</v>
      </c>
      <c r="AJ34">
        <v>-0.36972732198904701</v>
      </c>
      <c r="AK34">
        <v>-0.351019504213468</v>
      </c>
      <c r="AL34">
        <v>39.331303207094102</v>
      </c>
      <c r="AM34">
        <v>0.55678990471112999</v>
      </c>
      <c r="AN34">
        <v>-4.5137588040945302E-3</v>
      </c>
      <c r="AO34">
        <v>510.96688707969599</v>
      </c>
      <c r="AP34">
        <v>-1.6814125910199498E-2</v>
      </c>
      <c r="AQ34">
        <v>0.96867720545173597</v>
      </c>
      <c r="AR34">
        <v>-7.53539339010088E-3</v>
      </c>
      <c r="AS34">
        <v>0.111961838339347</v>
      </c>
      <c r="AT34">
        <v>3914.6030199468501</v>
      </c>
      <c r="AU34">
        <v>-1.6928315710765099E-2</v>
      </c>
      <c r="AV34">
        <v>49.003455413205998</v>
      </c>
      <c r="AW34">
        <v>-0.33075642536739702</v>
      </c>
      <c r="AX34">
        <v>10570.7682348948</v>
      </c>
      <c r="AY34">
        <v>4.1574214798295199E-2</v>
      </c>
      <c r="AZ34">
        <v>59.876438521836697</v>
      </c>
      <c r="BA34">
        <v>1.9411060049412899E-3</v>
      </c>
      <c r="BB34" s="8">
        <v>-2.0524508910097002E-2</v>
      </c>
      <c r="BC34" s="8">
        <v>-5.1155541376589203E-3</v>
      </c>
      <c r="BD34" s="8">
        <v>6.7493425057298398E-2</v>
      </c>
      <c r="BE34" s="7">
        <v>80.610686206883997</v>
      </c>
      <c r="BF34" s="8">
        <v>4.0285914536019263E-2</v>
      </c>
    </row>
    <row r="35" spans="31:58" x14ac:dyDescent="0.3">
      <c r="AE35" s="1">
        <f t="shared" si="4"/>
        <v>40238</v>
      </c>
      <c r="AF35">
        <v>-8.0423859368603495E-2</v>
      </c>
      <c r="AG35">
        <v>-1.6692150099977501</v>
      </c>
      <c r="AH35">
        <v>-0.140667356276516</v>
      </c>
      <c r="AI35">
        <v>0.199046308005741</v>
      </c>
      <c r="AJ35">
        <v>-0.34392671013774301</v>
      </c>
      <c r="AK35">
        <v>-0.38743327796261601</v>
      </c>
      <c r="AL35">
        <v>38.491477504546097</v>
      </c>
      <c r="AM35">
        <v>0.56003601624684796</v>
      </c>
      <c r="AN35">
        <v>2.6867012966551099E-2</v>
      </c>
      <c r="AO35">
        <v>511.64234374735503</v>
      </c>
      <c r="AP35">
        <v>-7.4678774416462798E-3</v>
      </c>
      <c r="AQ35">
        <v>0.96976500176034997</v>
      </c>
      <c r="AR35">
        <v>-1.7994958124621101E-3</v>
      </c>
      <c r="AS35">
        <v>0.114890399179292</v>
      </c>
      <c r="AT35">
        <v>3866.0337303316001</v>
      </c>
      <c r="AU35">
        <v>-2.9258808178016099E-2</v>
      </c>
      <c r="AV35">
        <v>60.763917945080898</v>
      </c>
      <c r="AW35">
        <v>0.11494442236591</v>
      </c>
      <c r="AX35">
        <v>10035.3777938279</v>
      </c>
      <c r="AY35">
        <v>-5.1544257418638599E-2</v>
      </c>
      <c r="AZ35">
        <v>60.266502753277898</v>
      </c>
      <c r="BA35">
        <v>1.9399255691293501E-3</v>
      </c>
      <c r="BB35" s="8">
        <v>1.2174229491123199E-2</v>
      </c>
      <c r="BC35" s="8">
        <v>3.5967345885981702E-2</v>
      </c>
      <c r="BD35" s="8">
        <v>4.8308584800455801E-2</v>
      </c>
      <c r="BE35" s="7">
        <v>75.003027295883896</v>
      </c>
      <c r="BF35" s="8">
        <v>3.7317962837724261E-2</v>
      </c>
    </row>
    <row r="36" spans="31:58" x14ac:dyDescent="0.3">
      <c r="AE36" s="1">
        <f t="shared" si="4"/>
        <v>40330</v>
      </c>
      <c r="AF36">
        <v>-6.0884781562321001E-2</v>
      </c>
      <c r="AG36">
        <v>-1.58084315214183</v>
      </c>
      <c r="AH36">
        <v>-7.4759406270452203E-2</v>
      </c>
      <c r="AI36">
        <v>0.23853618027519599</v>
      </c>
      <c r="AJ36">
        <v>-0.31964595431457699</v>
      </c>
      <c r="AK36">
        <v>-0.40097816092205701</v>
      </c>
      <c r="AL36">
        <v>37.640273401454998</v>
      </c>
      <c r="AM36">
        <v>0.56131149485730703</v>
      </c>
      <c r="AN36">
        <v>4.4242952816151003E-2</v>
      </c>
      <c r="AO36">
        <v>511.79847801786701</v>
      </c>
      <c r="AP36">
        <v>-2.24987341028562E-3</v>
      </c>
      <c r="AQ36">
        <v>0.97249547909987</v>
      </c>
      <c r="AR36">
        <v>3.1199538910052101E-3</v>
      </c>
      <c r="AS36">
        <v>0.118317321563151</v>
      </c>
      <c r="AT36">
        <v>3846.1921360616302</v>
      </c>
      <c r="AU36">
        <v>-3.1520340180894703E-2</v>
      </c>
      <c r="AV36">
        <v>69.312704921353401</v>
      </c>
      <c r="AW36">
        <v>0.35205320354008501</v>
      </c>
      <c r="AX36">
        <v>10094.0909977434</v>
      </c>
      <c r="AY36">
        <v>-6.9740443598970497E-2</v>
      </c>
      <c r="AZ36">
        <v>60.3175457646147</v>
      </c>
      <c r="BA36">
        <v>1.94472820788627E-3</v>
      </c>
      <c r="BB36" s="8">
        <v>3.0532636076693001E-2</v>
      </c>
      <c r="BC36" s="8">
        <v>5.9541725314767098E-2</v>
      </c>
      <c r="BD36" s="8">
        <v>3.6368183432394299E-2</v>
      </c>
      <c r="BE36" s="7">
        <v>72.8819525376028</v>
      </c>
      <c r="BF36" s="8">
        <v>4.5074243887782028E-2</v>
      </c>
    </row>
    <row r="37" spans="31:58" x14ac:dyDescent="0.3">
      <c r="AE37" s="1">
        <f t="shared" si="4"/>
        <v>40422</v>
      </c>
      <c r="AF37">
        <v>-4.9976428696123502E-2</v>
      </c>
      <c r="AG37">
        <v>-1.4932313350936099</v>
      </c>
      <c r="AH37">
        <v>-2.76712246441893E-2</v>
      </c>
      <c r="AI37">
        <v>0.27307026514720301</v>
      </c>
      <c r="AJ37">
        <v>-0.29653317616713498</v>
      </c>
      <c r="AK37">
        <v>-0.39226108988693498</v>
      </c>
      <c r="AL37">
        <v>36.775065178064096</v>
      </c>
      <c r="AM37">
        <v>0.560640977166736</v>
      </c>
      <c r="AN37">
        <v>5.1337991208783899E-2</v>
      </c>
      <c r="AO37">
        <v>511.43866420138897</v>
      </c>
      <c r="AP37">
        <v>-2.92433127486082E-4</v>
      </c>
      <c r="AQ37">
        <v>0.976957871399181</v>
      </c>
      <c r="AR37">
        <v>8.1143844440564692E-3</v>
      </c>
      <c r="AS37">
        <v>0.122357906467436</v>
      </c>
      <c r="AT37">
        <v>3854.7989118218902</v>
      </c>
      <c r="AU37">
        <v>-2.4016353009926501E-2</v>
      </c>
      <c r="AV37">
        <v>74.757282624183304</v>
      </c>
      <c r="AW37">
        <v>0.43738616051806101</v>
      </c>
      <c r="AX37">
        <v>10747.8193558209</v>
      </c>
      <c r="AY37">
        <v>-1.6993135604726602E-2</v>
      </c>
      <c r="AZ37">
        <v>60.040978377616398</v>
      </c>
      <c r="BA37">
        <v>1.9555697896946902E-3</v>
      </c>
      <c r="BB37" s="8">
        <v>3.8249058850649199E-2</v>
      </c>
      <c r="BC37" s="8">
        <v>6.9728866663736899E-2</v>
      </c>
      <c r="BD37" s="8">
        <v>3.0217186494643E-2</v>
      </c>
      <c r="BE37" s="7">
        <v>74.178995814172495</v>
      </c>
      <c r="BF37" s="8">
        <v>6.9640320176069137E-2</v>
      </c>
    </row>
    <row r="38" spans="31:58" x14ac:dyDescent="0.3">
      <c r="AE38" s="1">
        <f t="shared" si="4"/>
        <v>40513</v>
      </c>
      <c r="AF38">
        <v>-4.7571871834515E-2</v>
      </c>
      <c r="AG38">
        <v>-1.4054498406879501</v>
      </c>
      <c r="AH38">
        <v>6.1444753570132201E-3</v>
      </c>
      <c r="AI38">
        <v>0.303246811314902</v>
      </c>
      <c r="AJ38">
        <v>-0.27425342375432499</v>
      </c>
      <c r="AK38">
        <v>-0.36089145896032598</v>
      </c>
      <c r="AL38">
        <v>35.893183915934699</v>
      </c>
      <c r="AM38">
        <v>0.55801151172910901</v>
      </c>
      <c r="AN38">
        <v>4.9672703712898301E-2</v>
      </c>
      <c r="AO38">
        <v>510.55512614851</v>
      </c>
      <c r="AP38">
        <v>-1.2700618020733501E-3</v>
      </c>
      <c r="AQ38">
        <v>0.98329801279186901</v>
      </c>
      <c r="AR38">
        <v>1.4088811472860801E-2</v>
      </c>
      <c r="AS38">
        <v>0.12714810193326401</v>
      </c>
      <c r="AT38">
        <v>3891.97522178488</v>
      </c>
      <c r="AU38">
        <v>-5.7399984098815398E-3</v>
      </c>
      <c r="AV38">
        <v>77.166094509382603</v>
      </c>
      <c r="AW38">
        <v>0.39139086146326801</v>
      </c>
      <c r="AX38">
        <v>12006.711852607799</v>
      </c>
      <c r="AY38">
        <v>0.118231432910039</v>
      </c>
      <c r="AZ38">
        <v>59.374973104490898</v>
      </c>
      <c r="BA38">
        <v>1.9725764332896899E-3</v>
      </c>
      <c r="BB38" s="8">
        <v>3.6877990934785602E-2</v>
      </c>
      <c r="BC38" s="8">
        <v>6.8309690090156194E-2</v>
      </c>
      <c r="BD38" s="8">
        <v>2.91060452725069E-2</v>
      </c>
      <c r="BE38" s="7">
        <v>78.936024352340795</v>
      </c>
      <c r="BF38" s="8">
        <v>6.0656336393300592E-2</v>
      </c>
    </row>
    <row r="39" spans="31:58" x14ac:dyDescent="0.3">
      <c r="AE39" s="1">
        <f t="shared" si="4"/>
        <v>40603</v>
      </c>
      <c r="AF39">
        <v>-5.36431316989988E-2</v>
      </c>
      <c r="AG39">
        <v>-1.31656715017927</v>
      </c>
      <c r="AH39">
        <v>3.06713978865206E-2</v>
      </c>
      <c r="AI39">
        <v>0.32958857996844299</v>
      </c>
      <c r="AJ39">
        <v>-0.25248381740022702</v>
      </c>
      <c r="AK39">
        <v>-0.30546361677436801</v>
      </c>
      <c r="AL39">
        <v>34.991909265100801</v>
      </c>
      <c r="AM39">
        <v>0.55337230886329303</v>
      </c>
      <c r="AN39">
        <v>3.8890193671907297E-2</v>
      </c>
      <c r="AO39">
        <v>509.12876919528497</v>
      </c>
      <c r="AP39">
        <v>-5.3453253340531798E-3</v>
      </c>
      <c r="AQ39">
        <v>0.99172310357876403</v>
      </c>
      <c r="AR39">
        <v>2.2125830833150499E-2</v>
      </c>
      <c r="AS39">
        <v>0.1328490771244</v>
      </c>
      <c r="AT39">
        <v>3958.2444253315002</v>
      </c>
      <c r="AU39">
        <v>2.5760955389066201E-2</v>
      </c>
      <c r="AV39">
        <v>76.569421604942903</v>
      </c>
      <c r="AW39">
        <v>0.203045866993698</v>
      </c>
      <c r="AX39">
        <v>13890.312508703901</v>
      </c>
      <c r="AY39">
        <v>0.36550156859048899</v>
      </c>
      <c r="AZ39">
        <v>58.170642423319102</v>
      </c>
      <c r="BA39">
        <v>1.99594597478192E-3</v>
      </c>
      <c r="BB39" s="8">
        <v>2.6143227187528598E-2</v>
      </c>
      <c r="BC39" s="8">
        <v>5.5036094573333402E-2</v>
      </c>
      <c r="BD39" s="8">
        <v>3.28993582232237E-2</v>
      </c>
      <c r="BE39" s="7">
        <v>87.306590154611897</v>
      </c>
      <c r="BF39" s="8">
        <v>5.6633283541770441E-2</v>
      </c>
    </row>
    <row r="40" spans="31:58" x14ac:dyDescent="0.3">
      <c r="AE40" s="1">
        <f t="shared" si="4"/>
        <v>40695</v>
      </c>
      <c r="AF40">
        <v>-6.0172313332659502E-2</v>
      </c>
      <c r="AG40">
        <v>-1.2684619529079599</v>
      </c>
      <c r="AH40">
        <v>4.3154571779818698E-2</v>
      </c>
      <c r="AI40">
        <v>0.35179908072509403</v>
      </c>
      <c r="AJ40">
        <v>-0.245146302399458</v>
      </c>
      <c r="AK40">
        <v>-0.27714324607641699</v>
      </c>
      <c r="AL40">
        <v>34.275683972325503</v>
      </c>
      <c r="AM40">
        <v>0.54940487134098803</v>
      </c>
      <c r="AN40">
        <v>3.2228361211988403E-2</v>
      </c>
      <c r="AO40">
        <v>507.88932808116101</v>
      </c>
      <c r="AP40">
        <v>-7.7376430642805798E-3</v>
      </c>
      <c r="AQ40">
        <v>0.99716079201085295</v>
      </c>
      <c r="AR40">
        <v>2.5101971273964501E-2</v>
      </c>
      <c r="AS40">
        <v>0.13642175170589901</v>
      </c>
      <c r="AT40">
        <v>4013.77745964938</v>
      </c>
      <c r="AU40">
        <v>4.4242886918789699E-2</v>
      </c>
      <c r="AV40">
        <v>76.204988248153995</v>
      </c>
      <c r="AW40">
        <v>9.13070576282764E-2</v>
      </c>
      <c r="AX40">
        <v>15219.3402701264</v>
      </c>
      <c r="AY40">
        <v>0.48076259277927802</v>
      </c>
      <c r="AZ40">
        <v>58.366482833480902</v>
      </c>
      <c r="BA40">
        <v>2.0316926016541201E-3</v>
      </c>
      <c r="BB40" s="8">
        <v>1.9474180731632498E-2</v>
      </c>
      <c r="BC40" s="8">
        <v>4.5936387402156997E-2</v>
      </c>
      <c r="BD40" s="8">
        <v>3.6997448054906699E-2</v>
      </c>
      <c r="BE40" s="7">
        <v>92.851236724167805</v>
      </c>
      <c r="BF40" s="8">
        <v>4.9079083497066245E-2</v>
      </c>
    </row>
    <row r="41" spans="31:58" x14ac:dyDescent="0.3">
      <c r="AE41" s="1">
        <f t="shared" si="4"/>
        <v>40787</v>
      </c>
      <c r="AF41">
        <v>-6.7235389898868694E-2</v>
      </c>
      <c r="AG41">
        <v>-1.2606237666440201</v>
      </c>
      <c r="AH41">
        <v>4.5064594176228399E-2</v>
      </c>
      <c r="AI41">
        <v>0.37026307557003502</v>
      </c>
      <c r="AJ41">
        <v>-0.25213454298932297</v>
      </c>
      <c r="AK41">
        <v>-0.27466133073099103</v>
      </c>
      <c r="AL41">
        <v>33.742298688647097</v>
      </c>
      <c r="AM41">
        <v>0.54603256575838999</v>
      </c>
      <c r="AN41">
        <v>2.82594734416368E-2</v>
      </c>
      <c r="AO41">
        <v>506.81001651042902</v>
      </c>
      <c r="AP41">
        <v>-8.8448237876727898E-3</v>
      </c>
      <c r="AQ41">
        <v>0.99978878558851303</v>
      </c>
      <c r="AR41">
        <v>2.3556524227228801E-2</v>
      </c>
      <c r="AS41">
        <v>0.13798633057938001</v>
      </c>
      <c r="AT41">
        <v>4059.3561057837401</v>
      </c>
      <c r="AU41">
        <v>5.2185611254929203E-2</v>
      </c>
      <c r="AV41">
        <v>76.068213169408594</v>
      </c>
      <c r="AW41">
        <v>2.9399468547846998E-2</v>
      </c>
      <c r="AX41">
        <v>16014.427991557501</v>
      </c>
      <c r="AY41">
        <v>0.48921756838784303</v>
      </c>
      <c r="AZ41">
        <v>60.006275059449798</v>
      </c>
      <c r="BA41">
        <v>2.0802321498465102E-3</v>
      </c>
      <c r="BB41" s="8">
        <v>1.55273550858516E-2</v>
      </c>
      <c r="BC41" s="8">
        <v>3.9419754100689701E-2</v>
      </c>
      <c r="BD41" s="8">
        <v>4.189970015128E-2</v>
      </c>
      <c r="BE41" s="7">
        <v>95.748939565801606</v>
      </c>
      <c r="BF41" s="8">
        <v>3.760455510449523E-2</v>
      </c>
    </row>
    <row r="42" spans="31:58" x14ac:dyDescent="0.3">
      <c r="AE42" s="1">
        <f t="shared" si="4"/>
        <v>40878</v>
      </c>
      <c r="AF42">
        <v>-7.4914546930205994E-2</v>
      </c>
      <c r="AG42">
        <v>-1.2929694142043</v>
      </c>
      <c r="AH42">
        <v>3.6626477840629099E-2</v>
      </c>
      <c r="AI42">
        <v>0.38530042416733601</v>
      </c>
      <c r="AJ42">
        <v>-0.27354981322417499</v>
      </c>
      <c r="AK42">
        <v>-0.29790665783576498</v>
      </c>
      <c r="AL42">
        <v>33.390108073926598</v>
      </c>
      <c r="AM42">
        <v>0.54319025403732901</v>
      </c>
      <c r="AN42">
        <v>2.6132936827239599E-2</v>
      </c>
      <c r="AO42">
        <v>505.86750884174597</v>
      </c>
      <c r="AP42">
        <v>-8.8509760880366908E-3</v>
      </c>
      <c r="AQ42">
        <v>0.99969296899887305</v>
      </c>
      <c r="AR42">
        <v>1.7209447011028799E-2</v>
      </c>
      <c r="AS42">
        <v>0.137595454993093</v>
      </c>
      <c r="AT42">
        <v>4095.6220092353801</v>
      </c>
      <c r="AU42">
        <v>5.0654844257255E-2</v>
      </c>
      <c r="AV42">
        <v>76.157376977494707</v>
      </c>
      <c r="AW42">
        <v>2.4887415819510898E-3</v>
      </c>
      <c r="AX42">
        <v>16287.9192296122</v>
      </c>
      <c r="AY42">
        <v>0.39271526679121899</v>
      </c>
      <c r="AZ42">
        <v>63.456599683750298</v>
      </c>
      <c r="BA42">
        <v>2.1421292737174502E-3</v>
      </c>
      <c r="BB42" s="8">
        <v>1.3507652120001301E-2</v>
      </c>
      <c r="BC42" s="8">
        <v>3.43469542081851E-2</v>
      </c>
      <c r="BD42" s="8">
        <v>4.8203493570589603E-2</v>
      </c>
      <c r="BE42" s="7">
        <v>96.093233555418806</v>
      </c>
      <c r="BF42" s="8">
        <v>4.085359137991551E-2</v>
      </c>
    </row>
    <row r="43" spans="31:58" x14ac:dyDescent="0.3">
      <c r="AE43" s="1">
        <f t="shared" si="4"/>
        <v>40969</v>
      </c>
      <c r="AF43">
        <v>-8.3299138634355299E-2</v>
      </c>
      <c r="AG43">
        <v>-1.36584214079378</v>
      </c>
      <c r="AH43">
        <v>1.6846159095749401E-2</v>
      </c>
      <c r="AI43">
        <v>0.39717162492545499</v>
      </c>
      <c r="AJ43">
        <v>-0.30970246464585499</v>
      </c>
      <c r="AK43">
        <v>-0.34792083434868198</v>
      </c>
      <c r="AL43">
        <v>33.218025721446999</v>
      </c>
      <c r="AM43">
        <v>0.54082303524473696</v>
      </c>
      <c r="AN43">
        <v>2.53930019503548E-2</v>
      </c>
      <c r="AO43">
        <v>505.04143598388703</v>
      </c>
      <c r="AP43">
        <v>-7.7571230064018004E-3</v>
      </c>
      <c r="AQ43">
        <v>0.99687021088807704</v>
      </c>
      <c r="AR43">
        <v>4.9106177045274303E-3</v>
      </c>
      <c r="AS43">
        <v>0.13523597369009599</v>
      </c>
      <c r="AT43">
        <v>4123.0857128956604</v>
      </c>
      <c r="AU43">
        <v>3.94451951054395E-2</v>
      </c>
      <c r="AV43">
        <v>76.473600545231093</v>
      </c>
      <c r="AW43">
        <v>4.12650152539601E-3</v>
      </c>
      <c r="AX43">
        <v>16044.059873756099</v>
      </c>
      <c r="AY43">
        <v>0.170154421578181</v>
      </c>
      <c r="AZ43">
        <v>69.488787360744297</v>
      </c>
      <c r="BA43">
        <v>2.2181040145954302E-3</v>
      </c>
      <c r="BB43" s="8">
        <v>1.3008197501187899E-2</v>
      </c>
      <c r="BC43" s="8">
        <v>2.9831158802489498E-2</v>
      </c>
      <c r="BD43" s="8">
        <v>5.6676996514342597E-2</v>
      </c>
      <c r="BE43" s="7">
        <v>93.895232149903407</v>
      </c>
      <c r="BF43" s="8">
        <v>4.2621312061972505E-2</v>
      </c>
    </row>
    <row r="44" spans="31:58" x14ac:dyDescent="0.3">
      <c r="AE44" s="1">
        <f t="shared" si="4"/>
        <v>41061</v>
      </c>
      <c r="AF44">
        <v>-8.5836853868817398E-2</v>
      </c>
      <c r="AG44">
        <v>-1.40917944931086</v>
      </c>
      <c r="AH44">
        <v>1.15267242704159E-2</v>
      </c>
      <c r="AI44">
        <v>0.40327901159837498</v>
      </c>
      <c r="AJ44">
        <v>-0.34160565653396802</v>
      </c>
      <c r="AK44">
        <v>-0.38301233214904701</v>
      </c>
      <c r="AL44">
        <v>32.942439733743697</v>
      </c>
      <c r="AM44">
        <v>0.53916167725821396</v>
      </c>
      <c r="AN44">
        <v>2.5044423121445902E-2</v>
      </c>
      <c r="AO44">
        <v>504.39269616394</v>
      </c>
      <c r="AP44">
        <v>-6.8137869060425904E-3</v>
      </c>
      <c r="AQ44">
        <v>0.99583198682684604</v>
      </c>
      <c r="AR44">
        <v>-1.4881855431279E-3</v>
      </c>
      <c r="AS44">
        <v>0.133746112214989</v>
      </c>
      <c r="AT44">
        <v>4128.7278033268503</v>
      </c>
      <c r="AU44">
        <v>2.7735220528428299E-2</v>
      </c>
      <c r="AV44">
        <v>76.510766364083295</v>
      </c>
      <c r="AW44">
        <v>3.2946263881417901E-3</v>
      </c>
      <c r="AX44">
        <v>15901.841765839899</v>
      </c>
      <c r="AY44">
        <v>4.0821120875600199E-2</v>
      </c>
      <c r="AZ44">
        <v>72.607143724747502</v>
      </c>
      <c r="BA44">
        <v>2.29679041146278E-3</v>
      </c>
      <c r="BB44" s="8">
        <v>1.2771414696270401E-2</v>
      </c>
      <c r="BC44" s="8">
        <v>2.7394875076005298E-2</v>
      </c>
      <c r="BD44" s="8">
        <v>6.04196540977609E-2</v>
      </c>
      <c r="BE44" s="7">
        <v>95.519222156740298</v>
      </c>
      <c r="BF44" s="8">
        <v>4.1264918891690261E-2</v>
      </c>
    </row>
    <row r="45" spans="31:58" x14ac:dyDescent="0.3">
      <c r="AE45" s="1">
        <f t="shared" si="4"/>
        <v>41153</v>
      </c>
      <c r="AF45">
        <v>-8.2557221334877903E-2</v>
      </c>
      <c r="AG45">
        <v>-1.4234412261534499</v>
      </c>
      <c r="AH45">
        <v>2.0041510169530399E-2</v>
      </c>
      <c r="AI45">
        <v>0.40372838505237502</v>
      </c>
      <c r="AJ45">
        <v>-0.36972173209891601</v>
      </c>
      <c r="AK45">
        <v>-0.40475357687357899</v>
      </c>
      <c r="AL45">
        <v>32.562500007334101</v>
      </c>
      <c r="AM45">
        <v>0.53817408996500204</v>
      </c>
      <c r="AN45">
        <v>2.5012494550130101E-2</v>
      </c>
      <c r="AO45">
        <v>503.90726908158098</v>
      </c>
      <c r="AP45">
        <v>-5.8641042597844398E-3</v>
      </c>
      <c r="AQ45">
        <v>0.99654436691922199</v>
      </c>
      <c r="AR45">
        <v>-3.1464576666243799E-3</v>
      </c>
      <c r="AS45">
        <v>0.133075743233766</v>
      </c>
      <c r="AT45">
        <v>4112.6277085560396</v>
      </c>
      <c r="AU45">
        <v>1.39537334755206E-2</v>
      </c>
      <c r="AV45">
        <v>76.269341643303605</v>
      </c>
      <c r="AW45">
        <v>-2.0621857895033999E-4</v>
      </c>
      <c r="AX45">
        <v>15859.0570019816</v>
      </c>
      <c r="AY45">
        <v>-2.3564752876575099E-2</v>
      </c>
      <c r="AZ45">
        <v>73.508786907149897</v>
      </c>
      <c r="BA45">
        <v>2.37910381311425E-3</v>
      </c>
      <c r="BB45" s="8">
        <v>1.2749603203036201E-2</v>
      </c>
      <c r="BC45" s="8">
        <v>2.6612190925554099E-2</v>
      </c>
      <c r="BD45" s="8">
        <v>5.9887539411042003E-2</v>
      </c>
      <c r="BE45" s="7">
        <v>101.01762430782</v>
      </c>
      <c r="BF45" s="8">
        <v>5.1410183938768839E-2</v>
      </c>
    </row>
    <row r="46" spans="31:58" x14ac:dyDescent="0.3">
      <c r="AE46" s="1">
        <f t="shared" si="4"/>
        <v>41244</v>
      </c>
      <c r="AF46">
        <v>-7.3422079426338493E-2</v>
      </c>
      <c r="AG46">
        <v>-1.4087788142961</v>
      </c>
      <c r="AH46">
        <v>4.3393612631715699E-2</v>
      </c>
      <c r="AI46">
        <v>0.39852752997561403</v>
      </c>
      <c r="AJ46">
        <v>-0.394458151405709</v>
      </c>
      <c r="AK46">
        <v>-0.41411877859371898</v>
      </c>
      <c r="AL46">
        <v>32.077034537475299</v>
      </c>
      <c r="AM46">
        <v>0.53784119753204696</v>
      </c>
      <c r="AN46">
        <v>2.5290373453776601E-2</v>
      </c>
      <c r="AO46">
        <v>503.57466388474302</v>
      </c>
      <c r="AP46">
        <v>-4.7501561991224297E-3</v>
      </c>
      <c r="AQ46">
        <v>0.99903063225001099</v>
      </c>
      <c r="AR46">
        <v>-3.6468581224705798E-4</v>
      </c>
      <c r="AS46">
        <v>0.13320231175699301</v>
      </c>
      <c r="AT46">
        <v>4074.5587752214501</v>
      </c>
      <c r="AU46">
        <v>-3.7483985048121001E-3</v>
      </c>
      <c r="AV46">
        <v>75.746291447382205</v>
      </c>
      <c r="AW46">
        <v>-7.2149093345874899E-3</v>
      </c>
      <c r="AX46">
        <v>15915.041358422401</v>
      </c>
      <c r="AY46">
        <v>-3.7081863634394099E-2</v>
      </c>
      <c r="AZ46">
        <v>72.395282007358304</v>
      </c>
      <c r="BA46">
        <v>2.4660017608275301E-3</v>
      </c>
      <c r="BB46" s="8">
        <v>1.2938369040336E-2</v>
      </c>
      <c r="BC46" s="8">
        <v>2.7346277192438598E-2</v>
      </c>
      <c r="BD46" s="8">
        <v>5.5015809976854499E-2</v>
      </c>
      <c r="BE46" s="7">
        <v>110.567921385536</v>
      </c>
      <c r="BF46" s="8">
        <v>4.1339057530793921E-2</v>
      </c>
    </row>
    <row r="47" spans="31:58" x14ac:dyDescent="0.3">
      <c r="AE47" s="1">
        <f t="shared" si="4"/>
        <v>41334</v>
      </c>
      <c r="AF47">
        <v>-5.8325132183371202E-2</v>
      </c>
      <c r="AG47">
        <v>-1.3650366193098</v>
      </c>
      <c r="AH47">
        <v>8.4334057587681796E-2</v>
      </c>
      <c r="AI47">
        <v>0.38758634973560802</v>
      </c>
      <c r="AJ47">
        <v>-0.41617339631272099</v>
      </c>
      <c r="AK47">
        <v>-0.411527585492098</v>
      </c>
      <c r="AL47">
        <v>31.484545802866901</v>
      </c>
      <c r="AM47">
        <v>0.53815656994498795</v>
      </c>
      <c r="AN47">
        <v>2.5937613544217399E-2</v>
      </c>
      <c r="AO47">
        <v>503.38769244560501</v>
      </c>
      <c r="AP47">
        <v>-3.2867088272320799E-3</v>
      </c>
      <c r="AQ47">
        <v>1.0033720357270799</v>
      </c>
      <c r="AR47">
        <v>7.36120089853719E-3</v>
      </c>
      <c r="AS47">
        <v>0.134130076262887</v>
      </c>
      <c r="AT47">
        <v>4013.9850777994802</v>
      </c>
      <c r="AU47">
        <v>-2.7746360802971399E-2</v>
      </c>
      <c r="AV47">
        <v>74.935040544055894</v>
      </c>
      <c r="AW47">
        <v>-1.9410875339994901E-2</v>
      </c>
      <c r="AX47">
        <v>16070.6639796032</v>
      </c>
      <c r="AY47">
        <v>-2.6858730814816301E-3</v>
      </c>
      <c r="AZ47">
        <v>69.017701589112903</v>
      </c>
      <c r="BA47">
        <v>2.5584951273185099E-3</v>
      </c>
      <c r="BB47" s="8">
        <v>1.3375739569333E-2</v>
      </c>
      <c r="BC47" s="8">
        <v>2.97254671337603E-2</v>
      </c>
      <c r="BD47" s="8">
        <v>4.52108061701504E-2</v>
      </c>
      <c r="BE47" s="7">
        <v>124.478387184973</v>
      </c>
      <c r="BF47" s="8">
        <v>1.3189779598266282E-2</v>
      </c>
    </row>
    <row r="48" spans="31:58" x14ac:dyDescent="0.3">
      <c r="AE48" s="1">
        <f t="shared" si="4"/>
        <v>41426</v>
      </c>
      <c r="AF48">
        <v>-4.6348974892616197E-2</v>
      </c>
      <c r="AG48">
        <v>-1.3185638154783701</v>
      </c>
      <c r="AH48">
        <v>9.5217742787039303E-2</v>
      </c>
      <c r="AI48">
        <v>0.38929572031659898</v>
      </c>
      <c r="AJ48">
        <v>-0.42073685896577701</v>
      </c>
      <c r="AK48">
        <v>-0.40804480356717598</v>
      </c>
      <c r="AL48">
        <v>30.894641594325702</v>
      </c>
      <c r="AM48">
        <v>0.53861536582694403</v>
      </c>
      <c r="AN48">
        <v>2.6433242262504202E-2</v>
      </c>
      <c r="AO48">
        <v>503.13618146093</v>
      </c>
      <c r="AP48">
        <v>-2.4696718982160702E-3</v>
      </c>
      <c r="AQ48">
        <v>1.00771378389624</v>
      </c>
      <c r="AR48">
        <v>1.23061726940284E-2</v>
      </c>
      <c r="AS48">
        <v>0.134486955468824</v>
      </c>
      <c r="AT48">
        <v>3926.7151622781298</v>
      </c>
      <c r="AU48">
        <v>-4.9590160479009902E-2</v>
      </c>
      <c r="AV48">
        <v>74.538501335161797</v>
      </c>
      <c r="AW48">
        <v>-2.3999882303421601E-2</v>
      </c>
      <c r="AX48">
        <v>16131.124399034399</v>
      </c>
      <c r="AY48">
        <v>1.40617275841929E-2</v>
      </c>
      <c r="AZ48">
        <v>67.408034076261799</v>
      </c>
      <c r="BA48">
        <v>2.65663569724195E-3</v>
      </c>
      <c r="BB48" s="8">
        <v>1.3986134488805001E-2</v>
      </c>
      <c r="BC48" s="8">
        <v>2.9940501495266201E-2</v>
      </c>
      <c r="BD48" s="8">
        <v>3.9584706164154902E-2</v>
      </c>
      <c r="BE48" s="7">
        <v>133.22579436759901</v>
      </c>
      <c r="BF48" s="8">
        <v>3.11846573501251E-2</v>
      </c>
    </row>
    <row r="49" spans="31:58" x14ac:dyDescent="0.3">
      <c r="AE49" s="1">
        <f t="shared" si="4"/>
        <v>41518</v>
      </c>
      <c r="AF49">
        <v>-3.7354253710748901E-2</v>
      </c>
      <c r="AG49">
        <v>-1.2688672431874799</v>
      </c>
      <c r="AH49">
        <v>7.7326835445934994E-2</v>
      </c>
      <c r="AI49">
        <v>0.40368525387480803</v>
      </c>
      <c r="AJ49">
        <v>-0.40821467337369299</v>
      </c>
      <c r="AK49">
        <v>-0.403514371780551</v>
      </c>
      <c r="AL49">
        <v>30.305502227090798</v>
      </c>
      <c r="AM49">
        <v>0.53922644709190504</v>
      </c>
      <c r="AN49">
        <v>2.6883480446121301E-2</v>
      </c>
      <c r="AO49">
        <v>502.814695377926</v>
      </c>
      <c r="AP49">
        <v>-2.1631836609249098E-3</v>
      </c>
      <c r="AQ49">
        <v>1.01219776815564</v>
      </c>
      <c r="AR49">
        <v>1.5366283027838301E-2</v>
      </c>
      <c r="AS49">
        <v>0.134284956801973</v>
      </c>
      <c r="AT49">
        <v>3811.52046323482</v>
      </c>
      <c r="AU49">
        <v>-7.2210691615009398E-2</v>
      </c>
      <c r="AV49">
        <v>74.551688950375194</v>
      </c>
      <c r="AW49">
        <v>-2.2081552645210101E-2</v>
      </c>
      <c r="AX49">
        <v>16097.3612510201</v>
      </c>
      <c r="AY49">
        <v>1.6822981418062401E-2</v>
      </c>
      <c r="AZ49">
        <v>67.206433358312097</v>
      </c>
      <c r="BA49">
        <v>2.76156512730054E-3</v>
      </c>
      <c r="BB49" s="8">
        <v>1.4892519417886E-2</v>
      </c>
      <c r="BC49" s="8">
        <v>2.8028972670719101E-2</v>
      </c>
      <c r="BD49" s="8">
        <v>3.7451924179697803E-2</v>
      </c>
      <c r="BE49" s="7">
        <v>137.092500266115</v>
      </c>
      <c r="BF49" s="8">
        <v>1.3069142188501415E-2</v>
      </c>
    </row>
    <row r="50" spans="31:58" x14ac:dyDescent="0.3">
      <c r="AE50" s="1">
        <f t="shared" si="4"/>
        <v>41609</v>
      </c>
      <c r="AF50">
        <v>-3.12363066050407E-2</v>
      </c>
      <c r="AG50">
        <v>-1.2154195328702999</v>
      </c>
      <c r="AH50">
        <v>2.85536730916214E-2</v>
      </c>
      <c r="AI50">
        <v>0.43100422644224901</v>
      </c>
      <c r="AJ50">
        <v>-0.37842536717758302</v>
      </c>
      <c r="AK50">
        <v>-0.39773328463136698</v>
      </c>
      <c r="AL50">
        <v>29.715310375716601</v>
      </c>
      <c r="AM50">
        <v>0.54000161713616301</v>
      </c>
      <c r="AN50">
        <v>2.73848210446632E-2</v>
      </c>
      <c r="AO50">
        <v>502.41628637052202</v>
      </c>
      <c r="AP50">
        <v>-2.3162794316994701E-3</v>
      </c>
      <c r="AQ50">
        <v>1.0169705282793899</v>
      </c>
      <c r="AR50">
        <v>1.7096039093626399E-2</v>
      </c>
      <c r="AS50">
        <v>0.133517283889107</v>
      </c>
      <c r="AT50">
        <v>3666.77929668757</v>
      </c>
      <c r="AU50">
        <v>-9.86430663170733E-2</v>
      </c>
      <c r="AV50">
        <v>74.974769170406901</v>
      </c>
      <c r="AW50">
        <v>-1.31962143015371E-2</v>
      </c>
      <c r="AX50">
        <v>15968.850370342199</v>
      </c>
      <c r="AY50">
        <v>6.2016662763383704E-3</v>
      </c>
      <c r="AZ50">
        <v>68.367830976313201</v>
      </c>
      <c r="BA50">
        <v>2.8745040481390001E-3</v>
      </c>
      <c r="BB50" s="8">
        <v>1.6277487920877302E-2</v>
      </c>
      <c r="BC50" s="8">
        <v>2.36567064204368E-2</v>
      </c>
      <c r="BD50" s="8">
        <v>3.8552563485996803E-2</v>
      </c>
      <c r="BE50" s="7">
        <v>136.20331818131299</v>
      </c>
      <c r="BF50" s="8">
        <v>2.4853674640204382E-2</v>
      </c>
    </row>
    <row r="51" spans="31:58" x14ac:dyDescent="0.3">
      <c r="AE51" s="1">
        <f t="shared" si="4"/>
        <v>41699</v>
      </c>
      <c r="AF51">
        <v>-2.7923945512263699E-2</v>
      </c>
      <c r="AG51">
        <v>-1.15765350867268</v>
      </c>
      <c r="AH51">
        <v>-5.68475324582172E-2</v>
      </c>
      <c r="AI51">
        <v>0.47172589624183597</v>
      </c>
      <c r="AJ51">
        <v>-0.330937231741185</v>
      </c>
      <c r="AK51">
        <v>-0.39044249562086297</v>
      </c>
      <c r="AL51">
        <v>29.122245468146598</v>
      </c>
      <c r="AM51">
        <v>0.54095584882789405</v>
      </c>
      <c r="AN51">
        <v>2.80447090391754E-2</v>
      </c>
      <c r="AO51">
        <v>501.932344185788</v>
      </c>
      <c r="AP51">
        <v>-2.9544168842045998E-3</v>
      </c>
      <c r="AQ51">
        <v>1.0221880414408899</v>
      </c>
      <c r="AR51">
        <v>1.78088812831192E-2</v>
      </c>
      <c r="AS51">
        <v>0.132158107888314</v>
      </c>
      <c r="AT51">
        <v>3490.4540304078901</v>
      </c>
      <c r="AU51">
        <v>-0.132433851196258</v>
      </c>
      <c r="AV51">
        <v>75.813060511021106</v>
      </c>
      <c r="AW51">
        <v>4.7852463534648598E-3</v>
      </c>
      <c r="AX51">
        <v>15743.5966547138</v>
      </c>
      <c r="AY51">
        <v>-2.0124682660314999E-2</v>
      </c>
      <c r="AZ51">
        <v>71.151860930601998</v>
      </c>
      <c r="BA51">
        <v>2.9967662637842701E-3</v>
      </c>
      <c r="BB51" s="8">
        <v>1.8420045448214899E-2</v>
      </c>
      <c r="BC51" s="8">
        <v>1.6059341395997701E-2</v>
      </c>
      <c r="BD51" s="8">
        <v>4.3020745882449203E-2</v>
      </c>
      <c r="BE51" s="7">
        <v>130.52954622742001</v>
      </c>
      <c r="BF51" s="8">
        <v>4.7730892418728521E-2</v>
      </c>
    </row>
    <row r="52" spans="31:58" x14ac:dyDescent="0.3">
      <c r="AE52" s="1">
        <f t="shared" si="4"/>
        <v>41791</v>
      </c>
      <c r="AF52">
        <v>-1.39524478502516E-2</v>
      </c>
      <c r="AG52">
        <v>-1.11751803369209</v>
      </c>
      <c r="AH52">
        <v>-0.10595813763369399</v>
      </c>
      <c r="AI52">
        <v>0.49761867977178398</v>
      </c>
      <c r="AJ52">
        <v>-0.29655868301751898</v>
      </c>
      <c r="AK52">
        <v>-0.37907498319473498</v>
      </c>
      <c r="AL52">
        <v>28.636837243116801</v>
      </c>
      <c r="AM52">
        <v>0.54016622581017304</v>
      </c>
      <c r="AN52">
        <v>2.8490010342426299E-2</v>
      </c>
      <c r="AO52">
        <v>501.45036209514399</v>
      </c>
      <c r="AP52">
        <v>-3.3791855695818598E-3</v>
      </c>
      <c r="AQ52">
        <v>1.0244702266132799</v>
      </c>
      <c r="AR52">
        <v>1.6187385353646201E-2</v>
      </c>
      <c r="AS52">
        <v>0.12994816618063201</v>
      </c>
      <c r="AT52">
        <v>3358.9078182346602</v>
      </c>
      <c r="AU52">
        <v>-0.146156220979552</v>
      </c>
      <c r="AV52">
        <v>74.633125038480401</v>
      </c>
      <c r="AW52">
        <v>-3.049679103037E-3</v>
      </c>
      <c r="AX52">
        <v>15691.1961716114</v>
      </c>
      <c r="AY52">
        <v>-2.7844812026616799E-2</v>
      </c>
      <c r="AZ52">
        <v>71.779625809013297</v>
      </c>
      <c r="BA52">
        <v>3.0691208762973999E-3</v>
      </c>
      <c r="BB52" s="8">
        <v>1.9969150057635401E-2</v>
      </c>
      <c r="BC52" s="8">
        <v>1.10171082204189E-2</v>
      </c>
      <c r="BD52" s="8">
        <v>4.5471354046708601E-2</v>
      </c>
      <c r="BE52" s="7">
        <v>122.584605139988</v>
      </c>
      <c r="BF52" s="8">
        <v>3.8046166465632858E-2</v>
      </c>
    </row>
    <row r="53" spans="31:58" x14ac:dyDescent="0.3">
      <c r="AE53" s="1">
        <f t="shared" si="4"/>
        <v>41883</v>
      </c>
      <c r="AF53">
        <v>1.08407578844366E-2</v>
      </c>
      <c r="AG53">
        <v>-1.0945871987143201</v>
      </c>
      <c r="AH53">
        <v>-0.124563683523855</v>
      </c>
      <c r="AI53">
        <v>0.50913112877353905</v>
      </c>
      <c r="AJ53">
        <v>-0.27479150475782699</v>
      </c>
      <c r="AK53">
        <v>-0.363121377018715</v>
      </c>
      <c r="AL53">
        <v>28.257588355910801</v>
      </c>
      <c r="AM53">
        <v>0.53761749604708897</v>
      </c>
      <c r="AN53">
        <v>2.8816159854813801E-2</v>
      </c>
      <c r="AO53">
        <v>500.959923698279</v>
      </c>
      <c r="AP53">
        <v>-3.6612185466066102E-3</v>
      </c>
      <c r="AQ53">
        <v>1.0238916672206699</v>
      </c>
      <c r="AR53">
        <v>1.19377281879663E-2</v>
      </c>
      <c r="AS53">
        <v>0.126813103876047</v>
      </c>
      <c r="AT53">
        <v>3270.2887834153698</v>
      </c>
      <c r="AU53">
        <v>-0.14165137605271699</v>
      </c>
      <c r="AV53">
        <v>71.420129855582701</v>
      </c>
      <c r="AW53">
        <v>-3.8578403314419703E-2</v>
      </c>
      <c r="AX53">
        <v>15810.8354154148</v>
      </c>
      <c r="AY53">
        <v>-1.8646811161289599E-2</v>
      </c>
      <c r="AZ53">
        <v>70.391464375917394</v>
      </c>
      <c r="BA53">
        <v>3.0924095776352599E-3</v>
      </c>
      <c r="BB53" s="8">
        <v>2.1236872838402001E-2</v>
      </c>
      <c r="BC53" s="8">
        <v>7.64852165732145E-3</v>
      </c>
      <c r="BD53" s="8">
        <v>4.6203014399553897E-2</v>
      </c>
      <c r="BE53" s="7">
        <v>112.112040368877</v>
      </c>
      <c r="BF53" s="8">
        <v>5.155684033654806E-2</v>
      </c>
    </row>
    <row r="54" spans="31:58" x14ac:dyDescent="0.3">
      <c r="AE54" s="1">
        <f t="shared" si="4"/>
        <v>41974</v>
      </c>
      <c r="AF54">
        <v>4.6744163937150598E-2</v>
      </c>
      <c r="AG54">
        <v>-1.08861766654421</v>
      </c>
      <c r="AH54">
        <v>-0.114856021559711</v>
      </c>
      <c r="AI54">
        <v>0.50646267831525904</v>
      </c>
      <c r="AJ54">
        <v>-0.265320245545419</v>
      </c>
      <c r="AK54">
        <v>-0.34186680708377798</v>
      </c>
      <c r="AL54">
        <v>27.9833289328257</v>
      </c>
      <c r="AM54">
        <v>0.53326042931484396</v>
      </c>
      <c r="AN54">
        <v>2.9093056420115102E-2</v>
      </c>
      <c r="AO54">
        <v>500.45042984064202</v>
      </c>
      <c r="AP54">
        <v>-3.8474139330746302E-3</v>
      </c>
      <c r="AQ54">
        <v>1.0204334555332699</v>
      </c>
      <c r="AR54">
        <v>4.2898507973818797E-3</v>
      </c>
      <c r="AS54">
        <v>0.122647439815475</v>
      </c>
      <c r="AT54">
        <v>3223.3493679420799</v>
      </c>
      <c r="AU54">
        <v>-0.118314878381499</v>
      </c>
      <c r="AV54">
        <v>66.133684594915493</v>
      </c>
      <c r="AW54">
        <v>-0.11031435457145999</v>
      </c>
      <c r="AX54">
        <v>16104.37175826</v>
      </c>
      <c r="AY54">
        <v>9.4805617765214498E-3</v>
      </c>
      <c r="AZ54">
        <v>66.677048884467197</v>
      </c>
      <c r="BA54">
        <v>3.0669032822830699E-3</v>
      </c>
      <c r="BB54" s="8">
        <v>2.24785997900603E-2</v>
      </c>
      <c r="BC54" s="8">
        <v>5.3646840458008603E-3</v>
      </c>
      <c r="BD54" s="8">
        <v>4.5304885671288202E-2</v>
      </c>
      <c r="BE54" s="7">
        <v>98.773808263715097</v>
      </c>
      <c r="BF54" s="8">
        <v>5.597057918590731E-2</v>
      </c>
    </row>
    <row r="55" spans="31:58" x14ac:dyDescent="0.3">
      <c r="AE55" s="1">
        <f t="shared" si="4"/>
        <v>42064</v>
      </c>
      <c r="AF55">
        <v>9.4175540173501507E-2</v>
      </c>
      <c r="AG55">
        <v>-1.0995460897626299</v>
      </c>
      <c r="AH55">
        <v>-7.5691527528701896E-2</v>
      </c>
      <c r="AI55">
        <v>0.48956710169062401</v>
      </c>
      <c r="AJ55">
        <v>-0.26800764725245102</v>
      </c>
      <c r="AK55">
        <v>-0.31435887087768799</v>
      </c>
      <c r="AL55">
        <v>27.8132129624491</v>
      </c>
      <c r="AM55">
        <v>0.52701086629084803</v>
      </c>
      <c r="AN55">
        <v>2.9380043219985101E-2</v>
      </c>
      <c r="AO55">
        <v>499.910869548839</v>
      </c>
      <c r="AP55">
        <v>-3.9687334032543903E-3</v>
      </c>
      <c r="AQ55">
        <v>1.01398257474946</v>
      </c>
      <c r="AR55">
        <v>-8.1420801922994397E-3</v>
      </c>
      <c r="AS55">
        <v>0.117311017590276</v>
      </c>
      <c r="AT55">
        <v>3217.4287697220798</v>
      </c>
      <c r="AU55">
        <v>-7.3015550975841503E-2</v>
      </c>
      <c r="AV55">
        <v>58.707333673998498</v>
      </c>
      <c r="AW55">
        <v>-0.23544697298081199</v>
      </c>
      <c r="AX55">
        <v>16576.362285319701</v>
      </c>
      <c r="AY55">
        <v>6.2687659472595206E-2</v>
      </c>
      <c r="AZ55">
        <v>59.8060103567949</v>
      </c>
      <c r="BA55">
        <v>2.9923052787679699E-3</v>
      </c>
      <c r="BB55" s="8">
        <v>2.3944479985832899E-2</v>
      </c>
      <c r="BC55" s="8">
        <v>3.7663339739509301E-3</v>
      </c>
      <c r="BD55" s="8">
        <v>4.2667523613976598E-2</v>
      </c>
      <c r="BE55" s="7">
        <v>82.139364371557306</v>
      </c>
      <c r="BF55" s="8">
        <v>4.2259621037550321E-2</v>
      </c>
    </row>
    <row r="56" spans="31:58" x14ac:dyDescent="0.3">
      <c r="AE56" s="1">
        <f t="shared" si="4"/>
        <v>42156</v>
      </c>
      <c r="AF56">
        <v>0.124053012328995</v>
      </c>
      <c r="AG56">
        <v>-1.0918185621746399</v>
      </c>
      <c r="AH56">
        <v>-4.5886470727383701E-2</v>
      </c>
      <c r="AI56">
        <v>0.47329330048540802</v>
      </c>
      <c r="AJ56">
        <v>-0.26923934130613703</v>
      </c>
      <c r="AK56">
        <v>-0.29722287478183401</v>
      </c>
      <c r="AL56">
        <v>27.7399645532963</v>
      </c>
      <c r="AM56">
        <v>0.52254652852067496</v>
      </c>
      <c r="AN56">
        <v>2.9260667198270002E-2</v>
      </c>
      <c r="AO56">
        <v>499.43892436984498</v>
      </c>
      <c r="AP56">
        <v>-3.9791192546718901E-3</v>
      </c>
      <c r="AQ56">
        <v>1.00959195215649</v>
      </c>
      <c r="AR56">
        <v>-1.4619198841970301E-2</v>
      </c>
      <c r="AS56">
        <v>0.113629635975264</v>
      </c>
      <c r="AT56">
        <v>3206.3742802550501</v>
      </c>
      <c r="AU56">
        <v>-4.4265856419717899E-2</v>
      </c>
      <c r="AV56">
        <v>53.583253888012301</v>
      </c>
      <c r="AW56">
        <v>-0.29028696803759702</v>
      </c>
      <c r="AX56">
        <v>17131.165052523898</v>
      </c>
      <c r="AY56">
        <v>9.7391947255526301E-2</v>
      </c>
      <c r="AZ56">
        <v>57.326552242902999</v>
      </c>
      <c r="BA56">
        <v>2.9249283708934499E-3</v>
      </c>
      <c r="BB56" s="8">
        <v>2.42759859688144E-2</v>
      </c>
      <c r="BC56" s="8">
        <v>2.1359564784493002E-3</v>
      </c>
      <c r="BD56" s="8">
        <v>4.2896359822830903E-2</v>
      </c>
      <c r="BE56" s="7">
        <v>66.088678958102705</v>
      </c>
      <c r="BF56" s="8">
        <v>3.8724638180933635E-2</v>
      </c>
    </row>
    <row r="57" spans="31:58" x14ac:dyDescent="0.3">
      <c r="AE57" s="1">
        <f t="shared" si="4"/>
        <v>42248</v>
      </c>
      <c r="AF57">
        <v>0.13672423286615501</v>
      </c>
      <c r="AG57">
        <v>-1.06535308088369</v>
      </c>
      <c r="AH57">
        <v>-2.1929626234595899E-2</v>
      </c>
      <c r="AI57">
        <v>0.45735935669484601</v>
      </c>
      <c r="AJ57">
        <v>-0.26903317749984801</v>
      </c>
      <c r="AK57">
        <v>-0.28969096671634398</v>
      </c>
      <c r="AL57">
        <v>27.7633577550993</v>
      </c>
      <c r="AM57">
        <v>0.51978118467814804</v>
      </c>
      <c r="AN57">
        <v>2.8709344242237402E-2</v>
      </c>
      <c r="AO57">
        <v>499.024394816989</v>
      </c>
      <c r="AP57">
        <v>-3.8802985083596399E-3</v>
      </c>
      <c r="AQ57">
        <v>1.00711809910547</v>
      </c>
      <c r="AR57">
        <v>-1.6315191226196801E-2</v>
      </c>
      <c r="AS57">
        <v>0.11147943255175</v>
      </c>
      <c r="AT57">
        <v>3190.0302770284602</v>
      </c>
      <c r="AU57">
        <v>-2.8208301470841302E-2</v>
      </c>
      <c r="AV57">
        <v>50.697030741003204</v>
      </c>
      <c r="AW57">
        <v>-0.28797515399128598</v>
      </c>
      <c r="AX57">
        <v>17777.393247049898</v>
      </c>
      <c r="AY57">
        <v>0.121181890996113</v>
      </c>
      <c r="AZ57">
        <v>58.684384075169199</v>
      </c>
      <c r="BA57">
        <v>2.8639887717043099E-3</v>
      </c>
      <c r="BB57" s="8">
        <v>2.3539900467929298E-2</v>
      </c>
      <c r="BC57" s="8">
        <v>1.8852830829490399E-4</v>
      </c>
      <c r="BD57" s="8">
        <v>4.6019279840301797E-2</v>
      </c>
      <c r="BE57" s="7">
        <v>50.103652359447601</v>
      </c>
      <c r="BF57" s="8">
        <v>3.6730843258163226E-2</v>
      </c>
    </row>
    <row r="58" spans="31:58" x14ac:dyDescent="0.3">
      <c r="AE58" s="1">
        <f t="shared" si="4"/>
        <v>42339</v>
      </c>
      <c r="AF58">
        <v>0.13233664334228601</v>
      </c>
      <c r="AG58">
        <v>-1.0198687997718101</v>
      </c>
      <c r="AH58">
        <v>-9.9872566896369607E-4</v>
      </c>
      <c r="AI58">
        <v>0.44148923980923699</v>
      </c>
      <c r="AJ58">
        <v>-0.26738616809378501</v>
      </c>
      <c r="AK58">
        <v>-0.29142564711357599</v>
      </c>
      <c r="AL58">
        <v>27.8834647291553</v>
      </c>
      <c r="AM58">
        <v>0.51866142051032904</v>
      </c>
      <c r="AN58">
        <v>2.7607917384880699E-2</v>
      </c>
      <c r="AO58">
        <v>498.65832224668901</v>
      </c>
      <c r="AP58">
        <v>-3.6558386639408799E-3</v>
      </c>
      <c r="AQ58">
        <v>1.0064801683306199</v>
      </c>
      <c r="AR58">
        <v>-1.3537379589884499E-2</v>
      </c>
      <c r="AS58">
        <v>0.11078806236217099</v>
      </c>
      <c r="AT58">
        <v>3168.16667299441</v>
      </c>
      <c r="AU58">
        <v>-2.2688362032197901E-2</v>
      </c>
      <c r="AV58">
        <v>50.012381696986097</v>
      </c>
      <c r="AW58">
        <v>-0.227957571656971</v>
      </c>
      <c r="AX58">
        <v>18525.0794151066</v>
      </c>
      <c r="AY58">
        <v>0.13925941782430601</v>
      </c>
      <c r="AZ58">
        <v>64.183053325132803</v>
      </c>
      <c r="BA58">
        <v>2.80877757863427E-3</v>
      </c>
      <c r="BB58" s="8">
        <v>2.1587937174651201E-2</v>
      </c>
      <c r="BC58" s="8">
        <v>-2.4164007142654801E-3</v>
      </c>
      <c r="BD58" s="8">
        <v>5.24168367228907E-2</v>
      </c>
      <c r="BE58" s="7">
        <v>33.668304310892402</v>
      </c>
      <c r="BF58" s="8">
        <v>3.4275100662979341E-2</v>
      </c>
    </row>
    <row r="59" spans="31:58" x14ac:dyDescent="0.3">
      <c r="AE59" s="1">
        <f t="shared" si="4"/>
        <v>42430</v>
      </c>
      <c r="AF59">
        <v>0.110839190030532</v>
      </c>
      <c r="AG59">
        <v>-0.954883049219721</v>
      </c>
      <c r="AH59">
        <v>1.9372023944788101E-2</v>
      </c>
      <c r="AI59">
        <v>0.42540802501959701</v>
      </c>
      <c r="AJ59">
        <v>-0.26427444451645798</v>
      </c>
      <c r="AK59">
        <v>-0.30250464579696401</v>
      </c>
      <c r="AL59">
        <v>28.100655970923</v>
      </c>
      <c r="AM59">
        <v>0.51916560710960102</v>
      </c>
      <c r="AN59">
        <v>2.5720333954311801E-2</v>
      </c>
      <c r="AO59">
        <v>498.33279524789998</v>
      </c>
      <c r="AP59">
        <v>-3.2684152059102999E-3</v>
      </c>
      <c r="AQ59">
        <v>1.00765731180342</v>
      </c>
      <c r="AR59">
        <v>-5.7824106656863498E-3</v>
      </c>
      <c r="AS59">
        <v>0.11153226381812199</v>
      </c>
      <c r="AT59">
        <v>3140.4756774581701</v>
      </c>
      <c r="AU59">
        <v>-2.6965399658365901E-2</v>
      </c>
      <c r="AV59">
        <v>51.520700074388103</v>
      </c>
      <c r="AW59">
        <v>-9.5852748163606005E-2</v>
      </c>
      <c r="AX59">
        <v>19385.831214939499</v>
      </c>
      <c r="AY59">
        <v>0.15557737345825301</v>
      </c>
      <c r="AZ59">
        <v>75.051804371952599</v>
      </c>
      <c r="BA59">
        <v>2.75865252693308E-3</v>
      </c>
      <c r="BB59" s="8">
        <v>1.8026868086538899E-2</v>
      </c>
      <c r="BC59" s="8">
        <v>-6.1342253310543203E-3</v>
      </c>
      <c r="BD59" s="8">
        <v>6.28686245082897E-2</v>
      </c>
      <c r="BE59" s="7">
        <v>3</v>
      </c>
      <c r="BF59" s="8">
        <v>6.0051690751107056E-2</v>
      </c>
    </row>
    <row r="60" spans="31:58" x14ac:dyDescent="0.3">
      <c r="AE60" s="1">
        <f t="shared" si="4"/>
        <v>42522</v>
      </c>
      <c r="AF60">
        <v>0.102763490840993</v>
      </c>
      <c r="AG60">
        <v>-0.90019909734204295</v>
      </c>
      <c r="AH60">
        <v>2.5730903353529899E-2</v>
      </c>
      <c r="AI60">
        <v>0.40975138815492701</v>
      </c>
      <c r="AJ60">
        <v>-0.26879507963155402</v>
      </c>
      <c r="AK60">
        <v>-0.31533710707931401</v>
      </c>
      <c r="AL60">
        <v>28.147250793200602</v>
      </c>
      <c r="AM60">
        <v>0.51850963948706996</v>
      </c>
      <c r="AN60">
        <v>2.51374964253104E-2</v>
      </c>
      <c r="AO60">
        <v>497.79367571859802</v>
      </c>
      <c r="AP60">
        <v>-3.3629830218771502E-3</v>
      </c>
      <c r="AQ60">
        <v>1.00783669404259</v>
      </c>
      <c r="AR60">
        <v>-1.6295148625180399E-3</v>
      </c>
      <c r="AS60">
        <v>0.11206047164696301</v>
      </c>
      <c r="AT60">
        <v>3113.59758827014</v>
      </c>
      <c r="AU60">
        <v>-2.9620625466653099E-2</v>
      </c>
      <c r="AV60">
        <v>52.212415256656598</v>
      </c>
      <c r="AW60">
        <v>-2.3577941923722201E-2</v>
      </c>
      <c r="AX60">
        <v>19850.397180870601</v>
      </c>
      <c r="AY60">
        <v>0.150944638356873</v>
      </c>
      <c r="AZ60">
        <v>80.116859089325303</v>
      </c>
      <c r="BA60">
        <v>2.7032307642035698E-3</v>
      </c>
      <c r="BB60" s="8">
        <v>1.6466181507874499E-2</v>
      </c>
      <c r="BC60" s="8">
        <v>-6.7379459489332596E-3</v>
      </c>
      <c r="BD60" s="8">
        <v>6.9532155300348397E-2</v>
      </c>
      <c r="BE60" s="7">
        <v>10</v>
      </c>
      <c r="BF60" s="8">
        <v>6.6697231684925917E-2</v>
      </c>
    </row>
    <row r="61" spans="31:58" x14ac:dyDescent="0.3">
      <c r="AE61" s="1">
        <f t="shared" si="4"/>
        <v>42614</v>
      </c>
      <c r="AF61">
        <v>0.10801557742536699</v>
      </c>
      <c r="AG61">
        <v>-0.85523664954934397</v>
      </c>
      <c r="AH61">
        <v>1.8827028923637301E-2</v>
      </c>
      <c r="AI61">
        <v>0.39424810261177201</v>
      </c>
      <c r="AJ61">
        <v>-0.281013586788317</v>
      </c>
      <c r="AK61">
        <v>-0.33049804463537402</v>
      </c>
      <c r="AL61">
        <v>28.0233929276088</v>
      </c>
      <c r="AM61">
        <v>0.51668084723988295</v>
      </c>
      <c r="AN61">
        <v>2.5734493774435801E-2</v>
      </c>
      <c r="AO61">
        <v>497.02931242745598</v>
      </c>
      <c r="AP61">
        <v>-3.9552674097115201E-3</v>
      </c>
      <c r="AQ61">
        <v>1.0070241773864399</v>
      </c>
      <c r="AR61">
        <v>-3.2616683123372201E-4</v>
      </c>
      <c r="AS61">
        <v>0.112390457736015</v>
      </c>
      <c r="AT61">
        <v>3087.1540219885201</v>
      </c>
      <c r="AU61">
        <v>-3.1010304654667802E-2</v>
      </c>
      <c r="AV61">
        <v>52.096222753360799</v>
      </c>
      <c r="AW61">
        <v>6.1854081371553503E-3</v>
      </c>
      <c r="AX61">
        <v>19925.9895941959</v>
      </c>
      <c r="AY61">
        <v>0.124348215151507</v>
      </c>
      <c r="AZ61">
        <v>80.510525997444702</v>
      </c>
      <c r="BA61">
        <v>2.6418675761655402E-3</v>
      </c>
      <c r="BB61" s="8">
        <v>1.6591473132040999E-2</v>
      </c>
      <c r="BC61" s="8">
        <v>-4.3331052496916704E-3</v>
      </c>
      <c r="BD61" s="8">
        <v>7.3219434208330395E-2</v>
      </c>
      <c r="BE61" s="7">
        <v>0</v>
      </c>
      <c r="BF61" s="8">
        <v>6.4499105771301135E-2</v>
      </c>
    </row>
    <row r="62" spans="31:58" x14ac:dyDescent="0.3">
      <c r="AE62" s="1">
        <f t="shared" si="4"/>
        <v>42705</v>
      </c>
      <c r="AF62">
        <v>0.126656562746122</v>
      </c>
      <c r="AG62">
        <v>-0.81951857380771498</v>
      </c>
      <c r="AH62">
        <v>-2.1529195848875898E-3</v>
      </c>
      <c r="AI62">
        <v>0.37862959835707599</v>
      </c>
      <c r="AJ62">
        <v>-0.30110703741724798</v>
      </c>
      <c r="AK62">
        <v>-0.34866680954401302</v>
      </c>
      <c r="AL62">
        <v>27.728700308267602</v>
      </c>
      <c r="AM62">
        <v>0.51364390616344602</v>
      </c>
      <c r="AN62">
        <v>2.7639271691798799E-2</v>
      </c>
      <c r="AO62">
        <v>496.02318626686201</v>
      </c>
      <c r="AP62">
        <v>-5.1437569337021904E-3</v>
      </c>
      <c r="AQ62">
        <v>1.00519320821652</v>
      </c>
      <c r="AR62">
        <v>-1.6361934341513401E-3</v>
      </c>
      <c r="AS62">
        <v>0.112533324676479</v>
      </c>
      <c r="AT62">
        <v>3060.7727122831602</v>
      </c>
      <c r="AU62">
        <v>-3.1320897571275499E-2</v>
      </c>
      <c r="AV62">
        <v>51.1706619155946</v>
      </c>
      <c r="AW62">
        <v>5.6922561214498002E-4</v>
      </c>
      <c r="AX62">
        <v>19613.782009994</v>
      </c>
      <c r="AY62">
        <v>6.9972509785258499E-2</v>
      </c>
      <c r="AZ62">
        <v>76.320810541277396</v>
      </c>
      <c r="BA62">
        <v>2.5738491326978098E-3</v>
      </c>
      <c r="BB62" s="8">
        <v>1.84279832774722E-2</v>
      </c>
      <c r="BC62" s="8">
        <v>1.50071198715078E-3</v>
      </c>
      <c r="BD62" s="8">
        <v>7.4379785983031604E-2</v>
      </c>
      <c r="BE62" s="7">
        <v>0</v>
      </c>
      <c r="BF62" s="8">
        <v>6.6834741977288337E-2</v>
      </c>
    </row>
    <row r="63" spans="31:58" x14ac:dyDescent="0.3">
      <c r="AE63" s="1">
        <f t="shared" si="4"/>
        <v>42795</v>
      </c>
      <c r="AF63">
        <v>0.15890335218323401</v>
      </c>
      <c r="AG63">
        <v>-0.79266583741403396</v>
      </c>
      <c r="AH63">
        <v>-3.9680513306394299E-2</v>
      </c>
      <c r="AI63">
        <v>0.36262530937486198</v>
      </c>
      <c r="AJ63">
        <v>-0.32936662716123</v>
      </c>
      <c r="AK63">
        <v>-0.37065753153809</v>
      </c>
      <c r="AL63">
        <v>27.262263893232898</v>
      </c>
      <c r="AM63">
        <v>0.50934015594350501</v>
      </c>
      <c r="AN63">
        <v>3.1260053305193998E-2</v>
      </c>
      <c r="AO63">
        <v>494.75355324869798</v>
      </c>
      <c r="AP63">
        <v>-7.1260806877344197E-3</v>
      </c>
      <c r="AQ63">
        <v>1.0022839491665301</v>
      </c>
      <c r="AR63">
        <v>-5.7969779993088796E-3</v>
      </c>
      <c r="AS63">
        <v>0.112493879317154</v>
      </c>
      <c r="AT63">
        <v>3034.0822692574102</v>
      </c>
      <c r="AU63">
        <v>-3.0594078053204601E-2</v>
      </c>
      <c r="AV63">
        <v>49.4240975742483</v>
      </c>
      <c r="AW63">
        <v>-4.17722447504792E-2</v>
      </c>
      <c r="AX63">
        <v>18908.927476303201</v>
      </c>
      <c r="AY63">
        <v>-2.40723106914278E-2</v>
      </c>
      <c r="AZ63">
        <v>66.611088977760005</v>
      </c>
      <c r="BA63">
        <v>2.4983841839436201E-3</v>
      </c>
      <c r="BB63" s="8">
        <v>2.2345681614416499E-2</v>
      </c>
      <c r="BC63" s="8">
        <v>1.17833760426661E-2</v>
      </c>
      <c r="BD63" s="8">
        <v>7.31546088709676E-2</v>
      </c>
      <c r="BE63" s="7">
        <v>0</v>
      </c>
      <c r="BF63" s="8">
        <v>6.4350356931037744E-2</v>
      </c>
    </row>
    <row r="64" spans="31:58" x14ac:dyDescent="0.3">
      <c r="AE64" s="1">
        <f t="shared" si="4"/>
        <v>42887</v>
      </c>
      <c r="AF64">
        <v>0.184221167480249</v>
      </c>
      <c r="AG64">
        <v>-0.77399041133343105</v>
      </c>
      <c r="AH64">
        <v>-6.6855595619058197E-2</v>
      </c>
      <c r="AI64">
        <v>0.347675425461555</v>
      </c>
      <c r="AJ64">
        <v>-0.35276648741028999</v>
      </c>
      <c r="AK64">
        <v>-0.37907197002770898</v>
      </c>
      <c r="AL64">
        <v>26.931252846988802</v>
      </c>
      <c r="AM64">
        <v>0.50710032232347402</v>
      </c>
      <c r="AN64">
        <v>3.3215962861134998E-2</v>
      </c>
      <c r="AO64">
        <v>493.77738400237001</v>
      </c>
      <c r="AP64">
        <v>-8.0160519513585195E-3</v>
      </c>
      <c r="AQ64">
        <v>1.00023750433974</v>
      </c>
      <c r="AR64">
        <v>-7.7510954447795304E-3</v>
      </c>
      <c r="AS64">
        <v>0.11252772801028001</v>
      </c>
      <c r="AT64">
        <v>3033.4410391245001</v>
      </c>
      <c r="AU64">
        <v>-2.3926469155978701E-2</v>
      </c>
      <c r="AV64">
        <v>48.460917282165603</v>
      </c>
      <c r="AW64">
        <v>-6.3025293994105405E-2</v>
      </c>
      <c r="AX64">
        <v>18574.047831184602</v>
      </c>
      <c r="AY64">
        <v>-6.7015113030766807E-2</v>
      </c>
      <c r="AZ64">
        <v>60.689559961390202</v>
      </c>
      <c r="BA64">
        <v>2.4409186148707002E-3</v>
      </c>
      <c r="BB64" s="8">
        <v>2.4533648923968102E-2</v>
      </c>
      <c r="BC64" s="8">
        <v>1.7874926605733501E-2</v>
      </c>
      <c r="BD64" s="8">
        <v>7.15104207910746E-2</v>
      </c>
      <c r="BE64" s="7">
        <v>0</v>
      </c>
      <c r="BF64" s="8">
        <v>5.1427763814438254E-2</v>
      </c>
    </row>
    <row r="65" spans="31:58" x14ac:dyDescent="0.3">
      <c r="AE65" s="1">
        <f t="shared" si="4"/>
        <v>42979</v>
      </c>
      <c r="AF65">
        <v>0.202904605207716</v>
      </c>
      <c r="AG65">
        <v>-0.76329411587446705</v>
      </c>
      <c r="AH65">
        <v>-8.6879563751774302E-2</v>
      </c>
      <c r="AI65">
        <v>0.33352096339675102</v>
      </c>
      <c r="AJ65">
        <v>-0.37164573051871802</v>
      </c>
      <c r="AK65">
        <v>-0.37428717015568203</v>
      </c>
      <c r="AL65">
        <v>26.7346460956934</v>
      </c>
      <c r="AM65">
        <v>0.50688114159137398</v>
      </c>
      <c r="AN65">
        <v>3.3926181781944599E-2</v>
      </c>
      <c r="AO65">
        <v>493.07358195637102</v>
      </c>
      <c r="AP65">
        <v>-7.9616604298798997E-3</v>
      </c>
      <c r="AQ65">
        <v>0.998986994473124</v>
      </c>
      <c r="AR65">
        <v>-7.8526415588089302E-3</v>
      </c>
      <c r="AS65">
        <v>0.112636009616599</v>
      </c>
      <c r="AT65">
        <v>3058.8399947968601</v>
      </c>
      <c r="AU65">
        <v>-1.04234437658016E-2</v>
      </c>
      <c r="AV65">
        <v>48.269012958360101</v>
      </c>
      <c r="AW65">
        <v>-6.8282598951694001E-2</v>
      </c>
      <c r="AX65">
        <v>18603.9441440708</v>
      </c>
      <c r="AY65">
        <v>-6.8245802940858705E-2</v>
      </c>
      <c r="AZ65">
        <v>57.232447515017398</v>
      </c>
      <c r="BA65">
        <v>2.40078393586097E-3</v>
      </c>
      <c r="BB65" s="8">
        <v>2.5432656821814701E-2</v>
      </c>
      <c r="BC65" s="8">
        <v>2.0840291001412801E-2</v>
      </c>
      <c r="BD65" s="8">
        <v>6.9246864130680499E-2</v>
      </c>
      <c r="BE65" s="7">
        <v>0</v>
      </c>
      <c r="BF65" s="8">
        <v>5.5425561158553904E-2</v>
      </c>
    </row>
    <row r="66" spans="31:58" x14ac:dyDescent="0.3">
      <c r="AE66" s="1">
        <f t="shared" si="4"/>
        <v>43070</v>
      </c>
      <c r="AF66">
        <v>0.21517106471925501</v>
      </c>
      <c r="AG66">
        <v>-0.760463444200701</v>
      </c>
      <c r="AH66">
        <v>-0.10211136828117801</v>
      </c>
      <c r="AI66">
        <v>0.31991671939225902</v>
      </c>
      <c r="AJ66">
        <v>-0.38627795575204699</v>
      </c>
      <c r="AK66">
        <v>-0.35608872836396899</v>
      </c>
      <c r="AL66">
        <v>26.671837164084899</v>
      </c>
      <c r="AM66">
        <v>0.50867838014164601</v>
      </c>
      <c r="AN66">
        <v>3.3542920877412799E-2</v>
      </c>
      <c r="AO66">
        <v>492.62693682800898</v>
      </c>
      <c r="AP66">
        <v>-6.9538615781949698E-3</v>
      </c>
      <c r="AQ66">
        <v>0.99849155202060402</v>
      </c>
      <c r="AR66">
        <v>-6.1200170016920304E-3</v>
      </c>
      <c r="AS66">
        <v>0.112822367339414</v>
      </c>
      <c r="AT66">
        <v>3110.6366968212401</v>
      </c>
      <c r="AU66">
        <v>1.17267679464411E-2</v>
      </c>
      <c r="AV66">
        <v>48.845972185226202</v>
      </c>
      <c r="AW66">
        <v>-5.8803920274736E-2</v>
      </c>
      <c r="AX66">
        <v>18999.080548441299</v>
      </c>
      <c r="AY66">
        <v>-2.8033484010248098E-2</v>
      </c>
      <c r="AZ66">
        <v>55.466903545832302</v>
      </c>
      <c r="BA66">
        <v>2.3775132653247001E-3</v>
      </c>
      <c r="BB66" s="8">
        <v>2.5223812750430501E-2</v>
      </c>
      <c r="BC66" s="8">
        <v>2.1197875428753999E-2</v>
      </c>
      <c r="BD66" s="8">
        <v>6.60881062072773E-2</v>
      </c>
      <c r="BE66" s="7">
        <v>0</v>
      </c>
      <c r="BF66" s="8">
        <v>5.5840704913085126E-2</v>
      </c>
    </row>
    <row r="67" spans="31:58" x14ac:dyDescent="0.3">
      <c r="AE67" s="1">
        <f t="shared" si="4"/>
        <v>43160</v>
      </c>
      <c r="AF67">
        <v>0.22116327779730899</v>
      </c>
      <c r="AG67">
        <v>-0.76546835782002798</v>
      </c>
      <c r="AH67">
        <v>-0.114345412486363</v>
      </c>
      <c r="AI67">
        <v>0.30662702132220399</v>
      </c>
      <c r="AJ67">
        <v>-0.39687521430607797</v>
      </c>
      <c r="AK67">
        <v>-0.323661185119198</v>
      </c>
      <c r="AL67">
        <v>26.742632304680299</v>
      </c>
      <c r="AM67">
        <v>0.51252675270055403</v>
      </c>
      <c r="AN67">
        <v>3.1984041456312902E-2</v>
      </c>
      <c r="AO67">
        <v>492.42779590498702</v>
      </c>
      <c r="AP67">
        <v>-4.8250726201356101E-3</v>
      </c>
      <c r="AQ67">
        <v>0.99873498557273899</v>
      </c>
      <c r="AR67">
        <v>-2.23926159682423E-3</v>
      </c>
      <c r="AS67">
        <v>0.113093071302472</v>
      </c>
      <c r="AT67">
        <v>3189.5603270322999</v>
      </c>
      <c r="AU67">
        <v>4.54961729294985E-2</v>
      </c>
      <c r="AV67">
        <v>50.199047882182803</v>
      </c>
      <c r="AW67">
        <v>-3.2317967535590998E-2</v>
      </c>
      <c r="AX67">
        <v>19765.591447389699</v>
      </c>
      <c r="AY67">
        <v>6.24146998974376E-2</v>
      </c>
      <c r="AZ67">
        <v>54.9982352833443</v>
      </c>
      <c r="BA67">
        <v>2.3708358985266901E-3</v>
      </c>
      <c r="BB67" s="8">
        <v>2.3865044536996199E-2</v>
      </c>
      <c r="BC67" s="8">
        <v>1.90101929414941E-2</v>
      </c>
      <c r="BD67" s="8">
        <v>6.1649226825735502E-2</v>
      </c>
      <c r="BE67" s="7">
        <v>0</v>
      </c>
      <c r="BF67" s="8">
        <v>5.5377666603538156E-2</v>
      </c>
    </row>
    <row r="68" spans="31:58" x14ac:dyDescent="0.3">
      <c r="AE68" s="1">
        <f t="shared" si="4"/>
        <v>43252</v>
      </c>
      <c r="AF68">
        <v>0.22685539558895301</v>
      </c>
      <c r="AG68">
        <v>-0.77620354418440096</v>
      </c>
      <c r="AH68">
        <v>-0.10817984749038401</v>
      </c>
      <c r="AI68">
        <v>0.30560350159816502</v>
      </c>
      <c r="AJ68">
        <v>-0.40484390721160901</v>
      </c>
      <c r="AK68">
        <v>-0.29677263815712501</v>
      </c>
      <c r="AL68">
        <v>26.873676612224401</v>
      </c>
      <c r="AM68">
        <v>0.51582449229204497</v>
      </c>
      <c r="AN68">
        <v>3.0621972483801298E-2</v>
      </c>
      <c r="AO68">
        <v>492.21607227769198</v>
      </c>
      <c r="AP68">
        <v>-3.3477556368469502E-3</v>
      </c>
      <c r="AQ68">
        <v>1.0004650066359</v>
      </c>
      <c r="AR68">
        <v>1.06852668716011E-3</v>
      </c>
      <c r="AS68">
        <v>0.11322529271368199</v>
      </c>
      <c r="AT68">
        <v>3237.3124627460002</v>
      </c>
      <c r="AU68">
        <v>6.2299370577156198E-2</v>
      </c>
      <c r="AV68">
        <v>48.276888337515103</v>
      </c>
      <c r="AW68">
        <v>-4.5208742604935702E-2</v>
      </c>
      <c r="AX68">
        <v>20529.217738963202</v>
      </c>
      <c r="AY68">
        <v>0.114385118450874</v>
      </c>
      <c r="AZ68">
        <v>55.878522742700099</v>
      </c>
      <c r="BA68">
        <v>2.3678040273516399E-3</v>
      </c>
      <c r="BB68" s="8">
        <v>2.26743056216708E-2</v>
      </c>
      <c r="BC68" s="8">
        <v>1.7033046675296499E-2</v>
      </c>
      <c r="BD68" s="8">
        <v>5.8960473448233602E-2</v>
      </c>
      <c r="BE68" s="7">
        <v>0</v>
      </c>
      <c r="BF68" s="8">
        <v>6.4006407909576346E-2</v>
      </c>
    </row>
    <row r="69" spans="31:58" x14ac:dyDescent="0.3">
      <c r="AE69" s="1">
        <f t="shared" ref="AE69:AE74" si="43">+EDATE(AE68,3)</f>
        <v>43344</v>
      </c>
      <c r="AF69">
        <v>0.23231365123322301</v>
      </c>
      <c r="AG69">
        <v>-0.79278292283236695</v>
      </c>
      <c r="AH69">
        <v>-8.2888330592025994E-2</v>
      </c>
      <c r="AI69">
        <v>0.31682842935107203</v>
      </c>
      <c r="AJ69">
        <v>-0.410299517304138</v>
      </c>
      <c r="AK69">
        <v>-0.27421823036911902</v>
      </c>
      <c r="AL69">
        <v>27.065374320702801</v>
      </c>
      <c r="AM69">
        <v>0.51863529670803998</v>
      </c>
      <c r="AN69">
        <v>2.9164801684351298E-2</v>
      </c>
      <c r="AO69">
        <v>491.98719026146699</v>
      </c>
      <c r="AP69">
        <v>-2.2762535897980101E-3</v>
      </c>
      <c r="AQ69">
        <v>1.00373815352092</v>
      </c>
      <c r="AR69">
        <v>4.4027355188383998E-3</v>
      </c>
      <c r="AS69">
        <v>0.113223480246263</v>
      </c>
      <c r="AT69">
        <v>3254.5653473401499</v>
      </c>
      <c r="AU69">
        <v>6.4390931672701102E-2</v>
      </c>
      <c r="AV69">
        <v>43.055330200263697</v>
      </c>
      <c r="AW69">
        <v>-0.100565145847232</v>
      </c>
      <c r="AX69">
        <v>21301.814548211201</v>
      </c>
      <c r="AY69">
        <v>0.13924166276203401</v>
      </c>
      <c r="AZ69">
        <v>58.304556885906401</v>
      </c>
      <c r="BA69">
        <v>2.3683823824298101E-3</v>
      </c>
      <c r="BB69" s="8">
        <v>2.14117186016799E-2</v>
      </c>
      <c r="BC69" s="8">
        <v>1.49207911228777E-2</v>
      </c>
      <c r="BD69" s="8">
        <v>5.76941997340834E-2</v>
      </c>
      <c r="BE69" s="7">
        <v>0</v>
      </c>
      <c r="BF69" s="8">
        <v>6.6903432780597294E-2</v>
      </c>
    </row>
    <row r="70" spans="31:58" x14ac:dyDescent="0.3">
      <c r="AE70" s="1">
        <f t="shared" si="43"/>
        <v>43435</v>
      </c>
      <c r="AF70">
        <v>0.237601556663321</v>
      </c>
      <c r="AG70">
        <v>-0.81538243064111104</v>
      </c>
      <c r="AH70">
        <v>-3.5491360526808298E-2</v>
      </c>
      <c r="AI70">
        <v>0.34049625879575901</v>
      </c>
      <c r="AJ70">
        <v>-0.41332110765339503</v>
      </c>
      <c r="AK70">
        <v>-0.254987314411809</v>
      </c>
      <c r="AL70">
        <v>27.318316762392499</v>
      </c>
      <c r="AM70">
        <v>0.52101345829936196</v>
      </c>
      <c r="AN70">
        <v>2.7300235002020602E-2</v>
      </c>
      <c r="AO70">
        <v>491.736203351553</v>
      </c>
      <c r="AP70">
        <v>-1.4323907573017801E-3</v>
      </c>
      <c r="AQ70">
        <v>1.00866139498089</v>
      </c>
      <c r="AR70">
        <v>8.3675401012749308E-3</v>
      </c>
      <c r="AS70">
        <v>0.113087572918598</v>
      </c>
      <c r="AT70">
        <v>3241.56186288155</v>
      </c>
      <c r="AU70">
        <v>5.2051491642577399E-2</v>
      </c>
      <c r="AV70">
        <v>34.468733580038503</v>
      </c>
      <c r="AW70">
        <v>-0.21165173375583099</v>
      </c>
      <c r="AX70">
        <v>22095.376265435902</v>
      </c>
      <c r="AY70">
        <v>0.14241948365006299</v>
      </c>
      <c r="AZ70">
        <v>62.818685088049101</v>
      </c>
      <c r="BA70">
        <v>2.3725776916918699E-3</v>
      </c>
      <c r="BB70" s="8">
        <v>1.9822932089633798E-2</v>
      </c>
      <c r="BC70" s="8">
        <v>1.23041609170717E-2</v>
      </c>
      <c r="BD70" s="8">
        <v>5.7696099991947497E-2</v>
      </c>
      <c r="BE70" s="7">
        <v>0</v>
      </c>
      <c r="BF70" s="8">
        <v>6.5183425096765779E-2</v>
      </c>
    </row>
    <row r="71" spans="31:58" x14ac:dyDescent="0.3">
      <c r="AE71" s="1">
        <f t="shared" si="43"/>
        <v>43525</v>
      </c>
      <c r="AF71">
        <v>0.24278064162764099</v>
      </c>
      <c r="AG71">
        <v>-0.84424188883157303</v>
      </c>
      <c r="AH71">
        <v>3.9594726698592597E-2</v>
      </c>
      <c r="AI71">
        <v>0.37701699784433101</v>
      </c>
      <c r="AJ71">
        <v>-0.41395246735069002</v>
      </c>
      <c r="AK71">
        <v>-0.23821816630177001</v>
      </c>
      <c r="AL71">
        <v>27.633284191951802</v>
      </c>
      <c r="AM71">
        <v>0.52300491266462201</v>
      </c>
      <c r="AN71">
        <v>2.4628667193539702E-2</v>
      </c>
      <c r="AO71">
        <v>491.45768732124799</v>
      </c>
      <c r="AP71">
        <v>-6.7584461771776495E-4</v>
      </c>
      <c r="AQ71">
        <v>1.0153956260256101</v>
      </c>
      <c r="AR71">
        <v>1.3681382720071199E-2</v>
      </c>
      <c r="AS71">
        <v>0.11281299804247399</v>
      </c>
      <c r="AT71">
        <v>3198.1189493628299</v>
      </c>
      <c r="AU71">
        <v>2.36254048437715E-2</v>
      </c>
      <c r="AV71">
        <v>22.4091568919401</v>
      </c>
      <c r="AW71">
        <v>-0.40508718519463399</v>
      </c>
      <c r="AX71">
        <v>22922.222756382998</v>
      </c>
      <c r="AY71">
        <v>0.12461344583897201</v>
      </c>
      <c r="AZ71">
        <v>70.430054556759004</v>
      </c>
      <c r="BA71">
        <v>2.3804387586340999E-3</v>
      </c>
      <c r="BB71" s="8">
        <v>1.7587880975400101E-2</v>
      </c>
      <c r="BC71" s="8">
        <v>8.7257157104842203E-3</v>
      </c>
      <c r="BD71" s="8">
        <v>5.8966405783612501E-2</v>
      </c>
      <c r="BE71" s="7">
        <v>0</v>
      </c>
      <c r="BF71" s="8">
        <v>6.168894212343079E-2</v>
      </c>
    </row>
    <row r="72" spans="31:58" x14ac:dyDescent="0.3">
      <c r="AE72" s="1">
        <f t="shared" si="43"/>
        <v>43617</v>
      </c>
      <c r="AF72">
        <v>0.23956194853325399</v>
      </c>
      <c r="AG72">
        <v>-0.878005788631399</v>
      </c>
      <c r="AH72">
        <v>8.0236035481024107E-2</v>
      </c>
      <c r="AI72">
        <v>0.39929438292532898</v>
      </c>
      <c r="AJ72">
        <v>-0.41538400465969899</v>
      </c>
      <c r="AK72">
        <v>-0.228089277607254</v>
      </c>
      <c r="AL72">
        <v>27.985402599940301</v>
      </c>
      <c r="AM72">
        <v>0.524980407541073</v>
      </c>
      <c r="AN72">
        <v>2.3288297867255201E-2</v>
      </c>
      <c r="AO72">
        <v>491.597510629537</v>
      </c>
      <c r="AP72">
        <v>-1.44763320620333E-4</v>
      </c>
      <c r="AQ72">
        <v>1.01922010934936</v>
      </c>
      <c r="AR72">
        <v>1.6301760058165599E-2</v>
      </c>
      <c r="AS72">
        <v>0.11270704961648501</v>
      </c>
      <c r="AT72">
        <v>3193.9681886180201</v>
      </c>
      <c r="AU72">
        <v>4.0929330829027897E-3</v>
      </c>
      <c r="AV72">
        <v>17.841031008602101</v>
      </c>
      <c r="AW72">
        <v>-0.50154836483931398</v>
      </c>
      <c r="AX72">
        <v>23321.427748856699</v>
      </c>
      <c r="AY72">
        <v>0.110750999658611</v>
      </c>
      <c r="AZ72">
        <v>74.5056936449826</v>
      </c>
      <c r="BA72">
        <v>2.3793842014242098E-3</v>
      </c>
      <c r="BB72" s="8">
        <v>1.63433178884528E-2</v>
      </c>
      <c r="BC72" s="8">
        <v>7.30161057233148E-3</v>
      </c>
      <c r="BD72" s="8">
        <v>5.9838395257579502E-2</v>
      </c>
      <c r="BE72" s="7">
        <v>0</v>
      </c>
      <c r="BF72" s="8">
        <v>4.7582848643882736E-2</v>
      </c>
    </row>
    <row r="73" spans="31:58" x14ac:dyDescent="0.3">
      <c r="AE73" s="1">
        <f t="shared" si="43"/>
        <v>43709</v>
      </c>
      <c r="AF73">
        <v>0.227908024861604</v>
      </c>
      <c r="AG73">
        <v>-0.91703242543986396</v>
      </c>
      <c r="AH73">
        <v>9.1220370023534503E-2</v>
      </c>
      <c r="AI73">
        <v>0.40771433468963397</v>
      </c>
      <c r="AJ73">
        <v>-0.41763646551573702</v>
      </c>
      <c r="AK73">
        <v>-0.22414677986287501</v>
      </c>
      <c r="AL73">
        <v>28.375758170337999</v>
      </c>
      <c r="AM73">
        <v>0.52697810078141605</v>
      </c>
      <c r="AN73">
        <v>2.2991865314708801E-2</v>
      </c>
      <c r="AO73">
        <v>492.15869508071501</v>
      </c>
      <c r="AP73">
        <v>2.4916448500045903E-4</v>
      </c>
      <c r="AQ73">
        <v>1.0202598317696301</v>
      </c>
      <c r="AR73">
        <v>1.6703497506009302E-2</v>
      </c>
      <c r="AS73">
        <v>0.11276616293866</v>
      </c>
      <c r="AT73">
        <v>3229.0511472098901</v>
      </c>
      <c r="AU73">
        <v>-9.1666950599001793E-3</v>
      </c>
      <c r="AV73">
        <v>20.706930296833502</v>
      </c>
      <c r="AW73">
        <v>-0.52414939665511195</v>
      </c>
      <c r="AX73">
        <v>23299.1888098583</v>
      </c>
      <c r="AY73">
        <v>9.78009721201136E-2</v>
      </c>
      <c r="AZ73">
        <v>75.956723973775794</v>
      </c>
      <c r="BA73">
        <v>2.3694017525329801E-3</v>
      </c>
      <c r="BB73" s="8">
        <v>1.5838522408854999E-2</v>
      </c>
      <c r="BC73" s="8">
        <v>7.7828828682767097E-3</v>
      </c>
      <c r="BD73" s="8">
        <v>6.0418327382281499E-2</v>
      </c>
      <c r="BE73" s="7">
        <v>0</v>
      </c>
      <c r="BF73" s="8">
        <v>5.2285540715183432E-2</v>
      </c>
    </row>
    <row r="74" spans="31:58" x14ac:dyDescent="0.3">
      <c r="AE74" s="1">
        <f t="shared" si="43"/>
        <v>43800</v>
      </c>
      <c r="AF74">
        <v>0.207683266260307</v>
      </c>
      <c r="AG74">
        <v>-0.96173594171386301</v>
      </c>
      <c r="AH74">
        <v>7.3841754673908799E-2</v>
      </c>
      <c r="AI74">
        <v>0.40242271555572101</v>
      </c>
      <c r="AJ74">
        <v>-0.420742492733578</v>
      </c>
      <c r="AK74">
        <v>-0.22621401248374701</v>
      </c>
      <c r="AL74">
        <v>28.8055550377698</v>
      </c>
      <c r="AM74">
        <v>0.52903657901288903</v>
      </c>
      <c r="AN74">
        <v>2.36758394924882E-2</v>
      </c>
      <c r="AO74">
        <v>493.153368764199</v>
      </c>
      <c r="AP74">
        <v>5.7144345333763895E-4</v>
      </c>
      <c r="AQ74">
        <v>1.0185487721498301</v>
      </c>
      <c r="AR74">
        <v>1.49593918847925E-2</v>
      </c>
      <c r="AS74">
        <v>0.11299232691420601</v>
      </c>
      <c r="AT74">
        <v>3303.8617148092599</v>
      </c>
      <c r="AU74">
        <v>-1.7932591562897102E-2</v>
      </c>
      <c r="AV74">
        <v>31.042881802624599</v>
      </c>
      <c r="AW74">
        <v>-0.47830596240184903</v>
      </c>
      <c r="AX74">
        <v>22855.160684901901</v>
      </c>
      <c r="AY74">
        <v>8.2931700386413607E-2</v>
      </c>
      <c r="AZ74">
        <v>75.107527824482602</v>
      </c>
      <c r="BA74">
        <v>2.3503752874087101E-3</v>
      </c>
      <c r="BB74" s="8">
        <v>1.5971802194969398E-2</v>
      </c>
      <c r="BC74" s="8">
        <v>1.02536688151074E-2</v>
      </c>
      <c r="BD74" s="8">
        <v>6.07768715765266E-2</v>
      </c>
      <c r="BE74" s="7">
        <v>0</v>
      </c>
      <c r="BF74" s="8">
        <v>4.0774910848378365E-2</v>
      </c>
    </row>
    <row r="75" spans="31:58" x14ac:dyDescent="0.3">
      <c r="AE75" s="1"/>
    </row>
    <row r="76" spans="31:58" x14ac:dyDescent="0.3">
      <c r="AE76" s="1"/>
    </row>
    <row r="77" spans="31:58" x14ac:dyDescent="0.3">
      <c r="AE77" s="1"/>
    </row>
    <row r="78" spans="31:58" x14ac:dyDescent="0.3">
      <c r="AE78" s="1"/>
    </row>
    <row r="79" spans="31:58" x14ac:dyDescent="0.3">
      <c r="AE79" s="1"/>
    </row>
    <row r="80" spans="31:58" x14ac:dyDescent="0.3">
      <c r="AE80" s="1"/>
    </row>
    <row r="81" spans="31:31" x14ac:dyDescent="0.3">
      <c r="AE81" s="1"/>
    </row>
    <row r="82" spans="31:31" x14ac:dyDescent="0.3">
      <c r="AE82" s="1"/>
    </row>
    <row r="83" spans="31:31" x14ac:dyDescent="0.3">
      <c r="AE83" s="1"/>
    </row>
    <row r="84" spans="31:31" x14ac:dyDescent="0.3">
      <c r="AE84" s="1"/>
    </row>
    <row r="85" spans="31:31" x14ac:dyDescent="0.3">
      <c r="AE85" s="1"/>
    </row>
    <row r="86" spans="31:31" x14ac:dyDescent="0.3">
      <c r="AE86" s="1"/>
    </row>
    <row r="87" spans="31:31" x14ac:dyDescent="0.3">
      <c r="AE87" s="1"/>
    </row>
    <row r="88" spans="31:31" x14ac:dyDescent="0.3">
      <c r="AE88" s="1"/>
    </row>
    <row r="89" spans="31:31" x14ac:dyDescent="0.3">
      <c r="AE89" s="1"/>
    </row>
    <row r="90" spans="31:31" x14ac:dyDescent="0.3">
      <c r="AE90" s="1"/>
    </row>
    <row r="91" spans="31:31" x14ac:dyDescent="0.3">
      <c r="AE91" s="1"/>
    </row>
    <row r="92" spans="31:31" x14ac:dyDescent="0.3">
      <c r="AE92" s="1"/>
    </row>
    <row r="93" spans="31:31" x14ac:dyDescent="0.3">
      <c r="AE93" s="1"/>
    </row>
    <row r="94" spans="31:31" x14ac:dyDescent="0.3">
      <c r="AE94" s="1"/>
    </row>
    <row r="95" spans="31:31" x14ac:dyDescent="0.3">
      <c r="AE95" s="1"/>
    </row>
    <row r="96" spans="31:31" x14ac:dyDescent="0.3">
      <c r="AE96" s="1"/>
    </row>
    <row r="97" spans="31:31" x14ac:dyDescent="0.3">
      <c r="AE97" s="1"/>
    </row>
    <row r="98" spans="31:31" x14ac:dyDescent="0.3">
      <c r="AE98" s="1"/>
    </row>
    <row r="99" spans="31:31" x14ac:dyDescent="0.3">
      <c r="AE99" s="1"/>
    </row>
    <row r="100" spans="31:31" x14ac:dyDescent="0.3">
      <c r="AE100" s="1"/>
    </row>
    <row r="101" spans="31:31" x14ac:dyDescent="0.3">
      <c r="AE101" s="1"/>
    </row>
    <row r="102" spans="31:31" x14ac:dyDescent="0.3">
      <c r="AE102" s="1"/>
    </row>
    <row r="103" spans="31:31" x14ac:dyDescent="0.3">
      <c r="AE103" s="1"/>
    </row>
    <row r="104" spans="31:31" x14ac:dyDescent="0.3">
      <c r="AE104" s="1"/>
    </row>
    <row r="105" spans="31:31" x14ac:dyDescent="0.3">
      <c r="AE105" s="1"/>
    </row>
    <row r="106" spans="31:31" x14ac:dyDescent="0.3">
      <c r="AE106" s="1"/>
    </row>
    <row r="107" spans="31:31" x14ac:dyDescent="0.3">
      <c r="AE107" s="1"/>
    </row>
    <row r="108" spans="31:31" x14ac:dyDescent="0.3">
      <c r="AE108" s="1"/>
    </row>
    <row r="109" spans="31:31" x14ac:dyDescent="0.3">
      <c r="AE109" s="1"/>
    </row>
    <row r="110" spans="31:31" x14ac:dyDescent="0.3">
      <c r="AE110" s="1"/>
    </row>
    <row r="111" spans="31:31" x14ac:dyDescent="0.3">
      <c r="AE111" s="1"/>
    </row>
    <row r="112" spans="31:31" x14ac:dyDescent="0.3">
      <c r="AE112" s="1"/>
    </row>
    <row r="113" spans="31:31" x14ac:dyDescent="0.3">
      <c r="AE113" s="1"/>
    </row>
    <row r="114" spans="31:31" x14ac:dyDescent="0.3">
      <c r="AE114" s="1"/>
    </row>
    <row r="115" spans="31:31" x14ac:dyDescent="0.3">
      <c r="AE115" s="1"/>
    </row>
    <row r="116" spans="31:31" x14ac:dyDescent="0.3">
      <c r="AE116" s="1"/>
    </row>
    <row r="117" spans="31:31" x14ac:dyDescent="0.3">
      <c r="AE117" s="1"/>
    </row>
    <row r="118" spans="31:31" x14ac:dyDescent="0.3">
      <c r="AE118" s="1"/>
    </row>
    <row r="119" spans="31:31" x14ac:dyDescent="0.3">
      <c r="AE119" s="1"/>
    </row>
    <row r="120" spans="31:31" x14ac:dyDescent="0.3">
      <c r="AE120" s="1"/>
    </row>
    <row r="121" spans="31:31" x14ac:dyDescent="0.3">
      <c r="AE121" s="1"/>
    </row>
    <row r="122" spans="31:31" x14ac:dyDescent="0.3">
      <c r="AE122" s="1"/>
    </row>
    <row r="123" spans="31:31" x14ac:dyDescent="0.3">
      <c r="AE123" s="1"/>
    </row>
    <row r="124" spans="31:31" x14ac:dyDescent="0.3">
      <c r="AE124" s="1"/>
    </row>
    <row r="125" spans="31:31" x14ac:dyDescent="0.3">
      <c r="AE125" s="1"/>
    </row>
    <row r="126" spans="31:31" x14ac:dyDescent="0.3">
      <c r="AE126" s="1"/>
    </row>
    <row r="127" spans="31:31" x14ac:dyDescent="0.3">
      <c r="AE127" s="1"/>
    </row>
    <row r="128" spans="31:31" x14ac:dyDescent="0.3">
      <c r="AE128" s="1"/>
    </row>
    <row r="129" spans="31:31" x14ac:dyDescent="0.3">
      <c r="AE129" s="1"/>
    </row>
    <row r="130" spans="31:31" x14ac:dyDescent="0.3">
      <c r="AE130" s="1"/>
    </row>
    <row r="131" spans="31:31" x14ac:dyDescent="0.3">
      <c r="AE131" s="1"/>
    </row>
    <row r="132" spans="31:31" x14ac:dyDescent="0.3">
      <c r="AE132" s="1"/>
    </row>
    <row r="133" spans="31:31" x14ac:dyDescent="0.3">
      <c r="AE133" s="1"/>
    </row>
    <row r="134" spans="31:31" x14ac:dyDescent="0.3">
      <c r="AE134" s="1"/>
    </row>
    <row r="135" spans="31:31" x14ac:dyDescent="0.3">
      <c r="AE135" s="1"/>
    </row>
    <row r="136" spans="31:31" x14ac:dyDescent="0.3">
      <c r="AE136" s="1"/>
    </row>
    <row r="137" spans="31:31" x14ac:dyDescent="0.3">
      <c r="AE137" s="1"/>
    </row>
    <row r="138" spans="31:31" x14ac:dyDescent="0.3">
      <c r="AE138" s="1"/>
    </row>
    <row r="139" spans="31:31" x14ac:dyDescent="0.3">
      <c r="AE139" s="1"/>
    </row>
    <row r="140" spans="31:31" x14ac:dyDescent="0.3">
      <c r="AE140" s="1"/>
    </row>
    <row r="141" spans="31:31" x14ac:dyDescent="0.3">
      <c r="AE141" s="1"/>
    </row>
    <row r="142" spans="31:31" x14ac:dyDescent="0.3">
      <c r="AE142" s="1"/>
    </row>
    <row r="143" spans="31:31" x14ac:dyDescent="0.3">
      <c r="AE143" s="1"/>
    </row>
    <row r="144" spans="31:31" x14ac:dyDescent="0.3">
      <c r="AE144" s="1"/>
    </row>
    <row r="145" spans="31:31" x14ac:dyDescent="0.3">
      <c r="AE14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BB5D-EBB1-4196-8638-E4FEBF8053D5}">
  <dimension ref="A1:AL141"/>
  <sheetViews>
    <sheetView workbookViewId="0">
      <selection activeCell="G21" sqref="G21"/>
    </sheetView>
  </sheetViews>
  <sheetFormatPr baseColWidth="10" defaultRowHeight="14.4" x14ac:dyDescent="0.3"/>
  <cols>
    <col min="2" max="2" width="18.5546875" bestFit="1" customWidth="1"/>
    <col min="33" max="33" width="13.6640625" bestFit="1" customWidth="1"/>
    <col min="34" max="35" width="14.6640625" bestFit="1" customWidth="1"/>
    <col min="36" max="37" width="13.6640625" bestFit="1" customWidth="1"/>
  </cols>
  <sheetData>
    <row r="1" spans="1:37" x14ac:dyDescent="0.3">
      <c r="A1" t="s">
        <v>149</v>
      </c>
      <c r="B1" t="s">
        <v>277</v>
      </c>
      <c r="C1" t="s">
        <v>278</v>
      </c>
      <c r="D1" t="s">
        <v>279</v>
      </c>
      <c r="E1" t="s">
        <v>280</v>
      </c>
      <c r="F1" t="s">
        <v>288</v>
      </c>
      <c r="G1" t="s">
        <v>289</v>
      </c>
      <c r="H1" t="s">
        <v>287</v>
      </c>
      <c r="I1" t="s">
        <v>286</v>
      </c>
      <c r="J1" t="s">
        <v>281</v>
      </c>
      <c r="T1" t="s">
        <v>34</v>
      </c>
      <c r="U1" t="s">
        <v>194</v>
      </c>
      <c r="V1" t="s">
        <v>192</v>
      </c>
      <c r="W1" t="s">
        <v>298</v>
      </c>
      <c r="X1" t="s">
        <v>186</v>
      </c>
      <c r="Y1" t="s">
        <v>326</v>
      </c>
      <c r="Z1" t="s">
        <v>82</v>
      </c>
      <c r="AA1" t="s">
        <v>299</v>
      </c>
      <c r="AG1" t="s">
        <v>327</v>
      </c>
      <c r="AH1" t="s">
        <v>329</v>
      </c>
      <c r="AI1" t="s">
        <v>330</v>
      </c>
      <c r="AJ1" t="s">
        <v>331</v>
      </c>
      <c r="AK1" t="s">
        <v>332</v>
      </c>
    </row>
    <row r="2" spans="1:37" x14ac:dyDescent="0.3">
      <c r="A2" s="1">
        <v>32933</v>
      </c>
      <c r="B2" s="8">
        <v>3.2162559947189397E-2</v>
      </c>
      <c r="C2" s="32">
        <f t="shared" ref="C2:C13" si="0">+C6/(1+B6)</f>
        <v>85403.164929408318</v>
      </c>
      <c r="D2" s="32">
        <f>+LN(C2)</f>
        <v>11.355138439153283</v>
      </c>
      <c r="E2" s="32">
        <v>11.3552198861143</v>
      </c>
      <c r="F2" s="32">
        <v>11.3543993905037</v>
      </c>
      <c r="G2" s="32"/>
      <c r="H2" s="11">
        <f t="shared" ref="H2:I65" si="1">+$E2-F2</f>
        <v>8.2049561060060228E-4</v>
      </c>
      <c r="I2" s="11"/>
      <c r="T2" s="1">
        <v>34394</v>
      </c>
      <c r="U2" s="10"/>
      <c r="V2" s="8">
        <v>-5.4589876748014632E-3</v>
      </c>
      <c r="Z2" s="8"/>
      <c r="AA2" s="8"/>
      <c r="AD2" t="s">
        <v>300</v>
      </c>
      <c r="AF2" t="s">
        <v>328</v>
      </c>
      <c r="AG2" s="26">
        <f>+CORREL(AA44:AA107,$X$44:$X$107)</f>
        <v>0.72756049034823678</v>
      </c>
      <c r="AH2" s="26">
        <f>+CORREL(Y44:Y107,$X$44:$X$107)</f>
        <v>0.76626556170596105</v>
      </c>
      <c r="AI2" s="26">
        <f>+CORREL(U44:U107,$X$44:$X$107)</f>
        <v>0.69310483153054403</v>
      </c>
      <c r="AJ2" s="26">
        <f t="shared" ref="AJ2:AK2" si="2">+CORREL(V44:V107,$X$44:$X$107)</f>
        <v>0.76294691034075202</v>
      </c>
      <c r="AK2" s="26">
        <f t="shared" si="2"/>
        <v>0.61784621963948472</v>
      </c>
    </row>
    <row r="3" spans="1:37" ht="15" thickBot="1" x14ac:dyDescent="0.35">
      <c r="A3" s="1">
        <f>+EDATE(A2,3)</f>
        <v>33025</v>
      </c>
      <c r="B3" s="8">
        <v>3.2161672107744399E-2</v>
      </c>
      <c r="C3" s="32">
        <f t="shared" si="0"/>
        <v>86263.470689347814</v>
      </c>
      <c r="D3" s="32">
        <f t="shared" ref="D3:D66" si="3">+LN(C3)</f>
        <v>11.365161504603964</v>
      </c>
      <c r="E3" s="32">
        <v>11.3631164322285</v>
      </c>
      <c r="F3" s="32">
        <v>11.3628225090856</v>
      </c>
      <c r="G3" s="32"/>
      <c r="H3" s="11">
        <f t="shared" si="1"/>
        <v>2.9392314289999888E-4</v>
      </c>
      <c r="I3" s="11"/>
      <c r="T3" s="1">
        <v>34486</v>
      </c>
      <c r="U3" s="7"/>
      <c r="V3" s="8">
        <v>-4.7202769467986627E-3</v>
      </c>
      <c r="W3" s="33">
        <v>-9.0438726310999584E-3</v>
      </c>
      <c r="Z3" s="8"/>
      <c r="AA3" s="8"/>
    </row>
    <row r="4" spans="1:37" x14ac:dyDescent="0.3">
      <c r="A4" s="1">
        <f t="shared" ref="A4:A67" si="4">+EDATE(A3,3)</f>
        <v>33117</v>
      </c>
      <c r="B4" s="8">
        <v>3.2160447670510503E-2</v>
      </c>
      <c r="C4" s="32">
        <f t="shared" si="0"/>
        <v>86804.642081898826</v>
      </c>
      <c r="D4" s="32">
        <f t="shared" si="3"/>
        <v>11.371415379424635</v>
      </c>
      <c r="E4" s="32">
        <v>11.3710163601259</v>
      </c>
      <c r="F4" s="32">
        <v>11.3712461404773</v>
      </c>
      <c r="G4" s="32"/>
      <c r="H4" s="11">
        <f t="shared" si="1"/>
        <v>-2.2978035140042152E-4</v>
      </c>
      <c r="I4" s="11"/>
      <c r="T4" s="1">
        <v>34578</v>
      </c>
      <c r="U4" s="7"/>
      <c r="V4" s="8">
        <v>-3.5058022106007058E-3</v>
      </c>
      <c r="W4" s="33">
        <v>-7.5241399346008819E-3</v>
      </c>
      <c r="Z4" s="8"/>
      <c r="AA4" s="8"/>
      <c r="AD4" s="41" t="s">
        <v>301</v>
      </c>
      <c r="AE4" s="41"/>
    </row>
    <row r="5" spans="1:37" x14ac:dyDescent="0.3">
      <c r="A5" s="1">
        <f t="shared" si="4"/>
        <v>33208</v>
      </c>
      <c r="B5" s="8">
        <v>3.2158267784555099E-2</v>
      </c>
      <c r="C5" s="32">
        <f t="shared" si="0"/>
        <v>87248.085736758323</v>
      </c>
      <c r="D5" s="32">
        <f t="shared" si="3"/>
        <v>11.376510899844142</v>
      </c>
      <c r="E5" s="32">
        <v>11.378913954572299</v>
      </c>
      <c r="F5" s="32">
        <v>11.379670981190401</v>
      </c>
      <c r="G5" s="32"/>
      <c r="H5" s="11">
        <f t="shared" si="1"/>
        <v>-7.5702661810161942E-4</v>
      </c>
      <c r="I5" s="11"/>
      <c r="T5" s="1">
        <v>34669</v>
      </c>
      <c r="U5" s="7"/>
      <c r="V5" s="8">
        <v>4.8741449460010244E-4</v>
      </c>
      <c r="W5" s="33">
        <v>-3.4401494217011219E-3</v>
      </c>
      <c r="Z5" s="8"/>
      <c r="AA5" s="8"/>
      <c r="AD5" s="38" t="s">
        <v>302</v>
      </c>
      <c r="AE5" s="38">
        <v>0.7662655617059615</v>
      </c>
    </row>
    <row r="6" spans="1:37" x14ac:dyDescent="0.3">
      <c r="A6" s="1">
        <f t="shared" si="4"/>
        <v>33298</v>
      </c>
      <c r="B6" s="8">
        <v>3.2155552964640802E-2</v>
      </c>
      <c r="C6" s="32">
        <f t="shared" si="0"/>
        <v>88149.350922643876</v>
      </c>
      <c r="D6" s="32">
        <f t="shared" si="3"/>
        <v>11.386787824470987</v>
      </c>
      <c r="E6" s="32">
        <v>11.3868318351273</v>
      </c>
      <c r="F6" s="32">
        <v>11.388097584124001</v>
      </c>
      <c r="G6" s="32"/>
      <c r="H6" s="11">
        <f t="shared" si="1"/>
        <v>-1.265748996701177E-3</v>
      </c>
      <c r="I6" s="11"/>
      <c r="T6" s="1">
        <v>34759</v>
      </c>
      <c r="U6" s="7"/>
      <c r="V6" s="8">
        <v>3.6412531724998587E-3</v>
      </c>
      <c r="W6" s="33">
        <v>-4.347080475000098E-4</v>
      </c>
      <c r="Z6" s="8"/>
      <c r="AA6" s="8"/>
      <c r="AD6" s="38" t="s">
        <v>303</v>
      </c>
      <c r="AE6" s="38">
        <v>0.58716291105655261</v>
      </c>
    </row>
    <row r="7" spans="1:37" x14ac:dyDescent="0.3">
      <c r="A7" s="1">
        <f t="shared" si="4"/>
        <v>33390</v>
      </c>
      <c r="B7" s="8">
        <v>3.21500277745079E-2</v>
      </c>
      <c r="C7" s="32">
        <f t="shared" si="0"/>
        <v>89036.843667935798</v>
      </c>
      <c r="D7" s="32">
        <f t="shared" si="3"/>
        <v>11.396805536847797</v>
      </c>
      <c r="E7" s="32">
        <v>11.394754282512499</v>
      </c>
      <c r="F7" s="32">
        <v>11.396526029035501</v>
      </c>
      <c r="G7" s="32"/>
      <c r="H7" s="11">
        <f t="shared" si="1"/>
        <v>-1.7717465230013829E-3</v>
      </c>
      <c r="I7" s="11"/>
      <c r="T7" s="1">
        <v>34851</v>
      </c>
      <c r="U7" s="7"/>
      <c r="V7" s="8">
        <v>9.2934011899998836E-3</v>
      </c>
      <c r="W7" s="33">
        <v>4.8117572058004043E-3</v>
      </c>
      <c r="Z7" s="8"/>
      <c r="AA7" s="8"/>
      <c r="AD7" s="38" t="s">
        <v>304</v>
      </c>
      <c r="AE7" s="38">
        <v>0.56652105660938024</v>
      </c>
    </row>
    <row r="8" spans="1:37" x14ac:dyDescent="0.3">
      <c r="A8" s="1">
        <f t="shared" si="4"/>
        <v>33482</v>
      </c>
      <c r="B8" s="8">
        <v>3.21444190887719E-2</v>
      </c>
      <c r="C8" s="32">
        <f t="shared" si="0"/>
        <v>89594.926875830221</v>
      </c>
      <c r="D8" s="32">
        <f t="shared" si="3"/>
        <v>11.403053977670671</v>
      </c>
      <c r="E8" s="32">
        <v>11.4026508525842</v>
      </c>
      <c r="F8" s="32">
        <v>11.404955604589</v>
      </c>
      <c r="G8" s="32"/>
      <c r="H8" s="11">
        <f t="shared" si="1"/>
        <v>-2.3047520048002923E-3</v>
      </c>
      <c r="I8" s="11"/>
      <c r="T8" s="1">
        <v>34943</v>
      </c>
      <c r="U8" s="7"/>
      <c r="V8" s="8">
        <v>5.761827819698695E-3</v>
      </c>
      <c r="W8" s="33">
        <v>6.0706409859889732E-4</v>
      </c>
      <c r="Z8" s="8"/>
      <c r="AA8" s="8"/>
      <c r="AD8" s="38" t="s">
        <v>305</v>
      </c>
      <c r="AE8" s="38">
        <v>8.2837506535066059E-3</v>
      </c>
    </row>
    <row r="9" spans="1:37" ht="15" thickBot="1" x14ac:dyDescent="0.35">
      <c r="A9" s="1">
        <f t="shared" si="4"/>
        <v>33573</v>
      </c>
      <c r="B9" s="8">
        <v>3.2129659785930499E-2</v>
      </c>
      <c r="C9" s="32">
        <f t="shared" si="0"/>
        <v>90051.33704845405</v>
      </c>
      <c r="D9" s="32">
        <f t="shared" si="3"/>
        <v>11.408135198339005</v>
      </c>
      <c r="E9" s="32">
        <v>11.4105357992531</v>
      </c>
      <c r="F9" s="32">
        <v>11.4133844921073</v>
      </c>
      <c r="G9" s="32"/>
      <c r="H9" s="11">
        <f t="shared" si="1"/>
        <v>-2.8486928541990864E-3</v>
      </c>
      <c r="I9" s="11"/>
      <c r="T9" s="1">
        <v>35034</v>
      </c>
      <c r="U9" s="7"/>
      <c r="V9" s="8">
        <v>7.028423781100912E-3</v>
      </c>
      <c r="W9" s="33">
        <v>9.3350243660061949E-4</v>
      </c>
      <c r="Z9" s="8"/>
      <c r="AA9" s="8"/>
      <c r="AD9" s="39" t="s">
        <v>306</v>
      </c>
      <c r="AE9" s="39">
        <v>64</v>
      </c>
    </row>
    <row r="10" spans="1:37" x14ac:dyDescent="0.3">
      <c r="A10" s="1">
        <f t="shared" si="4"/>
        <v>33664</v>
      </c>
      <c r="B10" s="8">
        <v>3.2120057177403301E-2</v>
      </c>
      <c r="C10" s="32">
        <f t="shared" si="0"/>
        <v>90980.713114430197</v>
      </c>
      <c r="D10" s="32">
        <f t="shared" si="3"/>
        <v>11.418402819238256</v>
      </c>
      <c r="E10" s="32">
        <v>11.4184358743383</v>
      </c>
      <c r="F10" s="32">
        <v>11.421809432443</v>
      </c>
      <c r="G10" s="32"/>
      <c r="H10" s="11">
        <f t="shared" si="1"/>
        <v>-3.3735581047000807E-3</v>
      </c>
      <c r="I10" s="11"/>
      <c r="T10" s="1">
        <v>35125</v>
      </c>
      <c r="U10" s="7"/>
      <c r="V10" s="8">
        <v>7.1670923055009439E-3</v>
      </c>
      <c r="W10" s="33">
        <v>-1.2747129589918416E-4</v>
      </c>
      <c r="Z10" s="8"/>
      <c r="AA10" s="8"/>
    </row>
    <row r="11" spans="1:37" ht="15" thickBot="1" x14ac:dyDescent="0.35">
      <c r="A11" s="1">
        <f t="shared" si="4"/>
        <v>33756</v>
      </c>
      <c r="B11" s="8">
        <v>3.2077438653629102E-2</v>
      </c>
      <c r="C11" s="32">
        <f t="shared" si="0"/>
        <v>91892.917558606772</v>
      </c>
      <c r="D11" s="32">
        <f t="shared" si="3"/>
        <v>11.428379238547066</v>
      </c>
      <c r="E11" s="32">
        <v>11.4263289594174</v>
      </c>
      <c r="F11" s="32">
        <v>11.430225386015801</v>
      </c>
      <c r="G11" s="32"/>
      <c r="H11" s="11">
        <f t="shared" si="1"/>
        <v>-3.8964265984002822E-3</v>
      </c>
      <c r="I11" s="11"/>
      <c r="T11" s="1">
        <v>35217</v>
      </c>
      <c r="U11" s="7"/>
      <c r="V11" s="8">
        <v>9.138086332399098E-3</v>
      </c>
      <c r="W11" s="33">
        <v>3.9838763689914458E-4</v>
      </c>
      <c r="Z11" s="8"/>
      <c r="AA11" s="8"/>
      <c r="AD11" t="s">
        <v>307</v>
      </c>
    </row>
    <row r="12" spans="1:37" x14ac:dyDescent="0.3">
      <c r="A12" s="1">
        <f t="shared" si="4"/>
        <v>33848</v>
      </c>
      <c r="B12" s="8">
        <v>3.2071293170454498E-2</v>
      </c>
      <c r="C12" s="32">
        <f t="shared" si="0"/>
        <v>92468.352042250408</v>
      </c>
      <c r="D12" s="32">
        <f t="shared" si="3"/>
        <v>11.434621724873464</v>
      </c>
      <c r="E12" s="32">
        <v>11.434183398154</v>
      </c>
      <c r="F12" s="32">
        <v>11.4386252047714</v>
      </c>
      <c r="G12" s="32"/>
      <c r="H12" s="11">
        <f t="shared" si="1"/>
        <v>-4.4418066174003457E-3</v>
      </c>
      <c r="I12" s="11"/>
      <c r="T12" s="1">
        <v>35309</v>
      </c>
      <c r="U12" s="7"/>
      <c r="V12" s="8">
        <v>7.4837537086001049E-3</v>
      </c>
      <c r="W12" s="33">
        <v>-2.9270717641995958E-3</v>
      </c>
      <c r="Z12" s="8"/>
      <c r="AA12" s="8"/>
      <c r="AD12" s="40"/>
      <c r="AE12" s="40" t="s">
        <v>311</v>
      </c>
      <c r="AF12" s="40" t="s">
        <v>312</v>
      </c>
      <c r="AG12" s="40" t="s">
        <v>313</v>
      </c>
      <c r="AH12" s="40" t="s">
        <v>314</v>
      </c>
      <c r="AI12" s="40" t="s">
        <v>315</v>
      </c>
    </row>
    <row r="13" spans="1:37" x14ac:dyDescent="0.3">
      <c r="A13" s="1">
        <f t="shared" si="4"/>
        <v>33939</v>
      </c>
      <c r="B13" s="8">
        <v>3.1935421875154101E-2</v>
      </c>
      <c r="C13" s="32">
        <f t="shared" si="0"/>
        <v>92927.164487518137</v>
      </c>
      <c r="D13" s="32">
        <f t="shared" si="3"/>
        <v>11.439571287738065</v>
      </c>
      <c r="E13" s="32">
        <v>11.441993190119399</v>
      </c>
      <c r="F13" s="32">
        <v>11.446999305389101</v>
      </c>
      <c r="G13" s="32"/>
      <c r="H13" s="11">
        <f t="shared" si="1"/>
        <v>-5.0061152697011835E-3</v>
      </c>
      <c r="I13" s="11"/>
      <c r="T13" s="1">
        <v>35400</v>
      </c>
      <c r="U13" s="7"/>
      <c r="V13" s="8">
        <v>6.3638431367998294E-3</v>
      </c>
      <c r="W13" s="33">
        <v>-5.9186436347005156E-3</v>
      </c>
      <c r="X13" s="8"/>
      <c r="Y13" s="8"/>
      <c r="Z13" s="8"/>
      <c r="AA13" s="8"/>
      <c r="AD13" s="38" t="s">
        <v>308</v>
      </c>
      <c r="AE13" s="38">
        <v>3</v>
      </c>
      <c r="AF13" s="38">
        <v>5.8557859598486542E-3</v>
      </c>
      <c r="AG13" s="38">
        <v>1.9519286532828847E-3</v>
      </c>
      <c r="AH13" s="38">
        <v>28.445259729897248</v>
      </c>
      <c r="AI13" s="38">
        <v>1.4420183722366301E-11</v>
      </c>
    </row>
    <row r="14" spans="1:37" x14ac:dyDescent="0.3">
      <c r="A14" s="1">
        <f t="shared" si="4"/>
        <v>34029</v>
      </c>
      <c r="B14" s="8">
        <v>3.19959305432563E-2</v>
      </c>
      <c r="C14" s="32">
        <f>+C18/(1+B18)</f>
        <v>93891.725692015432</v>
      </c>
      <c r="D14" s="32">
        <f t="shared" si="3"/>
        <v>11.449897543017814</v>
      </c>
      <c r="E14" s="32">
        <v>11.4498073794667</v>
      </c>
      <c r="F14" s="32">
        <v>11.4553353284188</v>
      </c>
      <c r="G14" s="32"/>
      <c r="H14" s="11">
        <f t="shared" si="1"/>
        <v>-5.5279489520998482E-3</v>
      </c>
      <c r="I14" s="11"/>
      <c r="T14" s="1">
        <v>35490</v>
      </c>
      <c r="U14" s="7"/>
      <c r="V14" s="8">
        <v>1.5767290176398774E-2</v>
      </c>
      <c r="W14" s="33">
        <v>1.4418452158988515E-3</v>
      </c>
      <c r="X14" s="8"/>
      <c r="Y14" s="8"/>
      <c r="Z14" s="8"/>
      <c r="AA14" s="8"/>
      <c r="AD14" s="38" t="s">
        <v>309</v>
      </c>
      <c r="AE14" s="38">
        <v>60</v>
      </c>
      <c r="AF14" s="38">
        <v>4.1172314933682671E-3</v>
      </c>
      <c r="AG14" s="38">
        <v>6.8620524889471124E-5</v>
      </c>
      <c r="AH14" s="38"/>
      <c r="AI14" s="38"/>
    </row>
    <row r="15" spans="1:37" ht="15" thickBot="1" x14ac:dyDescent="0.35">
      <c r="A15" s="1">
        <f t="shared" si="4"/>
        <v>34121</v>
      </c>
      <c r="B15" s="8">
        <v>3.1515229502393501E-2</v>
      </c>
      <c r="C15" s="32">
        <f>+C19/(1+B19)</f>
        <v>94788.94394511079</v>
      </c>
      <c r="D15" s="32">
        <f t="shared" si="3"/>
        <v>11.459408056390309</v>
      </c>
      <c r="E15" s="32">
        <v>11.4577181359408</v>
      </c>
      <c r="F15" s="32">
        <v>11.463617785588699</v>
      </c>
      <c r="G15" s="32"/>
      <c r="H15" s="11">
        <f t="shared" si="1"/>
        <v>-5.8996496478993521E-3</v>
      </c>
      <c r="I15" s="11"/>
      <c r="T15" s="1">
        <v>35582</v>
      </c>
      <c r="U15" s="7"/>
      <c r="V15" s="8">
        <v>2.3503151489000729E-2</v>
      </c>
      <c r="W15" s="33">
        <v>6.994678768899476E-3</v>
      </c>
      <c r="X15" s="8"/>
      <c r="Y15" s="8"/>
      <c r="Z15" s="8"/>
      <c r="AA15" s="8"/>
      <c r="AD15" s="39" t="s">
        <v>102</v>
      </c>
      <c r="AE15" s="39">
        <v>63</v>
      </c>
      <c r="AF15" s="39">
        <v>9.9730174532169213E-3</v>
      </c>
      <c r="AG15" s="39"/>
      <c r="AH15" s="39"/>
      <c r="AI15" s="39"/>
    </row>
    <row r="16" spans="1:37" ht="15" thickBot="1" x14ac:dyDescent="0.35">
      <c r="A16" s="1">
        <f t="shared" si="4"/>
        <v>34213</v>
      </c>
      <c r="B16" s="8">
        <v>3.1998564406308501E-2</v>
      </c>
      <c r="C16" s="32">
        <f t="shared" ref="C16:C17" si="5">+C20/(1+B20)</f>
        <v>95427.206560619568</v>
      </c>
      <c r="D16" s="32">
        <f t="shared" si="3"/>
        <v>11.466119000852711</v>
      </c>
      <c r="E16" s="32">
        <v>11.4657944348331</v>
      </c>
      <c r="F16" s="32">
        <v>11.4718277336586</v>
      </c>
      <c r="G16" s="32"/>
      <c r="H16" s="11">
        <f t="shared" si="1"/>
        <v>-6.0332988254998554E-3</v>
      </c>
      <c r="I16" s="11"/>
      <c r="T16" s="1">
        <v>35674</v>
      </c>
      <c r="U16" s="7"/>
      <c r="V16" s="8">
        <v>3.2545313870599557E-2</v>
      </c>
      <c r="W16" s="33">
        <v>1.3751867382998384E-2</v>
      </c>
      <c r="X16" s="8"/>
      <c r="Y16" s="8"/>
      <c r="Z16" s="8"/>
      <c r="AA16" s="8"/>
    </row>
    <row r="17" spans="1:38" x14ac:dyDescent="0.3">
      <c r="A17" s="1">
        <f t="shared" si="4"/>
        <v>34304</v>
      </c>
      <c r="B17" s="8">
        <v>3.0138104476785301E-2</v>
      </c>
      <c r="C17" s="32">
        <f t="shared" si="5"/>
        <v>95727.813079574364</v>
      </c>
      <c r="D17" s="32">
        <f t="shared" si="3"/>
        <v>11.469264163007717</v>
      </c>
      <c r="E17" s="32">
        <v>11.473975361880299</v>
      </c>
      <c r="F17" s="32">
        <v>11.479942542107301</v>
      </c>
      <c r="G17" s="32"/>
      <c r="H17" s="11">
        <f t="shared" si="1"/>
        <v>-5.9671802270013785E-3</v>
      </c>
      <c r="I17" s="11"/>
      <c r="T17" s="1">
        <v>35765</v>
      </c>
      <c r="U17" s="7"/>
      <c r="V17" s="8">
        <v>4.292557124090024E-2</v>
      </c>
      <c r="W17" s="33">
        <v>2.1794295712499689E-2</v>
      </c>
      <c r="X17" s="8"/>
      <c r="Y17" s="8"/>
      <c r="Z17" s="8"/>
      <c r="AA17" s="8"/>
      <c r="AD17" s="40"/>
      <c r="AE17" s="40" t="s">
        <v>316</v>
      </c>
      <c r="AF17" s="40" t="s">
        <v>305</v>
      </c>
      <c r="AG17" s="40" t="s">
        <v>317</v>
      </c>
      <c r="AH17" s="40" t="s">
        <v>318</v>
      </c>
      <c r="AI17" s="40" t="s">
        <v>319</v>
      </c>
      <c r="AJ17" s="40" t="s">
        <v>320</v>
      </c>
      <c r="AK17" s="40" t="s">
        <v>321</v>
      </c>
      <c r="AL17" s="40" t="s">
        <v>322</v>
      </c>
    </row>
    <row r="18" spans="1:38" x14ac:dyDescent="0.3">
      <c r="A18" s="1">
        <f t="shared" si="4"/>
        <v>34394</v>
      </c>
      <c r="B18" s="8">
        <v>3.2824380769820603E-2</v>
      </c>
      <c r="C18" s="7">
        <v>96973.663447265688</v>
      </c>
      <c r="D18" s="7">
        <f t="shared" si="3"/>
        <v>11.482194709766844</v>
      </c>
      <c r="E18" s="7">
        <v>11.482476821927399</v>
      </c>
      <c r="F18" s="7">
        <v>11.487935809602201</v>
      </c>
      <c r="H18" s="11">
        <f t="shared" si="1"/>
        <v>-5.4589876748014632E-3</v>
      </c>
      <c r="I18" s="11"/>
      <c r="T18" s="1">
        <v>35855</v>
      </c>
      <c r="U18" s="8"/>
      <c r="V18" s="8">
        <v>3.0256818700300059E-2</v>
      </c>
      <c r="W18" s="33">
        <v>6.7988297626992988E-3</v>
      </c>
      <c r="X18" s="8"/>
      <c r="Y18" s="8"/>
      <c r="Z18" s="8"/>
      <c r="AA18" s="8"/>
      <c r="AD18" s="38" t="s">
        <v>310</v>
      </c>
      <c r="AE18" s="38">
        <v>-5.7474464080062336E-3</v>
      </c>
      <c r="AF18" s="38">
        <v>1.6192775335648886E-3</v>
      </c>
      <c r="AG18" s="38">
        <v>-3.5493893349789496</v>
      </c>
      <c r="AH18" s="38">
        <v>7.5760611018503392E-4</v>
      </c>
      <c r="AI18" s="38">
        <v>-8.986483731632704E-3</v>
      </c>
      <c r="AJ18" s="38">
        <v>-2.5084090843797628E-3</v>
      </c>
      <c r="AK18" s="38">
        <v>-8.986483731632704E-3</v>
      </c>
      <c r="AL18" s="38">
        <v>-2.5084090843797628E-3</v>
      </c>
    </row>
    <row r="19" spans="1:38" x14ac:dyDescent="0.3">
      <c r="A19" s="1">
        <f t="shared" si="4"/>
        <v>34486</v>
      </c>
      <c r="B19" s="8">
        <v>2.51398371357449E-2</v>
      </c>
      <c r="C19" s="7">
        <v>97171.922558160135</v>
      </c>
      <c r="D19" s="7">
        <f t="shared" si="3"/>
        <v>11.484237086149333</v>
      </c>
      <c r="E19" s="7">
        <v>11.491057128375701</v>
      </c>
      <c r="F19" s="7">
        <v>11.495777405322499</v>
      </c>
      <c r="G19" s="7">
        <v>11.500101001006801</v>
      </c>
      <c r="H19" s="11">
        <f t="shared" si="1"/>
        <v>-4.7202769467986627E-3</v>
      </c>
      <c r="I19" s="11">
        <f t="shared" si="1"/>
        <v>-9.0438726310999584E-3</v>
      </c>
      <c r="T19" s="1">
        <v>35947</v>
      </c>
      <c r="U19" s="8">
        <v>5.5550217078982556E-2</v>
      </c>
      <c r="V19" s="8">
        <v>2.1529869412299618E-2</v>
      </c>
      <c r="W19" s="33">
        <v>-4.160763136399126E-3</v>
      </c>
      <c r="X19" s="8"/>
      <c r="Y19" s="8">
        <f t="shared" ref="Y19:Y43" si="6">+$AE$18+$AE$19*U19+$AE$20*V19+$AE$21*W19</f>
        <v>9.6285981457362828E-3</v>
      </c>
      <c r="Z19" s="8">
        <f t="shared" ref="Z19:Z50" si="7">0.7*U19+0.25*V19+0.05*W19</f>
        <v>4.4059581151542737E-2</v>
      </c>
      <c r="AA19" s="8">
        <v>5.5550217078982556E-2</v>
      </c>
      <c r="AD19" s="38" t="s">
        <v>323</v>
      </c>
      <c r="AE19" s="38">
        <v>-9.6863562347461796E-2</v>
      </c>
      <c r="AF19" s="38">
        <v>0.18409134624091544</v>
      </c>
      <c r="AG19" s="38">
        <v>-0.52617118797479501</v>
      </c>
      <c r="AH19" s="38">
        <v>0.60070888631028463</v>
      </c>
      <c r="AI19" s="38">
        <v>-0.46510108128483812</v>
      </c>
      <c r="AJ19" s="38">
        <v>0.27137395658991453</v>
      </c>
      <c r="AK19" s="38">
        <v>-0.46510108128483812</v>
      </c>
      <c r="AL19" s="38">
        <v>0.27137395658991453</v>
      </c>
    </row>
    <row r="20" spans="1:38" x14ac:dyDescent="0.3">
      <c r="A20" s="1">
        <f t="shared" si="4"/>
        <v>34578</v>
      </c>
      <c r="B20" s="8">
        <v>3.4733925899962798E-2</v>
      </c>
      <c r="C20" s="7">
        <v>98741.768082136579</v>
      </c>
      <c r="D20" s="7">
        <f t="shared" si="3"/>
        <v>11.500263318095078</v>
      </c>
      <c r="E20" s="7">
        <v>11.499927984369799</v>
      </c>
      <c r="F20" s="7">
        <v>11.5034337865804</v>
      </c>
      <c r="G20" s="7">
        <v>11.5074521243044</v>
      </c>
      <c r="H20" s="11">
        <f t="shared" si="1"/>
        <v>-3.5058022106007058E-3</v>
      </c>
      <c r="I20" s="11">
        <f t="shared" si="1"/>
        <v>-7.5241399346008819E-3</v>
      </c>
      <c r="T20" s="1">
        <v>36039</v>
      </c>
      <c r="U20" s="8">
        <v>3.6293416457061412E-2</v>
      </c>
      <c r="V20" s="8">
        <v>1.3908582966299932E-2</v>
      </c>
      <c r="W20" s="33">
        <v>-1.3829206845899833E-2</v>
      </c>
      <c r="X20" s="8"/>
      <c r="Y20" s="8">
        <f t="shared" si="6"/>
        <v>3.6176232064828191E-3</v>
      </c>
      <c r="Z20" s="34">
        <f t="shared" si="7"/>
        <v>2.8191076919222978E-2</v>
      </c>
      <c r="AA20" s="34">
        <v>3.6293416457061412E-2</v>
      </c>
      <c r="AD20" s="38" t="s">
        <v>324</v>
      </c>
      <c r="AE20" s="38">
        <v>0.97326412756791914</v>
      </c>
      <c r="AF20" s="38">
        <v>0.32277679544942839</v>
      </c>
      <c r="AG20" s="38">
        <v>3.0152853033092555</v>
      </c>
      <c r="AH20" s="38">
        <v>3.7600732813390433E-3</v>
      </c>
      <c r="AI20" s="38">
        <v>0.32761440663368491</v>
      </c>
      <c r="AJ20" s="38">
        <v>1.6189138485021535</v>
      </c>
      <c r="AK20" s="38">
        <v>0.32761440663368491</v>
      </c>
      <c r="AL20" s="38">
        <v>1.6189138485021535</v>
      </c>
    </row>
    <row r="21" spans="1:38" ht="15" thickBot="1" x14ac:dyDescent="0.35">
      <c r="A21" s="1">
        <f t="shared" si="4"/>
        <v>34669</v>
      </c>
      <c r="B21" s="8">
        <v>2.50998342612887E-2</v>
      </c>
      <c r="C21" s="7">
        <v>98130.565322067298</v>
      </c>
      <c r="D21" s="7">
        <f t="shared" si="3"/>
        <v>11.494054170134392</v>
      </c>
      <c r="E21" s="7">
        <v>11.5113558750098</v>
      </c>
      <c r="F21" s="7">
        <v>11.5108684605152</v>
      </c>
      <c r="G21" s="7">
        <v>11.514796024431501</v>
      </c>
      <c r="H21" s="11">
        <f t="shared" si="1"/>
        <v>4.8741449460010244E-4</v>
      </c>
      <c r="I21" s="11">
        <f t="shared" si="1"/>
        <v>-3.4401494217011219E-3</v>
      </c>
      <c r="T21" s="1">
        <v>36130</v>
      </c>
      <c r="U21" s="8">
        <v>2.3767574223025889E-3</v>
      </c>
      <c r="V21" s="8">
        <v>-9.0869012152996476E-3</v>
      </c>
      <c r="W21" s="33">
        <v>-3.8595176794299135E-2</v>
      </c>
      <c r="X21" s="8"/>
      <c r="Y21" s="8">
        <f t="shared" si="6"/>
        <v>-1.6652823563011367E-2</v>
      </c>
      <c r="Z21" s="34">
        <f t="shared" si="7"/>
        <v>-2.5377539479280566E-3</v>
      </c>
      <c r="AA21" s="34">
        <v>2.3767574223025889E-3</v>
      </c>
      <c r="AD21" s="39" t="s">
        <v>325</v>
      </c>
      <c r="AE21" s="39">
        <v>4.7446368503515822E-2</v>
      </c>
      <c r="AF21" s="39">
        <v>8.4965119622120638E-2</v>
      </c>
      <c r="AG21" s="39">
        <v>0.55842172310863403</v>
      </c>
      <c r="AH21" s="39">
        <v>0.57863449492257246</v>
      </c>
      <c r="AI21" s="39">
        <v>-0.12250917522379323</v>
      </c>
      <c r="AJ21" s="39">
        <v>0.21740191223082489</v>
      </c>
      <c r="AK21" s="39">
        <v>-0.12250917522379323</v>
      </c>
      <c r="AL21" s="39">
        <v>0.21740191223082489</v>
      </c>
    </row>
    <row r="22" spans="1:38" x14ac:dyDescent="0.3">
      <c r="A22" s="1">
        <f t="shared" si="4"/>
        <v>34759</v>
      </c>
      <c r="B22" s="8">
        <v>5.5957613298724999E-2</v>
      </c>
      <c r="C22" s="7">
        <v>102554.77479455034</v>
      </c>
      <c r="D22" s="7">
        <f t="shared" si="3"/>
        <v>11.538152323065569</v>
      </c>
      <c r="E22" s="7">
        <v>11.5216839963119</v>
      </c>
      <c r="F22" s="7">
        <v>11.5180427431394</v>
      </c>
      <c r="G22" s="7">
        <v>11.5221187043594</v>
      </c>
      <c r="H22" s="11">
        <f t="shared" si="1"/>
        <v>3.6412531724998587E-3</v>
      </c>
      <c r="I22" s="11">
        <f t="shared" si="1"/>
        <v>-4.347080475000098E-4</v>
      </c>
      <c r="T22" s="1">
        <v>36220</v>
      </c>
      <c r="U22" s="8">
        <v>-1.0899089332328082E-2</v>
      </c>
      <c r="V22" s="8">
        <v>-1.1875364862699911E-2</v>
      </c>
      <c r="W22" s="33">
        <v>-4.279206379719902E-2</v>
      </c>
      <c r="X22" s="8"/>
      <c r="Y22" s="8">
        <f t="shared" si="6"/>
        <v>-1.8279916439527932E-2</v>
      </c>
      <c r="Z22" s="34">
        <f t="shared" si="7"/>
        <v>-1.2737806938164585E-2</v>
      </c>
      <c r="AA22" s="34">
        <v>-1.0899089332328082E-2</v>
      </c>
    </row>
    <row r="23" spans="1:38" x14ac:dyDescent="0.3">
      <c r="A23" s="1">
        <f t="shared" si="4"/>
        <v>34851</v>
      </c>
      <c r="B23" s="8">
        <v>5.1804708987585699E-2</v>
      </c>
      <c r="C23" s="7">
        <v>102338.55832383833</v>
      </c>
      <c r="D23" s="7">
        <f t="shared" si="3"/>
        <v>11.536041795136919</v>
      </c>
      <c r="E23" s="7">
        <v>11.5342116562899</v>
      </c>
      <c r="F23" s="7">
        <v>11.5249182550999</v>
      </c>
      <c r="G23" s="7">
        <v>11.529399899084099</v>
      </c>
      <c r="H23" s="11">
        <f t="shared" si="1"/>
        <v>9.2934011899998836E-3</v>
      </c>
      <c r="I23" s="11">
        <f t="shared" si="1"/>
        <v>4.8117572058004043E-3</v>
      </c>
      <c r="T23" s="1">
        <v>36312</v>
      </c>
      <c r="U23" s="8">
        <v>-2.9170516115401446E-2</v>
      </c>
      <c r="V23" s="8">
        <v>-1.9411378118201483E-2</v>
      </c>
      <c r="W23" s="33">
        <v>-5.1308191880799825E-2</v>
      </c>
      <c r="X23" s="8"/>
      <c r="Y23" s="8">
        <f t="shared" si="6"/>
        <v>-2.4248671669882291E-2</v>
      </c>
      <c r="Z23" s="34">
        <f t="shared" si="7"/>
        <v>-2.7837615404371373E-2</v>
      </c>
      <c r="AA23" s="34">
        <v>-2.9170516115401446E-2</v>
      </c>
    </row>
    <row r="24" spans="1:38" x14ac:dyDescent="0.3">
      <c r="A24" s="1">
        <f t="shared" si="4"/>
        <v>34943</v>
      </c>
      <c r="B24" s="8">
        <v>3.7278695852149803E-2</v>
      </c>
      <c r="C24" s="7">
        <v>102492.2037761375</v>
      </c>
      <c r="D24" s="7">
        <f t="shared" si="3"/>
        <v>11.537542013947228</v>
      </c>
      <c r="E24" s="7">
        <v>11.5372207206463</v>
      </c>
      <c r="F24" s="7">
        <v>11.531458892826601</v>
      </c>
      <c r="G24" s="7">
        <v>11.536613656547701</v>
      </c>
      <c r="H24" s="11">
        <f t="shared" si="1"/>
        <v>5.761827819698695E-3</v>
      </c>
      <c r="I24" s="11">
        <f t="shared" si="1"/>
        <v>6.0706409859889732E-4</v>
      </c>
      <c r="T24" s="1">
        <v>36404</v>
      </c>
      <c r="U24" s="8">
        <v>-4.5492832199653055E-2</v>
      </c>
      <c r="V24" s="8">
        <v>-2.4794233894100515E-2</v>
      </c>
      <c r="W24" s="33">
        <v>-5.7196467885800573E-2</v>
      </c>
      <c r="X24" s="8"/>
      <c r="Y24" s="8">
        <f t="shared" si="6"/>
        <v>-2.8185951731938396E-2</v>
      </c>
      <c r="Z24" s="34">
        <f t="shared" si="7"/>
        <v>-4.0903364407572293E-2</v>
      </c>
      <c r="AA24" s="34">
        <v>-4.5492832199653055E-2</v>
      </c>
    </row>
    <row r="25" spans="1:38" x14ac:dyDescent="0.3">
      <c r="A25" s="1">
        <f t="shared" si="4"/>
        <v>35034</v>
      </c>
      <c r="B25" s="8">
        <v>5.7779694397449802E-2</v>
      </c>
      <c r="C25" s="7">
        <v>103967.5244580071</v>
      </c>
      <c r="D25" s="7">
        <f t="shared" si="3"/>
        <v>11.551833864531842</v>
      </c>
      <c r="E25" s="7">
        <v>11.5446627849064</v>
      </c>
      <c r="F25" s="7">
        <v>11.537634361125299</v>
      </c>
      <c r="G25" s="7">
        <v>11.543729282469799</v>
      </c>
      <c r="H25" s="11">
        <f t="shared" si="1"/>
        <v>7.028423781100912E-3</v>
      </c>
      <c r="I25" s="11">
        <f t="shared" si="1"/>
        <v>9.3350243660061949E-4</v>
      </c>
      <c r="T25" s="1">
        <v>36495</v>
      </c>
      <c r="U25" s="8">
        <v>-5.2489894275909665E-2</v>
      </c>
      <c r="V25" s="8">
        <v>-1.9659379252900067E-2</v>
      </c>
      <c r="W25" s="33">
        <v>-5.2068506144300031E-2</v>
      </c>
      <c r="X25" s="8"/>
      <c r="Y25" s="8">
        <f t="shared" si="6"/>
        <v>-2.2267318388250648E-2</v>
      </c>
      <c r="Z25" s="34">
        <f t="shared" si="7"/>
        <v>-4.4261196113576783E-2</v>
      </c>
      <c r="AA25" s="34">
        <v>-5.2489894275909665E-2</v>
      </c>
    </row>
    <row r="26" spans="1:38" x14ac:dyDescent="0.3">
      <c r="A26" s="1">
        <f t="shared" si="4"/>
        <v>35125</v>
      </c>
      <c r="B26" s="8">
        <v>2.3177079142525901E-2</v>
      </c>
      <c r="C26" s="7">
        <v>104959.4540026678</v>
      </c>
      <c r="D26" s="7">
        <f t="shared" si="3"/>
        <v>11.561329402208095</v>
      </c>
      <c r="E26" s="7">
        <v>11.550585058249601</v>
      </c>
      <c r="F26" s="7">
        <v>11.5434179659441</v>
      </c>
      <c r="G26" s="7">
        <v>11.5507125295455</v>
      </c>
      <c r="H26" s="11">
        <f t="shared" si="1"/>
        <v>7.1670923055009439E-3</v>
      </c>
      <c r="I26" s="11">
        <f t="shared" si="1"/>
        <v>-1.2747129589918416E-4</v>
      </c>
      <c r="T26" s="1">
        <v>36586</v>
      </c>
      <c r="U26" s="8">
        <v>-6.003358718031071E-2</v>
      </c>
      <c r="V26" s="8">
        <v>-1.4856345404201221E-2</v>
      </c>
      <c r="W26" s="33">
        <v>-4.6773720752501191E-2</v>
      </c>
      <c r="X26" s="8"/>
      <c r="Y26" s="8">
        <f t="shared" si="6"/>
        <v>-1.6610770532995707E-2</v>
      </c>
      <c r="Z26" s="34">
        <f t="shared" si="7"/>
        <v>-4.8076283414892861E-2</v>
      </c>
      <c r="AA26" s="34">
        <v>-6.003358718031071E-2</v>
      </c>
    </row>
    <row r="27" spans="1:38" x14ac:dyDescent="0.3">
      <c r="A27" s="1">
        <f t="shared" si="4"/>
        <v>35217</v>
      </c>
      <c r="B27" s="8">
        <v>2.3695908005450399E-2</v>
      </c>
      <c r="C27" s="7">
        <v>104792.52302497663</v>
      </c>
      <c r="D27" s="7">
        <f t="shared" si="3"/>
        <v>11.559737703142369</v>
      </c>
      <c r="E27" s="7">
        <v>11.557925492328399</v>
      </c>
      <c r="F27" s="7">
        <v>11.548787405996</v>
      </c>
      <c r="G27" s="7">
        <v>11.5575271046915</v>
      </c>
      <c r="H27" s="11">
        <f t="shared" si="1"/>
        <v>9.138086332399098E-3</v>
      </c>
      <c r="I27" s="11">
        <f t="shared" si="1"/>
        <v>3.9838763689914458E-4</v>
      </c>
      <c r="T27" s="1">
        <v>36678</v>
      </c>
      <c r="U27" s="8">
        <v>-4.548814815114377E-2</v>
      </c>
      <c r="V27" s="8">
        <v>-1.0441432383601068E-2</v>
      </c>
      <c r="W27" s="33">
        <v>-4.1387417584701325E-2</v>
      </c>
      <c r="X27" s="8"/>
      <c r="Y27" s="8">
        <f t="shared" si="6"/>
        <v>-1.3467256579014882E-2</v>
      </c>
      <c r="Z27" s="34">
        <f t="shared" si="7"/>
        <v>-3.6521432680935974E-2</v>
      </c>
      <c r="AA27" s="34">
        <v>-4.548814815114377E-2</v>
      </c>
    </row>
    <row r="28" spans="1:38" x14ac:dyDescent="0.3">
      <c r="A28" s="1">
        <f t="shared" si="4"/>
        <v>35309</v>
      </c>
      <c r="B28" s="8">
        <v>2.3640967810846899E-2</v>
      </c>
      <c r="C28" s="7">
        <v>104944.086917234</v>
      </c>
      <c r="D28" s="7">
        <f t="shared" si="3"/>
        <v>11.561182981758074</v>
      </c>
      <c r="E28" s="7">
        <v>11.5612086131353</v>
      </c>
      <c r="F28" s="7">
        <v>11.553724859426699</v>
      </c>
      <c r="G28" s="7">
        <v>11.564135684899499</v>
      </c>
      <c r="H28" s="11">
        <f t="shared" si="1"/>
        <v>7.4837537086001049E-3</v>
      </c>
      <c r="I28" s="11">
        <f t="shared" si="1"/>
        <v>-2.9270717641995958E-3</v>
      </c>
      <c r="T28" s="1">
        <v>36770</v>
      </c>
      <c r="U28" s="8">
        <v>-3.4683940579028127E-2</v>
      </c>
      <c r="V28" s="8">
        <v>-1.0241292467600971E-2</v>
      </c>
      <c r="W28" s="33">
        <v>-3.9768529585600731E-2</v>
      </c>
      <c r="X28" s="8"/>
      <c r="Y28" s="8">
        <f t="shared" si="6"/>
        <v>-1.4242191255482825E-2</v>
      </c>
      <c r="Z28" s="34">
        <f t="shared" si="7"/>
        <v>-2.8827508001499969E-2</v>
      </c>
      <c r="AA28" s="34">
        <v>-3.4683940579028127E-2</v>
      </c>
    </row>
    <row r="29" spans="1:38" x14ac:dyDescent="0.3">
      <c r="A29" s="1">
        <f t="shared" si="4"/>
        <v>35400</v>
      </c>
      <c r="B29" s="8">
        <v>1.0635797438373701E-2</v>
      </c>
      <c r="C29" s="7">
        <v>105079.20330440151</v>
      </c>
      <c r="D29" s="7">
        <f t="shared" si="3"/>
        <v>11.562469661970216</v>
      </c>
      <c r="E29" s="7">
        <v>11.5645820588226</v>
      </c>
      <c r="F29" s="7">
        <v>11.5582182156858</v>
      </c>
      <c r="G29" s="7">
        <v>11.5705007024573</v>
      </c>
      <c r="H29" s="11">
        <f t="shared" si="1"/>
        <v>6.3638431367998294E-3</v>
      </c>
      <c r="I29" s="11">
        <f t="shared" si="1"/>
        <v>-5.9186436347005156E-3</v>
      </c>
      <c r="T29" s="1">
        <v>36861</v>
      </c>
      <c r="U29" s="8">
        <v>-3.068985534197799E-2</v>
      </c>
      <c r="V29" s="8">
        <v>-1.0605418412900747E-2</v>
      </c>
      <c r="W29" s="33">
        <v>-3.830820913990074E-2</v>
      </c>
      <c r="X29" s="8"/>
      <c r="Y29" s="8">
        <f t="shared" si="6"/>
        <v>-1.4914176398340038E-2</v>
      </c>
      <c r="Z29" s="34">
        <f t="shared" si="7"/>
        <v>-2.6049663799604817E-2</v>
      </c>
      <c r="AA29" s="34">
        <v>-3.068985534197799E-2</v>
      </c>
    </row>
    <row r="30" spans="1:38" x14ac:dyDescent="0.3">
      <c r="A30" s="1">
        <f t="shared" si="4"/>
        <v>35490</v>
      </c>
      <c r="B30" s="8">
        <v>5.2749021704752196E-3</v>
      </c>
      <c r="C30" s="7">
        <v>105514.56765234563</v>
      </c>
      <c r="D30" s="7">
        <f t="shared" si="3"/>
        <v>11.56660430437857</v>
      </c>
      <c r="E30" s="7">
        <v>11.578027331745499</v>
      </c>
      <c r="F30" s="7">
        <v>11.5622600415691</v>
      </c>
      <c r="G30" s="7">
        <v>11.5765854865296</v>
      </c>
      <c r="H30" s="11">
        <f t="shared" si="1"/>
        <v>1.5767290176398774E-2</v>
      </c>
      <c r="I30" s="11">
        <f t="shared" si="1"/>
        <v>1.4418452158988515E-3</v>
      </c>
      <c r="T30" s="1">
        <v>36951</v>
      </c>
      <c r="U30" s="8">
        <v>-2.7456171032128163E-2</v>
      </c>
      <c r="V30" s="8">
        <v>-1.1666668920598866E-2</v>
      </c>
      <c r="W30" s="33">
        <v>-3.7189900157599709E-2</v>
      </c>
      <c r="X30" s="8"/>
      <c r="Y30" s="8">
        <f t="shared" si="6"/>
        <v>-1.6207219929529962E-2</v>
      </c>
      <c r="Z30" s="34">
        <f t="shared" si="7"/>
        <v>-2.3995481960519413E-2</v>
      </c>
      <c r="AA30" s="34">
        <v>-2.7456171032128163E-2</v>
      </c>
    </row>
    <row r="31" spans="1:38" x14ac:dyDescent="0.3">
      <c r="A31" s="1">
        <f t="shared" si="4"/>
        <v>35582</v>
      </c>
      <c r="B31" s="8">
        <v>3.8115793160956798E-2</v>
      </c>
      <c r="C31" s="7">
        <v>108863.87160019056</v>
      </c>
      <c r="D31" s="7">
        <f t="shared" si="3"/>
        <v>11.597853496303326</v>
      </c>
      <c r="E31" s="7">
        <v>11.5893500327631</v>
      </c>
      <c r="F31" s="7">
        <v>11.5658468812741</v>
      </c>
      <c r="G31" s="7">
        <v>11.582355353994201</v>
      </c>
      <c r="H31" s="11">
        <f t="shared" si="1"/>
        <v>2.3503151489000729E-2</v>
      </c>
      <c r="I31" s="11">
        <f t="shared" si="1"/>
        <v>6.994678768899476E-3</v>
      </c>
      <c r="T31" s="1">
        <v>37043</v>
      </c>
      <c r="U31" s="8">
        <v>-1.2942304852892383E-2</v>
      </c>
      <c r="V31" s="8">
        <v>-9.1685982989009318E-3</v>
      </c>
      <c r="W31" s="33">
        <v>-3.2213958908799967E-2</v>
      </c>
      <c r="X31" s="8"/>
      <c r="Y31" s="8">
        <f t="shared" si="6"/>
        <v>-1.4945711844712798E-2</v>
      </c>
      <c r="Z31" s="34">
        <f t="shared" si="7"/>
        <v>-1.2962460917189899E-2</v>
      </c>
      <c r="AA31" s="34">
        <v>-1.2942304852892383E-2</v>
      </c>
    </row>
    <row r="32" spans="1:38" x14ac:dyDescent="0.3">
      <c r="A32" s="1">
        <f t="shared" si="4"/>
        <v>35674</v>
      </c>
      <c r="B32" s="8">
        <v>4.0478335493007798E-2</v>
      </c>
      <c r="C32" s="7">
        <v>109279.19596950762</v>
      </c>
      <c r="D32" s="7">
        <f t="shared" si="3"/>
        <v>11.601661317251082</v>
      </c>
      <c r="E32" s="7">
        <v>11.601530447425599</v>
      </c>
      <c r="F32" s="7">
        <v>11.568985133555</v>
      </c>
      <c r="G32" s="7">
        <v>11.587778580042601</v>
      </c>
      <c r="H32" s="11">
        <f t="shared" si="1"/>
        <v>3.2545313870599557E-2</v>
      </c>
      <c r="I32" s="11">
        <f t="shared" si="1"/>
        <v>1.3751867382998384E-2</v>
      </c>
      <c r="T32" s="1">
        <v>37135</v>
      </c>
      <c r="U32" s="8">
        <v>9.6644166169324031E-4</v>
      </c>
      <c r="V32" s="8">
        <v>-8.1961705667001894E-3</v>
      </c>
      <c r="W32" s="33">
        <v>-2.8525723997399055E-2</v>
      </c>
      <c r="X32" s="8"/>
      <c r="Y32" s="8">
        <f t="shared" si="6"/>
        <v>-1.5171540198766337E-2</v>
      </c>
      <c r="Z32" s="34">
        <f t="shared" si="7"/>
        <v>-2.7988196783597318E-3</v>
      </c>
      <c r="AA32" s="34">
        <v>9.6644166169324031E-4</v>
      </c>
    </row>
    <row r="33" spans="1:27" x14ac:dyDescent="0.3">
      <c r="A33" s="1">
        <f t="shared" si="4"/>
        <v>35765</v>
      </c>
      <c r="B33" s="8">
        <v>4.9892853459493097E-2</v>
      </c>
      <c r="C33" s="7">
        <v>110454.89377033294</v>
      </c>
      <c r="D33" s="7">
        <f t="shared" si="3"/>
        <v>11.612362515429709</v>
      </c>
      <c r="E33" s="7">
        <v>11.6146214578764</v>
      </c>
      <c r="F33" s="7">
        <v>11.571695886635499</v>
      </c>
      <c r="G33" s="7">
        <v>11.5928271621639</v>
      </c>
      <c r="H33" s="11">
        <f t="shared" si="1"/>
        <v>4.292557124090024E-2</v>
      </c>
      <c r="I33" s="11">
        <f t="shared" ref="I33:I65" si="8">+$E33-G33</f>
        <v>2.1794295712499689E-2</v>
      </c>
      <c r="T33" s="1">
        <v>37226</v>
      </c>
      <c r="U33" s="8">
        <v>-7.5691292471624649E-4</v>
      </c>
      <c r="V33" s="8">
        <v>-7.3113697988009818E-3</v>
      </c>
      <c r="W33" s="33">
        <v>-2.4745598867800922E-2</v>
      </c>
      <c r="X33" s="8"/>
      <c r="Y33" s="8">
        <f t="shared" si="6"/>
        <v>-1.3964111877009718E-2</v>
      </c>
      <c r="Z33" s="34">
        <f t="shared" si="7"/>
        <v>-3.5949614403916644E-3</v>
      </c>
      <c r="AA33" s="34">
        <v>-7.5691292471624649E-4</v>
      </c>
    </row>
    <row r="34" spans="1:27" x14ac:dyDescent="0.3">
      <c r="A34" s="1">
        <f t="shared" si="4"/>
        <v>35855</v>
      </c>
      <c r="B34" s="8">
        <v>5.2004853906026903E-2</v>
      </c>
      <c r="C34" s="7">
        <v>111147.02554267419</v>
      </c>
      <c r="D34" s="7">
        <f t="shared" si="3"/>
        <v>11.618609158284597</v>
      </c>
      <c r="E34" s="7">
        <v>11.6042773882607</v>
      </c>
      <c r="F34" s="7">
        <v>11.5740205695604</v>
      </c>
      <c r="G34" s="7">
        <v>11.597478558498</v>
      </c>
      <c r="H34" s="11">
        <f t="shared" si="1"/>
        <v>3.0256818700300059E-2</v>
      </c>
      <c r="I34" s="11">
        <f t="shared" si="8"/>
        <v>6.7988297626992988E-3</v>
      </c>
      <c r="T34" s="1">
        <v>37316</v>
      </c>
      <c r="U34" s="8">
        <v>-3.4124380501173723E-3</v>
      </c>
      <c r="V34" s="8">
        <v>-7.6726238701994021E-3</v>
      </c>
      <c r="W34" s="33">
        <v>-2.2083141269300555E-2</v>
      </c>
      <c r="X34" s="8"/>
      <c r="Y34" s="8">
        <f t="shared" si="6"/>
        <v>-1.3932159937746684E-2</v>
      </c>
      <c r="Z34" s="34">
        <f t="shared" si="7"/>
        <v>-5.4110196660970391E-3</v>
      </c>
      <c r="AA34" s="34">
        <v>-3.4124380501173723E-3</v>
      </c>
    </row>
    <row r="35" spans="1:27" x14ac:dyDescent="0.3">
      <c r="A35" s="1">
        <f t="shared" si="4"/>
        <v>35947</v>
      </c>
      <c r="B35" s="8">
        <v>2.3715158827156899E-2</v>
      </c>
      <c r="C35" s="7">
        <v>111476.45204209679</v>
      </c>
      <c r="D35" s="7">
        <f t="shared" si="3"/>
        <v>11.621568655130483</v>
      </c>
      <c r="E35" s="7">
        <v>11.5975573092689</v>
      </c>
      <c r="F35" s="7">
        <v>11.576027439856601</v>
      </c>
      <c r="G35" s="7">
        <v>11.6017180724053</v>
      </c>
      <c r="H35" s="11">
        <f t="shared" si="1"/>
        <v>2.1529869412299618E-2</v>
      </c>
      <c r="I35" s="11">
        <f t="shared" si="8"/>
        <v>-4.160763136399126E-3</v>
      </c>
      <c r="T35" s="1">
        <v>37408</v>
      </c>
      <c r="U35" s="8">
        <v>-9.002192015594046E-3</v>
      </c>
      <c r="V35" s="8">
        <v>-8.6197166671002634E-3</v>
      </c>
      <c r="W35" s="33">
        <v>-1.9921175893898635E-2</v>
      </c>
      <c r="X35" s="8"/>
      <c r="Y35" s="8">
        <f t="shared" si="6"/>
        <v>-1.4209910494813179E-2</v>
      </c>
      <c r="Z35" s="34">
        <f t="shared" si="7"/>
        <v>-9.4525223723858302E-3</v>
      </c>
      <c r="AA35" s="34">
        <v>-9.002192015594046E-3</v>
      </c>
    </row>
    <row r="36" spans="1:27" x14ac:dyDescent="0.3">
      <c r="A36" s="1">
        <f t="shared" si="4"/>
        <v>36039</v>
      </c>
      <c r="B36" s="8">
        <v>-9.8918801590119898E-3</v>
      </c>
      <c r="C36" s="7">
        <v>108203.54811984934</v>
      </c>
      <c r="D36" s="7">
        <f t="shared" si="3"/>
        <v>11.59176943709207</v>
      </c>
      <c r="E36" s="7">
        <v>11.591712248528999</v>
      </c>
      <c r="F36" s="7">
        <v>11.577803665562699</v>
      </c>
      <c r="G36" s="7">
        <v>11.605541455374899</v>
      </c>
      <c r="H36" s="11">
        <f t="shared" si="1"/>
        <v>1.3908582966299932E-2</v>
      </c>
      <c r="I36" s="11">
        <f t="shared" si="8"/>
        <v>-1.3829206845899833E-2</v>
      </c>
      <c r="T36" s="1">
        <v>37500</v>
      </c>
      <c r="U36" s="8">
        <v>-1.4857915118856924E-2</v>
      </c>
      <c r="V36" s="8">
        <v>-1.0152598275100289E-2</v>
      </c>
      <c r="W36" s="33">
        <v>-1.829536648600083E-2</v>
      </c>
      <c r="X36" s="8"/>
      <c r="Y36" s="8">
        <f t="shared" si="6"/>
        <v>-1.5057464223502253E-2</v>
      </c>
      <c r="Z36" s="34">
        <f t="shared" si="7"/>
        <v>-1.3853458476274959E-2</v>
      </c>
      <c r="AA36" s="34">
        <v>-1.4857915118856924E-2</v>
      </c>
    </row>
    <row r="37" spans="1:27" x14ac:dyDescent="0.3">
      <c r="A37" s="1">
        <f t="shared" si="4"/>
        <v>36130</v>
      </c>
      <c r="B37" s="8">
        <v>-4.4249765072626297E-2</v>
      </c>
      <c r="C37" s="7">
        <v>105673.85078239089</v>
      </c>
      <c r="D37" s="7">
        <f t="shared" si="3"/>
        <v>11.568112750357082</v>
      </c>
      <c r="E37" s="7">
        <v>11.5703629696704</v>
      </c>
      <c r="F37" s="7">
        <v>11.5794498708857</v>
      </c>
      <c r="G37" s="7">
        <v>11.608958146464699</v>
      </c>
      <c r="H37" s="11">
        <f t="shared" si="1"/>
        <v>-9.0869012152996476E-3</v>
      </c>
      <c r="I37" s="11">
        <f t="shared" si="8"/>
        <v>-3.8595176794299135E-2</v>
      </c>
      <c r="T37" s="1">
        <v>37591</v>
      </c>
      <c r="U37" s="8">
        <v>-1.810170642097797E-2</v>
      </c>
      <c r="V37" s="8">
        <v>-9.1661027067004852E-3</v>
      </c>
      <c r="W37" s="33">
        <v>-1.4129950059400542E-2</v>
      </c>
      <c r="X37" s="8"/>
      <c r="Y37" s="8">
        <f t="shared" si="6"/>
        <v>-1.3585504410991767E-2</v>
      </c>
      <c r="Z37" s="34">
        <f t="shared" si="7"/>
        <v>-1.5669217674329727E-2</v>
      </c>
      <c r="AA37" s="34">
        <v>-1.810170642097797E-2</v>
      </c>
    </row>
    <row r="38" spans="1:27" x14ac:dyDescent="0.3">
      <c r="A38" s="1">
        <f t="shared" si="4"/>
        <v>36220</v>
      </c>
      <c r="B38" s="8">
        <v>-5.8806204590817798E-2</v>
      </c>
      <c r="C38" s="7">
        <v>104799.36101797654</v>
      </c>
      <c r="D38" s="7">
        <f t="shared" si="3"/>
        <v>11.559802953693779</v>
      </c>
      <c r="E38" s="7">
        <v>11.569200008034301</v>
      </c>
      <c r="F38" s="7">
        <v>11.581075372897001</v>
      </c>
      <c r="G38" s="7">
        <v>11.6119920718315</v>
      </c>
      <c r="H38" s="11">
        <f t="shared" si="1"/>
        <v>-1.1875364862699911E-2</v>
      </c>
      <c r="I38" s="11">
        <f t="shared" si="8"/>
        <v>-4.279206379719902E-2</v>
      </c>
      <c r="T38" s="1">
        <v>37681</v>
      </c>
      <c r="U38" s="8">
        <v>-2.1479569710263324E-2</v>
      </c>
      <c r="V38" s="8">
        <v>-8.4777340564006209E-3</v>
      </c>
      <c r="W38" s="33">
        <v>-1.0270083173899991E-2</v>
      </c>
      <c r="X38" s="8"/>
      <c r="Y38" s="8">
        <f t="shared" si="6"/>
        <v>-1.2405211359165693E-2</v>
      </c>
      <c r="Z38" s="34">
        <f t="shared" si="7"/>
        <v>-1.766863646997948E-2</v>
      </c>
      <c r="AA38" s="34">
        <v>-2.1479569710263324E-2</v>
      </c>
    </row>
    <row r="39" spans="1:27" x14ac:dyDescent="0.3">
      <c r="A39" s="1">
        <f t="shared" si="4"/>
        <v>36312</v>
      </c>
      <c r="B39" s="8">
        <v>-7.3120816662045798E-2</v>
      </c>
      <c r="C39" s="7">
        <v>103616.08304112127</v>
      </c>
      <c r="D39" s="7">
        <f t="shared" si="3"/>
        <v>11.548447838468437</v>
      </c>
      <c r="E39" s="7">
        <v>11.563372431236299</v>
      </c>
      <c r="F39" s="7">
        <v>11.582783809354501</v>
      </c>
      <c r="G39" s="7">
        <v>11.614680623117099</v>
      </c>
      <c r="H39" s="11">
        <f t="shared" si="1"/>
        <v>-1.9411378118201483E-2</v>
      </c>
      <c r="I39" s="11">
        <f t="shared" si="8"/>
        <v>-5.1308191880799825E-2</v>
      </c>
      <c r="T39" s="1">
        <v>37773</v>
      </c>
      <c r="U39" s="8">
        <v>-2.4430152298558938E-2</v>
      </c>
      <c r="V39" s="8">
        <v>-8.8813070303004338E-3</v>
      </c>
      <c r="W39" s="33">
        <v>-7.5360642098996067E-3</v>
      </c>
      <c r="X39" s="8"/>
      <c r="Y39" s="8">
        <f t="shared" si="6"/>
        <v>-1.2382471245754015E-2</v>
      </c>
      <c r="Z39" s="34">
        <f t="shared" si="7"/>
        <v>-1.9698236577061344E-2</v>
      </c>
      <c r="AA39" s="34">
        <v>-2.4430152298558938E-2</v>
      </c>
    </row>
    <row r="40" spans="1:27" x14ac:dyDescent="0.3">
      <c r="A40" s="1">
        <f t="shared" si="4"/>
        <v>36404</v>
      </c>
      <c r="B40" s="8">
        <v>-3.1810472856115303E-2</v>
      </c>
      <c r="C40" s="7">
        <v>104815.71209854593</v>
      </c>
      <c r="D40" s="7">
        <f t="shared" si="3"/>
        <v>11.559958964235955</v>
      </c>
      <c r="E40" s="7">
        <v>11.559877162019299</v>
      </c>
      <c r="F40" s="7">
        <v>11.5846713959134</v>
      </c>
      <c r="G40" s="7">
        <v>11.6170736299051</v>
      </c>
      <c r="H40" s="11">
        <f t="shared" si="1"/>
        <v>-2.4794233894100515E-2</v>
      </c>
      <c r="I40" s="11">
        <f t="shared" si="8"/>
        <v>-5.7196467885800573E-2</v>
      </c>
      <c r="T40" s="1">
        <v>37865</v>
      </c>
      <c r="U40" s="8">
        <v>-2.5875254149578253E-2</v>
      </c>
      <c r="V40" s="8">
        <v>-7.4724290177012875E-3</v>
      </c>
      <c r="W40" s="33">
        <v>-3.0494973356010036E-3</v>
      </c>
      <c r="X40" s="8"/>
      <c r="Y40" s="8">
        <f t="shared" si="6"/>
        <v>-1.0658411797493803E-2</v>
      </c>
      <c r="Z40" s="34">
        <f t="shared" si="7"/>
        <v>-2.0133260025910149E-2</v>
      </c>
      <c r="AA40" s="34">
        <v>-2.5875254149578253E-2</v>
      </c>
    </row>
    <row r="41" spans="1:27" x14ac:dyDescent="0.3">
      <c r="A41" s="1">
        <f t="shared" si="4"/>
        <v>36495</v>
      </c>
      <c r="B41" s="8">
        <v>-7.9839075127985399E-3</v>
      </c>
      <c r="C41" s="7">
        <v>104833.51955835868</v>
      </c>
      <c r="D41" s="7">
        <f t="shared" si="3"/>
        <v>11.560128842844284</v>
      </c>
      <c r="E41" s="7">
        <v>11.5671628368644</v>
      </c>
      <c r="F41" s="7">
        <v>11.5868222161173</v>
      </c>
      <c r="G41" s="7">
        <v>11.6192313430087</v>
      </c>
      <c r="H41" s="11">
        <f t="shared" si="1"/>
        <v>-1.9659379252900067E-2</v>
      </c>
      <c r="I41" s="11">
        <f t="shared" si="8"/>
        <v>-5.2068506144300031E-2</v>
      </c>
      <c r="T41" s="1">
        <v>37956</v>
      </c>
      <c r="U41" s="8">
        <v>-2.643151316599468E-2</v>
      </c>
      <c r="V41" s="8">
        <v>-7.5096148222009163E-3</v>
      </c>
      <c r="W41" s="33">
        <v>-9.6331384700221179E-5</v>
      </c>
      <c r="X41" s="8"/>
      <c r="Y41" s="8">
        <f t="shared" si="6"/>
        <v>-1.0500605177191581E-2</v>
      </c>
      <c r="Z41" s="34">
        <f t="shared" si="7"/>
        <v>-2.0384279490981514E-2</v>
      </c>
      <c r="AA41" s="34">
        <v>-2.643151316599468E-2</v>
      </c>
    </row>
    <row r="42" spans="1:27" x14ac:dyDescent="0.3">
      <c r="A42" s="1">
        <f t="shared" si="4"/>
        <v>36586</v>
      </c>
      <c r="B42" s="8">
        <v>2.2559819132485601E-2</v>
      </c>
      <c r="C42" s="7">
        <v>107190.48590845287</v>
      </c>
      <c r="D42" s="7">
        <f t="shared" si="3"/>
        <v>11.582362772826265</v>
      </c>
      <c r="E42" s="7">
        <v>11.574448511709599</v>
      </c>
      <c r="F42" s="7">
        <v>11.589304857113801</v>
      </c>
      <c r="G42" s="7">
        <v>11.621222232462101</v>
      </c>
      <c r="H42" s="11">
        <f t="shared" si="1"/>
        <v>-1.4856345404201221E-2</v>
      </c>
      <c r="I42" s="11">
        <f t="shared" si="8"/>
        <v>-4.6773720752501191E-2</v>
      </c>
      <c r="T42" s="1">
        <v>38047</v>
      </c>
      <c r="U42" s="8">
        <v>-2.7341615807325081E-2</v>
      </c>
      <c r="V42" s="8">
        <v>-7.7950154537997918E-3</v>
      </c>
      <c r="W42" s="33">
        <v>2.4933938461000338E-3</v>
      </c>
      <c r="Y42" s="8">
        <f t="shared" si="6"/>
        <v>-1.0567346532347494E-2</v>
      </c>
      <c r="Z42" s="34">
        <f t="shared" si="7"/>
        <v>-2.0963215236272502E-2</v>
      </c>
      <c r="AA42" s="34">
        <v>-2.7341615807325081E-2</v>
      </c>
    </row>
    <row r="43" spans="1:27" x14ac:dyDescent="0.3">
      <c r="A43" s="1">
        <f t="shared" si="4"/>
        <v>36678</v>
      </c>
      <c r="B43" s="8">
        <v>3.3437504977507998E-2</v>
      </c>
      <c r="C43" s="7">
        <v>107139.32223568164</v>
      </c>
      <c r="D43" s="7">
        <f t="shared" si="3"/>
        <v>11.581885343445945</v>
      </c>
      <c r="E43" s="7">
        <v>11.581734186554799</v>
      </c>
      <c r="F43" s="7">
        <v>11.5921756189384</v>
      </c>
      <c r="G43" s="7">
        <v>11.6231216041395</v>
      </c>
      <c r="H43" s="11">
        <f t="shared" si="1"/>
        <v>-1.0441432383601068E-2</v>
      </c>
      <c r="I43" s="11">
        <f t="shared" si="8"/>
        <v>-4.1387417584701325E-2</v>
      </c>
      <c r="T43" s="1">
        <v>38139</v>
      </c>
      <c r="U43" s="8">
        <v>-2.66917641915283E-2</v>
      </c>
      <c r="V43" s="8">
        <v>-8.6188674776987995E-3</v>
      </c>
      <c r="W43" s="33">
        <v>4.4018184296010787E-3</v>
      </c>
      <c r="X43" s="8"/>
      <c r="Y43" s="8">
        <f t="shared" si="6"/>
        <v>-1.1341571280085999E-2</v>
      </c>
      <c r="Z43" s="34">
        <f t="shared" si="7"/>
        <v>-2.0618860882014454E-2</v>
      </c>
      <c r="AA43" s="34">
        <v>-2.66917641915283E-2</v>
      </c>
    </row>
    <row r="44" spans="1:27" x14ac:dyDescent="0.3">
      <c r="A44" s="1">
        <f t="shared" si="4"/>
        <v>36770</v>
      </c>
      <c r="B44" s="8">
        <v>2.7439695463632702E-2</v>
      </c>
      <c r="C44" s="7">
        <v>107731.64653757939</v>
      </c>
      <c r="D44" s="7">
        <f t="shared" si="3"/>
        <v>11.587398659699588</v>
      </c>
      <c r="E44" s="7">
        <v>11.585240223943</v>
      </c>
      <c r="F44" s="7">
        <v>11.595481516410601</v>
      </c>
      <c r="G44" s="7">
        <v>11.625008753528601</v>
      </c>
      <c r="H44" s="11">
        <f t="shared" si="1"/>
        <v>-1.0241292467600971E-2</v>
      </c>
      <c r="I44" s="11">
        <f t="shared" si="8"/>
        <v>-3.9768529585600731E-2</v>
      </c>
      <c r="T44" s="1">
        <v>38231</v>
      </c>
      <c r="U44" s="8">
        <v>-2.4080340683971135E-2</v>
      </c>
      <c r="V44" s="8">
        <v>-7.357231836198963E-3</v>
      </c>
      <c r="W44" s="33">
        <v>8.2257788079012073E-3</v>
      </c>
      <c r="X44" s="8">
        <v>-1.1682445659501495E-2</v>
      </c>
      <c r="Y44" s="8">
        <f>+$AE$18+$AE$19*U44+$AE$20*V44+$AE$21*W44</f>
        <v>-1.0185185318641286E-2</v>
      </c>
      <c r="Z44" s="34">
        <f t="shared" si="7"/>
        <v>-1.8284257497434474E-2</v>
      </c>
      <c r="AA44" s="34">
        <v>-2.4080340683971135E-2</v>
      </c>
    </row>
    <row r="45" spans="1:27" x14ac:dyDescent="0.3">
      <c r="A45" s="1">
        <f t="shared" si="4"/>
        <v>36861</v>
      </c>
      <c r="B45" s="8">
        <v>2.65778858346533E-2</v>
      </c>
      <c r="C45" s="7">
        <v>107657.12945274852</v>
      </c>
      <c r="D45" s="7">
        <f t="shared" si="3"/>
        <v>11.586706728678937</v>
      </c>
      <c r="E45" s="7">
        <v>11.5886576200419</v>
      </c>
      <c r="F45" s="7">
        <v>11.599263038454801</v>
      </c>
      <c r="G45" s="7">
        <v>11.626965829181801</v>
      </c>
      <c r="H45" s="11">
        <f t="shared" si="1"/>
        <v>-1.0605418412900747E-2</v>
      </c>
      <c r="I45" s="11">
        <f t="shared" si="8"/>
        <v>-3.830820913990074E-2</v>
      </c>
      <c r="T45" s="1">
        <v>38322</v>
      </c>
      <c r="U45" s="8">
        <v>-2.1951134170950737E-2</v>
      </c>
      <c r="V45" s="8">
        <v>-6.4341474282993971E-3</v>
      </c>
      <c r="W45" s="33">
        <v>1.151397020790057E-2</v>
      </c>
      <c r="X45" s="8">
        <v>-1.6300000035978979E-2</v>
      </c>
      <c r="Y45" s="8">
        <f t="shared" ref="Y45:Y107" si="9">+$AE$18+$AE$19*U45+$AE$20*V45+$AE$21*W45</f>
        <v>-9.3370101646654789E-3</v>
      </c>
      <c r="Z45" s="34">
        <f t="shared" si="7"/>
        <v>-1.6398632266345334E-2</v>
      </c>
      <c r="AA45" s="34">
        <v>-2.1951134170950737E-2</v>
      </c>
    </row>
    <row r="46" spans="1:27" x14ac:dyDescent="0.3">
      <c r="A46" s="1">
        <f t="shared" si="4"/>
        <v>36951</v>
      </c>
      <c r="B46" s="8">
        <v>1.14628067595461E-2</v>
      </c>
      <c r="C46" s="7">
        <v>108426.25891721596</v>
      </c>
      <c r="D46" s="7">
        <f t="shared" si="3"/>
        <v>11.593825579585811</v>
      </c>
      <c r="E46" s="7">
        <v>11.591887604267001</v>
      </c>
      <c r="F46" s="7">
        <v>11.6035542731876</v>
      </c>
      <c r="G46" s="7">
        <v>11.6290775044246</v>
      </c>
      <c r="H46" s="11">
        <f t="shared" si="1"/>
        <v>-1.1666668920598866E-2</v>
      </c>
      <c r="I46" s="11">
        <f t="shared" si="8"/>
        <v>-3.7189900157599709E-2</v>
      </c>
      <c r="T46" s="1">
        <v>38412</v>
      </c>
      <c r="U46" s="8">
        <v>-1.9958066867575397E-2</v>
      </c>
      <c r="V46" s="8">
        <v>-5.7970327037999425E-3</v>
      </c>
      <c r="W46" s="33">
        <v>1.4292103632500996E-2</v>
      </c>
      <c r="X46" s="8">
        <v>-1.4986566665502132E-2</v>
      </c>
      <c r="Y46" s="8">
        <f t="shared" si="9"/>
        <v>-8.7781725149524998E-3</v>
      </c>
      <c r="Z46" s="34">
        <f t="shared" si="7"/>
        <v>-1.4705299801627712E-2</v>
      </c>
      <c r="AA46" s="34">
        <v>-1.9958066867575397E-2</v>
      </c>
    </row>
    <row r="47" spans="1:27" x14ac:dyDescent="0.3">
      <c r="A47" s="1">
        <f t="shared" si="4"/>
        <v>37043</v>
      </c>
      <c r="B47" s="8">
        <v>1.3714835054848599E-2</v>
      </c>
      <c r="C47" s="7">
        <v>108618.84286774036</v>
      </c>
      <c r="D47" s="7">
        <f t="shared" si="3"/>
        <v>11.595600178500794</v>
      </c>
      <c r="E47" s="7">
        <v>11.5992140820403</v>
      </c>
      <c r="F47" s="7">
        <v>11.608382680339201</v>
      </c>
      <c r="G47" s="7">
        <v>11.6314280409491</v>
      </c>
      <c r="H47" s="11">
        <f t="shared" si="1"/>
        <v>-9.1685982989009318E-3</v>
      </c>
      <c r="I47" s="11">
        <f t="shared" si="8"/>
        <v>-3.2213958908799967E-2</v>
      </c>
      <c r="T47" s="1">
        <v>38504</v>
      </c>
      <c r="U47" s="8">
        <v>-1.6813052827436392E-2</v>
      </c>
      <c r="V47" s="8">
        <v>-3.43068897160137E-3</v>
      </c>
      <c r="W47" s="33">
        <v>1.8549244324399083E-2</v>
      </c>
      <c r="X47" s="8">
        <v>-1.4849999960436122E-2</v>
      </c>
      <c r="Y47" s="8">
        <f t="shared" si="9"/>
        <v>-6.5777464444299804E-3</v>
      </c>
      <c r="Z47" s="34">
        <f t="shared" si="7"/>
        <v>-1.1699347005885862E-2</v>
      </c>
      <c r="AA47" s="34">
        <v>-1.6813052827436392E-2</v>
      </c>
    </row>
    <row r="48" spans="1:27" x14ac:dyDescent="0.3">
      <c r="A48" s="1">
        <f t="shared" si="4"/>
        <v>37135</v>
      </c>
      <c r="B48" s="8">
        <v>1.6335921085223901E-2</v>
      </c>
      <c r="C48" s="7">
        <v>109505.99556793486</v>
      </c>
      <c r="D48" s="7">
        <f t="shared" si="3"/>
        <v>11.603734580784812</v>
      </c>
      <c r="E48" s="7">
        <v>11.605572257404701</v>
      </c>
      <c r="F48" s="7">
        <v>11.613768427971401</v>
      </c>
      <c r="G48" s="7">
        <v>11.6340979814021</v>
      </c>
      <c r="H48" s="11">
        <f t="shared" si="1"/>
        <v>-8.1961705667001894E-3</v>
      </c>
      <c r="I48" s="11">
        <f t="shared" si="8"/>
        <v>-2.8525723997399055E-2</v>
      </c>
      <c r="T48" s="1">
        <v>38596</v>
      </c>
      <c r="U48" s="8">
        <v>-1.35441268528943E-2</v>
      </c>
      <c r="V48" s="8">
        <v>-1.2334859919995722E-3</v>
      </c>
      <c r="W48" s="33">
        <v>2.2362243074599775E-2</v>
      </c>
      <c r="X48" s="8">
        <v>-1.6999999965623958E-2</v>
      </c>
      <c r="Y48" s="8">
        <f t="shared" si="9"/>
        <v>-4.5750144745370317E-3</v>
      </c>
      <c r="Z48" s="34">
        <f t="shared" si="7"/>
        <v>-8.6711481412959143E-3</v>
      </c>
      <c r="AA48" s="34">
        <v>-1.35441268528943E-2</v>
      </c>
    </row>
    <row r="49" spans="1:27" x14ac:dyDescent="0.3">
      <c r="A49" s="1">
        <f t="shared" si="4"/>
        <v>37226</v>
      </c>
      <c r="B49" s="8">
        <v>2.3651047205513399E-2</v>
      </c>
      <c r="C49" s="7">
        <v>110233.68228661599</v>
      </c>
      <c r="D49" s="7">
        <f t="shared" si="3"/>
        <v>11.610357775884451</v>
      </c>
      <c r="E49" s="7">
        <v>11.612414583973599</v>
      </c>
      <c r="F49" s="7">
        <v>11.6197259537724</v>
      </c>
      <c r="G49" s="7">
        <v>11.6371601828414</v>
      </c>
      <c r="H49" s="11">
        <f t="shared" si="1"/>
        <v>-7.3113697988009818E-3</v>
      </c>
      <c r="I49" s="11">
        <f t="shared" si="8"/>
        <v>-2.4745598867800922E-2</v>
      </c>
      <c r="T49" s="1">
        <v>38687</v>
      </c>
      <c r="U49" s="8">
        <v>-9.3146508468583411E-3</v>
      </c>
      <c r="V49" s="8">
        <v>8.5694645349931875E-4</v>
      </c>
      <c r="W49" s="33">
        <v>2.5771593632399004E-2</v>
      </c>
      <c r="X49" s="8">
        <v>-1.3499999980795763E-2</v>
      </c>
      <c r="Y49" s="8">
        <f t="shared" si="9"/>
        <v>-2.7883923741136309E-3</v>
      </c>
      <c r="Z49" s="34">
        <f t="shared" si="7"/>
        <v>-5.0174392978060587E-3</v>
      </c>
      <c r="AA49" s="34">
        <v>-9.3146508468583411E-3</v>
      </c>
    </row>
    <row r="50" spans="1:27" x14ac:dyDescent="0.3">
      <c r="A50" s="1">
        <f t="shared" si="4"/>
        <v>37316</v>
      </c>
      <c r="B50" s="8">
        <v>7.4841913129297701E-3</v>
      </c>
      <c r="C50" s="7">
        <v>109240.78601861237</v>
      </c>
      <c r="D50" s="7">
        <f t="shared" si="3"/>
        <v>11.601309770898741</v>
      </c>
      <c r="E50" s="7">
        <v>11.6185919489533</v>
      </c>
      <c r="F50" s="7">
        <v>11.6262645728235</v>
      </c>
      <c r="G50" s="7">
        <v>11.640675090222601</v>
      </c>
      <c r="H50" s="11">
        <f t="shared" si="1"/>
        <v>-7.6726238701994021E-3</v>
      </c>
      <c r="I50" s="11">
        <f t="shared" si="8"/>
        <v>-2.2083141269300555E-2</v>
      </c>
      <c r="T50" s="1">
        <v>38777</v>
      </c>
      <c r="U50" s="8">
        <v>-2.9048369151540854E-3</v>
      </c>
      <c r="V50" s="8">
        <v>5.069736120200119E-3</v>
      </c>
      <c r="W50" s="33">
        <v>3.0988773777199441E-2</v>
      </c>
      <c r="X50" s="8">
        <v>-4.000000002451376E-3</v>
      </c>
      <c r="Y50" s="8">
        <f t="shared" si="9"/>
        <v>9.3842352576523134E-4</v>
      </c>
      <c r="Z50" s="34">
        <f t="shared" si="7"/>
        <v>7.8348687830214207E-4</v>
      </c>
      <c r="AA50" s="34">
        <v>-2.9048369151540854E-3</v>
      </c>
    </row>
    <row r="51" spans="1:27" x14ac:dyDescent="0.3">
      <c r="A51" s="1">
        <f t="shared" si="4"/>
        <v>37408</v>
      </c>
      <c r="B51" s="8">
        <v>3.92085160453206E-2</v>
      </c>
      <c r="C51" s="7">
        <v>112962.21876166965</v>
      </c>
      <c r="D51" s="7">
        <f t="shared" si="3"/>
        <v>11.634808694546114</v>
      </c>
      <c r="E51" s="7">
        <v>11.624769313933101</v>
      </c>
      <c r="F51" s="7">
        <v>11.633389030600201</v>
      </c>
      <c r="G51" s="7">
        <v>11.644690489826999</v>
      </c>
      <c r="H51" s="11">
        <f t="shared" si="1"/>
        <v>-8.6197166671002634E-3</v>
      </c>
      <c r="I51" s="11">
        <f t="shared" si="8"/>
        <v>-1.9921175893898635E-2</v>
      </c>
      <c r="T51" s="1">
        <v>38869</v>
      </c>
      <c r="U51" s="8">
        <v>5.1571306505437953E-3</v>
      </c>
      <c r="V51" s="8">
        <v>9.30150195609869E-3</v>
      </c>
      <c r="W51" s="33">
        <v>3.5897828787499364E-2</v>
      </c>
      <c r="X51" s="8">
        <v>-9.9999999642008675E-4</v>
      </c>
      <c r="Y51" s="8">
        <f t="shared" si="9"/>
        <v>4.5090553451923093E-3</v>
      </c>
      <c r="Z51" s="34">
        <f t="shared" ref="Z51:Z82" si="10">0.7*U51+0.25*V51+0.05*W51</f>
        <v>7.7302583837802977E-3</v>
      </c>
      <c r="AA51" s="34">
        <v>5.1571306505437953E-3</v>
      </c>
    </row>
    <row r="52" spans="1:27" x14ac:dyDescent="0.3">
      <c r="A52" s="1">
        <f t="shared" si="4"/>
        <v>37500</v>
      </c>
      <c r="B52" s="8">
        <v>2.7475336733671099E-2</v>
      </c>
      <c r="C52" s="7">
        <v>112556.42354501267</v>
      </c>
      <c r="D52" s="7">
        <f t="shared" si="3"/>
        <v>11.631209917518483</v>
      </c>
      <c r="E52" s="7">
        <v>11.6309466789128</v>
      </c>
      <c r="F52" s="7">
        <v>11.6410992771879</v>
      </c>
      <c r="G52" s="7">
        <v>11.6492420453988</v>
      </c>
      <c r="H52" s="11">
        <f t="shared" si="1"/>
        <v>-1.0152598275100289E-2</v>
      </c>
      <c r="I52" s="11">
        <f t="shared" si="8"/>
        <v>-1.829536648600083E-2</v>
      </c>
      <c r="T52" s="1">
        <v>38961</v>
      </c>
      <c r="U52" s="8">
        <v>1.2504032300711732E-2</v>
      </c>
      <c r="V52" s="8">
        <v>1.3175285027198669E-2</v>
      </c>
      <c r="W52" s="33">
        <v>4.0116115978099387E-2</v>
      </c>
      <c r="X52" s="8">
        <v>0</v>
      </c>
      <c r="Y52" s="8">
        <f t="shared" si="9"/>
        <v>7.7677647887209609E-3</v>
      </c>
      <c r="Z52" s="36">
        <f t="shared" si="10"/>
        <v>1.4052449666202848E-2</v>
      </c>
      <c r="AA52" s="36">
        <v>1.0003225840569386E-2</v>
      </c>
    </row>
    <row r="53" spans="1:27" x14ac:dyDescent="0.3">
      <c r="A53" s="1">
        <f t="shared" si="4"/>
        <v>37591</v>
      </c>
      <c r="B53" s="8">
        <v>2.37296035833463E-2</v>
      </c>
      <c r="C53" s="7">
        <v>112880.76678979579</v>
      </c>
      <c r="D53" s="7">
        <f t="shared" si="3"/>
        <v>11.634087379467797</v>
      </c>
      <c r="E53" s="7">
        <v>11.640223772642299</v>
      </c>
      <c r="F53" s="7">
        <v>11.649389875349</v>
      </c>
      <c r="G53" s="7">
        <v>11.6543537227017</v>
      </c>
      <c r="H53" s="11">
        <f t="shared" si="1"/>
        <v>-9.1661027067004852E-3</v>
      </c>
      <c r="I53" s="11">
        <f t="shared" si="8"/>
        <v>-1.4129950059400542E-2</v>
      </c>
      <c r="T53" s="1">
        <v>39052</v>
      </c>
      <c r="U53" s="8">
        <v>1.9314097050553425E-2</v>
      </c>
      <c r="V53" s="8">
        <v>1.6874739219598922E-2</v>
      </c>
      <c r="W53" s="33">
        <v>4.3830158393198815E-2</v>
      </c>
      <c r="X53" s="8">
        <v>6.0000000000000001E-3</v>
      </c>
      <c r="Y53" s="8">
        <f t="shared" si="9"/>
        <v>1.0884881539342828E-2</v>
      </c>
      <c r="Z53" s="36">
        <f t="shared" si="10"/>
        <v>1.9930060659947069E-2</v>
      </c>
      <c r="AA53" s="36">
        <v>1.545127764044274E-2</v>
      </c>
    </row>
    <row r="54" spans="1:27" x14ac:dyDescent="0.3">
      <c r="A54" s="1">
        <f t="shared" si="4"/>
        <v>37681</v>
      </c>
      <c r="B54" s="8">
        <v>4.0532301827488099E-2</v>
      </c>
      <c r="C54" s="7">
        <v>113759.52535890914</v>
      </c>
      <c r="D54" s="7">
        <f t="shared" si="3"/>
        <v>11.641842072726229</v>
      </c>
      <c r="E54" s="7">
        <v>11.6497713084157</v>
      </c>
      <c r="F54" s="7">
        <v>11.6582490424721</v>
      </c>
      <c r="G54" s="7">
        <v>11.6600413915896</v>
      </c>
      <c r="H54" s="11">
        <f t="shared" si="1"/>
        <v>-8.4777340564006209E-3</v>
      </c>
      <c r="I54" s="11">
        <f t="shared" si="8"/>
        <v>-1.0270083173899991E-2</v>
      </c>
      <c r="T54" s="1">
        <v>39142</v>
      </c>
      <c r="U54" s="8">
        <v>2.6790996755051033E-2</v>
      </c>
      <c r="V54" s="8">
        <v>2.1364350163899815E-2</v>
      </c>
      <c r="W54" s="33">
        <v>4.801735268129903E-2</v>
      </c>
      <c r="X54" s="8">
        <v>9.0000000000000011E-3</v>
      </c>
      <c r="Y54" s="8">
        <f t="shared" si="9"/>
        <v>1.4728886840663915E-2</v>
      </c>
      <c r="Z54" s="37">
        <f t="shared" si="10"/>
        <v>2.6495652903575626E-2</v>
      </c>
      <c r="AA54" s="37">
        <v>2.1196522322860501E-2</v>
      </c>
    </row>
    <row r="55" spans="1:27" x14ac:dyDescent="0.3">
      <c r="A55" s="1">
        <f t="shared" si="4"/>
        <v>37773</v>
      </c>
      <c r="B55" s="8">
        <v>2.3665064981511101E-2</v>
      </c>
      <c r="C55" s="7">
        <v>115667.35942726073</v>
      </c>
      <c r="D55" s="7">
        <f t="shared" si="3"/>
        <v>11.658473759527626</v>
      </c>
      <c r="E55" s="7">
        <v>11.6587779601013</v>
      </c>
      <c r="F55" s="7">
        <v>11.667659267131601</v>
      </c>
      <c r="G55" s="7">
        <v>11.6663140243112</v>
      </c>
      <c r="H55" s="11">
        <f t="shared" si="1"/>
        <v>-8.8813070303004338E-3</v>
      </c>
      <c r="I55" s="11">
        <f t="shared" si="8"/>
        <v>-7.5360642098996067E-3</v>
      </c>
      <c r="T55" s="1">
        <v>39234</v>
      </c>
      <c r="U55" s="8">
        <v>3.0886495191863261E-2</v>
      </c>
      <c r="V55" s="8">
        <v>2.3414609557098842E-2</v>
      </c>
      <c r="W55" s="33">
        <v>4.9472240309500037E-2</v>
      </c>
      <c r="X55" s="8">
        <v>1.2E-2</v>
      </c>
      <c r="Y55" s="8">
        <f t="shared" si="9"/>
        <v>1.6396655326634438E-2</v>
      </c>
      <c r="Z55" s="37">
        <f t="shared" si="10"/>
        <v>2.9947811039053994E-2</v>
      </c>
      <c r="AA55" s="37">
        <v>2.3958248831243197E-2</v>
      </c>
    </row>
    <row r="56" spans="1:27" x14ac:dyDescent="0.3">
      <c r="A56" s="1">
        <f t="shared" si="4"/>
        <v>37865</v>
      </c>
      <c r="B56" s="8">
        <v>3.9204966617013802E-2</v>
      </c>
      <c r="C56" s="7">
        <v>117056.83723256792</v>
      </c>
      <c r="D56" s="7">
        <f t="shared" si="3"/>
        <v>11.670414884135496</v>
      </c>
      <c r="E56" s="7">
        <v>11.670125310300399</v>
      </c>
      <c r="F56" s="7">
        <v>11.677597739318101</v>
      </c>
      <c r="G56" s="7">
        <v>11.673174807636</v>
      </c>
      <c r="H56" s="11">
        <f t="shared" si="1"/>
        <v>-7.4724290177012875E-3</v>
      </c>
      <c r="I56" s="11">
        <f t="shared" si="8"/>
        <v>-3.0494973356010036E-3</v>
      </c>
      <c r="T56" s="1">
        <v>39326</v>
      </c>
      <c r="U56" s="8">
        <v>3.2642553975583466E-2</v>
      </c>
      <c r="V56" s="8">
        <v>2.3120512046300945E-2</v>
      </c>
      <c r="W56" s="33">
        <v>4.832626494940051E-2</v>
      </c>
      <c r="X56" s="8">
        <v>0.02</v>
      </c>
      <c r="Y56" s="8">
        <f t="shared" si="9"/>
        <v>1.58859502906539E-2</v>
      </c>
      <c r="Z56" s="37">
        <f t="shared" si="10"/>
        <v>3.1046229041953689E-2</v>
      </c>
      <c r="AA56" s="37">
        <v>2.4836983233562954E-2</v>
      </c>
    </row>
    <row r="57" spans="1:27" x14ac:dyDescent="0.3">
      <c r="A57" s="1">
        <f t="shared" si="4"/>
        <v>37956</v>
      </c>
      <c r="B57" s="8">
        <v>4.8893546160401903E-2</v>
      </c>
      <c r="C57" s="7">
        <v>118537.05909302796</v>
      </c>
      <c r="D57" s="7">
        <f t="shared" si="3"/>
        <v>11.682980925628199</v>
      </c>
      <c r="E57" s="7">
        <v>11.680526483383099</v>
      </c>
      <c r="F57" s="7">
        <v>11.6880360982053</v>
      </c>
      <c r="G57" s="7">
        <v>11.6806228147678</v>
      </c>
      <c r="H57" s="11">
        <f t="shared" si="1"/>
        <v>-7.5096148222009163E-3</v>
      </c>
      <c r="I57" s="11">
        <f t="shared" si="8"/>
        <v>-9.6331384700221179E-5</v>
      </c>
      <c r="T57" s="1">
        <v>39417</v>
      </c>
      <c r="U57" s="8">
        <v>3.2001075345407637E-2</v>
      </c>
      <c r="V57" s="8">
        <v>2.366277310309961E-2</v>
      </c>
      <c r="W57" s="33">
        <v>4.7808777715598438E-2</v>
      </c>
      <c r="X57" s="8">
        <v>2.4E-2</v>
      </c>
      <c r="Y57" s="8">
        <f t="shared" si="9"/>
        <v>1.6451296540310877E-2</v>
      </c>
      <c r="Z57" s="37">
        <f t="shared" si="10"/>
        <v>3.070688490334017E-2</v>
      </c>
      <c r="AA57" s="37">
        <v>2.4565507922672137E-2</v>
      </c>
    </row>
    <row r="58" spans="1:27" x14ac:dyDescent="0.3">
      <c r="A58" s="1">
        <f t="shared" si="4"/>
        <v>38047</v>
      </c>
      <c r="B58" s="8">
        <v>5.9504233421016302E-2</v>
      </c>
      <c r="C58" s="7">
        <v>120734.15074711722</v>
      </c>
      <c r="D58" s="7">
        <f t="shared" si="3"/>
        <v>11.701346306147245</v>
      </c>
      <c r="E58" s="7">
        <v>11.691146297244901</v>
      </c>
      <c r="F58" s="7">
        <v>11.6989413126987</v>
      </c>
      <c r="G58" s="7">
        <v>11.6886529033988</v>
      </c>
      <c r="H58" s="11">
        <f t="shared" si="1"/>
        <v>-7.7950154537997918E-3</v>
      </c>
      <c r="I58" s="11">
        <f t="shared" si="8"/>
        <v>2.4933938461000338E-3</v>
      </c>
      <c r="T58" s="1">
        <v>39508</v>
      </c>
      <c r="U58" s="8">
        <v>3.1858814490213661E-2</v>
      </c>
      <c r="V58" s="8">
        <v>2.4140179297200248E-2</v>
      </c>
      <c r="W58" s="33">
        <v>4.7077303513100688E-2</v>
      </c>
      <c r="X58" s="8">
        <v>2.4E-2</v>
      </c>
      <c r="Y58" s="8">
        <f t="shared" si="9"/>
        <v>1.6895012961961914E-2</v>
      </c>
      <c r="Z58" s="37">
        <f t="shared" si="10"/>
        <v>3.0690080143104658E-2</v>
      </c>
      <c r="AA58" s="37">
        <v>2.4552064114483726E-2</v>
      </c>
    </row>
    <row r="59" spans="1:27" x14ac:dyDescent="0.3">
      <c r="A59" s="1">
        <f t="shared" si="4"/>
        <v>38139</v>
      </c>
      <c r="B59" s="8">
        <v>4.28152642597599E-2</v>
      </c>
      <c r="C59" s="7">
        <v>120727.23500812346</v>
      </c>
      <c r="D59" s="7">
        <f t="shared" si="3"/>
        <v>11.701289023787385</v>
      </c>
      <c r="E59" s="7">
        <v>11.701656790717101</v>
      </c>
      <c r="F59" s="7">
        <v>11.710275658194799</v>
      </c>
      <c r="G59" s="7">
        <v>11.697254972287499</v>
      </c>
      <c r="H59" s="11">
        <f t="shared" si="1"/>
        <v>-8.6188674776987995E-3</v>
      </c>
      <c r="I59" s="11">
        <f t="shared" si="8"/>
        <v>4.4018184296010787E-3</v>
      </c>
      <c r="T59" s="1">
        <v>39600</v>
      </c>
      <c r="U59" s="8">
        <v>1.8157052277023578E-2</v>
      </c>
      <c r="V59" s="8">
        <v>1.4099991582300575E-2</v>
      </c>
      <c r="W59" s="33">
        <v>3.5746240229100223E-2</v>
      </c>
      <c r="X59" s="8">
        <v>1.965702097085309E-2</v>
      </c>
      <c r="Y59" s="8">
        <f t="shared" si="9"/>
        <v>7.9128421193000349E-3</v>
      </c>
      <c r="Z59" s="8">
        <f t="shared" si="10"/>
        <v>1.8022246500946658E-2</v>
      </c>
      <c r="AA59" s="8">
        <v>1.8022246500946658E-2</v>
      </c>
    </row>
    <row r="60" spans="1:27" x14ac:dyDescent="0.3">
      <c r="A60" s="1">
        <f t="shared" si="4"/>
        <v>38231</v>
      </c>
      <c r="B60" s="8">
        <v>4.28601133402573E-2</v>
      </c>
      <c r="C60" s="7">
        <v>122182.97527463826</v>
      </c>
      <c r="D60" s="7">
        <f t="shared" si="3"/>
        <v>11.713274997475754</v>
      </c>
      <c r="E60" s="7">
        <v>11.714639306368801</v>
      </c>
      <c r="F60" s="7">
        <v>11.721996538205</v>
      </c>
      <c r="G60" s="7">
        <v>11.706413527560899</v>
      </c>
      <c r="H60" s="11">
        <f t="shared" si="1"/>
        <v>-7.357231836198963E-3</v>
      </c>
      <c r="I60" s="11">
        <f t="shared" si="8"/>
        <v>8.2257788079012073E-3</v>
      </c>
      <c r="J60" s="11">
        <v>-1.1682445659501495E-2</v>
      </c>
      <c r="T60" s="1">
        <v>39692</v>
      </c>
      <c r="U60" s="8">
        <v>5.7420262956495716E-3</v>
      </c>
      <c r="V60" s="8">
        <v>4.2329659628013161E-3</v>
      </c>
      <c r="W60" s="33">
        <v>2.4580312654400416E-2</v>
      </c>
      <c r="X60" s="8">
        <v>1.7999999971159086E-2</v>
      </c>
      <c r="Y60" s="8">
        <f t="shared" si="9"/>
        <v>-1.0175990331528161E-3</v>
      </c>
      <c r="Z60" s="8">
        <f t="shared" si="10"/>
        <v>6.3066755303750506E-3</v>
      </c>
      <c r="AA60" s="8">
        <v>6.3066755303750506E-3</v>
      </c>
    </row>
    <row r="61" spans="1:27" x14ac:dyDescent="0.3">
      <c r="A61" s="1">
        <f t="shared" si="4"/>
        <v>38322</v>
      </c>
      <c r="B61" s="8">
        <v>6.17212815961867E-2</v>
      </c>
      <c r="C61" s="7">
        <v>126083.82055077326</v>
      </c>
      <c r="D61" s="7">
        <f t="shared" si="3"/>
        <v>11.744702207224385</v>
      </c>
      <c r="E61" s="7">
        <v>11.7276218220206</v>
      </c>
      <c r="F61" s="7">
        <v>11.7340559694489</v>
      </c>
      <c r="G61" s="7">
        <v>11.7161078518127</v>
      </c>
      <c r="H61" s="11">
        <f t="shared" si="1"/>
        <v>-6.4341474282993971E-3</v>
      </c>
      <c r="I61" s="11">
        <f t="shared" si="8"/>
        <v>1.151397020790057E-2</v>
      </c>
      <c r="J61" s="11">
        <v>-1.6300000035978979E-2</v>
      </c>
      <c r="T61" s="1">
        <v>39783</v>
      </c>
      <c r="U61" s="8">
        <v>-6.9809249219391356E-3</v>
      </c>
      <c r="V61" s="8">
        <v>-5.5071818044005738E-3</v>
      </c>
      <c r="W61" s="33">
        <v>1.3606225205599287E-2</v>
      </c>
      <c r="X61" s="8">
        <v>1.4000000031442639E-2</v>
      </c>
      <c r="Y61" s="8">
        <f t="shared" si="9"/>
        <v>-9.7856256707581878E-3</v>
      </c>
      <c r="Z61" s="8">
        <f t="shared" si="10"/>
        <v>-5.5831316361775732E-3</v>
      </c>
      <c r="AA61" s="8">
        <v>-5.5831316361775732E-3</v>
      </c>
    </row>
    <row r="62" spans="1:27" x14ac:dyDescent="0.3">
      <c r="A62" s="1">
        <f t="shared" si="4"/>
        <v>38412</v>
      </c>
      <c r="B62" s="8">
        <v>4.1227976314145202E-2</v>
      </c>
      <c r="C62" s="7">
        <v>125815.808922232</v>
      </c>
      <c r="D62" s="7">
        <f t="shared" si="3"/>
        <v>11.742574282461391</v>
      </c>
      <c r="E62" s="7">
        <v>11.7406043376723</v>
      </c>
      <c r="F62" s="7">
        <v>11.7464013703761</v>
      </c>
      <c r="G62" s="7">
        <v>11.726312234039799</v>
      </c>
      <c r="H62" s="11">
        <f t="shared" si="1"/>
        <v>-5.7970327037999425E-3</v>
      </c>
      <c r="I62" s="11">
        <f t="shared" si="8"/>
        <v>1.4292103632500996E-2</v>
      </c>
      <c r="J62" s="11">
        <v>-1.4986566665502132E-2</v>
      </c>
      <c r="T62" s="1">
        <v>39873</v>
      </c>
      <c r="U62" s="8">
        <v>-1.4131050118525557E-2</v>
      </c>
      <c r="V62" s="8">
        <v>-1.0370201800599332E-2</v>
      </c>
      <c r="W62" s="33">
        <v>7.6385340429006021E-3</v>
      </c>
      <c r="X62" s="8">
        <v>0</v>
      </c>
      <c r="Y62" s="8">
        <f t="shared" si="9"/>
        <v>-1.4109187260952788E-2</v>
      </c>
      <c r="Z62" s="8">
        <f t="shared" si="10"/>
        <v>-1.2102358830972691E-2</v>
      </c>
      <c r="AA62" s="8">
        <v>-1.2102358830972691E-2</v>
      </c>
    </row>
    <row r="63" spans="1:27" x14ac:dyDescent="0.3">
      <c r="A63" s="1">
        <f t="shared" si="4"/>
        <v>38504</v>
      </c>
      <c r="B63" s="8">
        <v>6.6116354486769793E-2</v>
      </c>
      <c r="C63" s="7">
        <v>128979.064345042</v>
      </c>
      <c r="D63" s="7">
        <f t="shared" si="3"/>
        <v>11.767405378274155</v>
      </c>
      <c r="E63" s="7">
        <v>11.755545449122399</v>
      </c>
      <c r="F63" s="7">
        <v>11.758976138094001</v>
      </c>
      <c r="G63" s="7">
        <v>11.736996204798</v>
      </c>
      <c r="H63" s="11">
        <f t="shared" si="1"/>
        <v>-3.43068897160137E-3</v>
      </c>
      <c r="I63" s="11">
        <f t="shared" si="8"/>
        <v>1.8549244324399083E-2</v>
      </c>
      <c r="J63" s="11">
        <v>-1.4849999960436122E-2</v>
      </c>
      <c r="T63" s="1">
        <v>39965</v>
      </c>
      <c r="U63" s="8">
        <v>-2.1146521060652845E-2</v>
      </c>
      <c r="V63" s="8">
        <v>-1.4341236273599733E-2</v>
      </c>
      <c r="W63" s="33">
        <v>2.7411708398989987E-3</v>
      </c>
      <c r="X63" s="8">
        <v>-9.5999999982119277E-3</v>
      </c>
      <c r="Y63" s="8">
        <f t="shared" si="9"/>
        <v>-1.7526871255085272E-2</v>
      </c>
      <c r="Z63" s="8">
        <f t="shared" si="10"/>
        <v>-1.8250815268861971E-2</v>
      </c>
      <c r="AA63" s="8">
        <v>-1.8250815268861971E-2</v>
      </c>
    </row>
    <row r="64" spans="1:27" x14ac:dyDescent="0.3">
      <c r="A64" s="1">
        <f t="shared" si="4"/>
        <v>38596</v>
      </c>
      <c r="B64" s="8">
        <v>5.1310703252063702E-2</v>
      </c>
      <c r="C64" s="7">
        <v>128615.897221069</v>
      </c>
      <c r="D64" s="7">
        <f t="shared" si="3"/>
        <v>11.764585700727817</v>
      </c>
      <c r="E64" s="7">
        <v>11.7704865605725</v>
      </c>
      <c r="F64" s="7">
        <v>11.7717200465645</v>
      </c>
      <c r="G64" s="7">
        <v>11.748124317497901</v>
      </c>
      <c r="H64" s="11">
        <f t="shared" si="1"/>
        <v>-1.2334859919995722E-3</v>
      </c>
      <c r="I64" s="11">
        <f t="shared" si="8"/>
        <v>2.2362243074599775E-2</v>
      </c>
      <c r="J64" s="11">
        <v>-1.6999999965623958E-2</v>
      </c>
      <c r="T64" s="1">
        <v>40057</v>
      </c>
      <c r="U64" s="8">
        <v>-2.9505131644771199E-2</v>
      </c>
      <c r="V64" s="8">
        <v>-2.0037867831899092E-2</v>
      </c>
      <c r="W64" s="33">
        <v>-3.6717369062984062E-3</v>
      </c>
      <c r="X64" s="8">
        <v>-2.6500000029319182E-2</v>
      </c>
      <c r="Y64" s="8">
        <f t="shared" si="9"/>
        <v>-2.2565822785401604E-2</v>
      </c>
      <c r="Z64" s="8">
        <f t="shared" si="10"/>
        <v>-2.5846645954629533E-2</v>
      </c>
      <c r="AA64" s="8">
        <v>-2.5846645954629533E-2</v>
      </c>
    </row>
    <row r="65" spans="1:27" x14ac:dyDescent="0.3">
      <c r="A65" s="1">
        <f t="shared" si="4"/>
        <v>38687</v>
      </c>
      <c r="B65" s="8">
        <v>3.8854119672938801E-2</v>
      </c>
      <c r="C65" s="7">
        <v>131079.11181601501</v>
      </c>
      <c r="D65" s="7">
        <f t="shared" si="3"/>
        <v>11.783556326897324</v>
      </c>
      <c r="E65" s="7">
        <v>11.7854276720226</v>
      </c>
      <c r="F65" s="7">
        <v>11.7845707255691</v>
      </c>
      <c r="G65" s="7">
        <v>11.759656078390201</v>
      </c>
      <c r="H65" s="11">
        <f t="shared" si="1"/>
        <v>8.5694645349931875E-4</v>
      </c>
      <c r="I65" s="11">
        <f t="shared" si="8"/>
        <v>2.5771593632399004E-2</v>
      </c>
      <c r="J65" s="11">
        <v>-1.3499999980795763E-2</v>
      </c>
      <c r="T65" s="1">
        <v>40148</v>
      </c>
      <c r="U65" s="8">
        <v>-2.9695661746512503E-2</v>
      </c>
      <c r="V65" s="8">
        <v>-1.8331824905398975E-2</v>
      </c>
      <c r="W65" s="33">
        <v>-2.4586866995992551E-3</v>
      </c>
      <c r="X65" s="8">
        <v>-2.6300000002505763E-2</v>
      </c>
      <c r="Y65" s="8">
        <f t="shared" si="9"/>
        <v>-2.0829382153438648E-2</v>
      </c>
      <c r="Z65" s="8">
        <f t="shared" si="10"/>
        <v>-2.5492853783888457E-2</v>
      </c>
      <c r="AA65" s="8">
        <v>-2.5492853783888457E-2</v>
      </c>
    </row>
    <row r="66" spans="1:27" x14ac:dyDescent="0.3">
      <c r="A66" s="1">
        <f t="shared" si="4"/>
        <v>38777</v>
      </c>
      <c r="B66" s="8">
        <v>6.3710709287645897E-2</v>
      </c>
      <c r="C66" s="7">
        <v>134092.48021531699</v>
      </c>
      <c r="D66" s="7">
        <f t="shared" si="3"/>
        <v>11.806284991749036</v>
      </c>
      <c r="E66" s="7">
        <v>11.8025347700806</v>
      </c>
      <c r="F66" s="7">
        <v>11.7974650339604</v>
      </c>
      <c r="G66" s="7">
        <v>11.7715459963034</v>
      </c>
      <c r="H66" s="11">
        <f t="shared" ref="H66:H121" si="11">+$E66-F66</f>
        <v>5.069736120200119E-3</v>
      </c>
      <c r="I66" s="11">
        <f t="shared" ref="I66:I121" si="12">+$E66-G66</f>
        <v>3.0988773777199441E-2</v>
      </c>
      <c r="J66" s="11">
        <v>-4.000000002451376E-3</v>
      </c>
      <c r="T66" s="1">
        <v>40238</v>
      </c>
      <c r="U66" s="8">
        <v>-2.9958440270041908E-2</v>
      </c>
      <c r="V66" s="8">
        <v>-1.6679891064100616E-2</v>
      </c>
      <c r="W66" s="33">
        <v>-1.0836127291007358E-3</v>
      </c>
      <c r="X66" s="8">
        <v>-2.720000002895584E-2</v>
      </c>
      <c r="Y66" s="8">
        <f t="shared" si="9"/>
        <v>-1.9130918274366152E-2</v>
      </c>
      <c r="Z66" s="8">
        <f t="shared" si="10"/>
        <v>-2.5195061591509523E-2</v>
      </c>
      <c r="AA66" s="8">
        <v>-2.5195061591509523E-2</v>
      </c>
    </row>
    <row r="67" spans="1:27" x14ac:dyDescent="0.3">
      <c r="A67" s="1">
        <f t="shared" si="4"/>
        <v>38869</v>
      </c>
      <c r="B67" s="8">
        <v>5.1826678165500802E-2</v>
      </c>
      <c r="C67" s="7">
        <v>135839.871616927</v>
      </c>
      <c r="D67" s="7">
        <f t="shared" ref="D67:D130" si="13">+LN(C67)</f>
        <v>11.819232056439656</v>
      </c>
      <c r="E67" s="7">
        <v>11.819641868138699</v>
      </c>
      <c r="F67" s="7">
        <v>11.810340366182601</v>
      </c>
      <c r="G67" s="7">
        <v>11.7837440393512</v>
      </c>
      <c r="H67" s="11">
        <f t="shared" si="11"/>
        <v>9.30150195609869E-3</v>
      </c>
      <c r="I67" s="11">
        <f t="shared" si="12"/>
        <v>3.5897828787499364E-2</v>
      </c>
      <c r="J67" s="11">
        <v>-9.9999999642008675E-4</v>
      </c>
      <c r="T67" s="1">
        <v>40330</v>
      </c>
      <c r="U67" s="8">
        <v>-2.714395019972049E-2</v>
      </c>
      <c r="V67" s="8">
        <v>-1.3805504044199779E-2</v>
      </c>
      <c r="W67" s="33">
        <v>1.7056563641997258E-3</v>
      </c>
      <c r="X67" s="8">
        <v>-2.8592000031021803E-2</v>
      </c>
      <c r="Y67" s="8">
        <f t="shared" si="9"/>
        <v>-1.6473661344296502E-2</v>
      </c>
      <c r="Z67" s="8">
        <f t="shared" si="10"/>
        <v>-2.2366858332644301E-2</v>
      </c>
      <c r="AA67" s="8">
        <v>-2.2366858332644301E-2</v>
      </c>
    </row>
    <row r="68" spans="1:27" x14ac:dyDescent="0.3">
      <c r="A68" s="1">
        <f t="shared" ref="A68:A131" si="14">+EDATE(A67,3)</f>
        <v>38961</v>
      </c>
      <c r="B68" s="8">
        <v>7.35750778218556E-2</v>
      </c>
      <c r="C68" s="7">
        <v>138435.63655077299</v>
      </c>
      <c r="D68" s="7">
        <f t="shared" si="13"/>
        <v>11.838160778549673</v>
      </c>
      <c r="E68" s="7">
        <v>11.836312570292099</v>
      </c>
      <c r="F68" s="7">
        <v>11.823137285264901</v>
      </c>
      <c r="G68" s="7">
        <v>11.796196454314</v>
      </c>
      <c r="H68" s="11">
        <f t="shared" si="11"/>
        <v>1.3175285027198669E-2</v>
      </c>
      <c r="I68" s="11">
        <f t="shared" si="12"/>
        <v>4.0116115978099387E-2</v>
      </c>
      <c r="J68" s="11">
        <v>0</v>
      </c>
      <c r="T68" s="1">
        <v>40422</v>
      </c>
      <c r="U68" s="8">
        <v>-2.7719767412794583E-2</v>
      </c>
      <c r="V68" s="8">
        <v>-1.4239944268100047E-2</v>
      </c>
      <c r="W68" s="33">
        <v>1.3399182300002366E-3</v>
      </c>
      <c r="X68" s="8">
        <v>-2.0599999986366746E-2</v>
      </c>
      <c r="Y68" s="8">
        <f t="shared" si="9"/>
        <v>-1.6858063669562877E-2</v>
      </c>
      <c r="Z68" s="8">
        <f t="shared" si="10"/>
        <v>-2.2896827344481206E-2</v>
      </c>
      <c r="AA68" s="8">
        <v>-2.2896827344481206E-2</v>
      </c>
    </row>
    <row r="69" spans="1:27" x14ac:dyDescent="0.3">
      <c r="A69" s="1">
        <f t="shared" si="14"/>
        <v>39052</v>
      </c>
      <c r="B69" s="8">
        <v>6.9856060847127893E-2</v>
      </c>
      <c r="C69" s="7">
        <v>140563.18581212399</v>
      </c>
      <c r="D69" s="7">
        <f t="shared" si="13"/>
        <v>11.853412387744452</v>
      </c>
      <c r="E69" s="7">
        <v>11.852676906894899</v>
      </c>
      <c r="F69" s="7">
        <v>11.8358021676753</v>
      </c>
      <c r="G69" s="7">
        <v>11.808846748501701</v>
      </c>
      <c r="H69" s="11">
        <f t="shared" si="11"/>
        <v>1.6874739219598922E-2</v>
      </c>
      <c r="I69" s="11">
        <f t="shared" si="12"/>
        <v>4.3830158393198815E-2</v>
      </c>
      <c r="J69" s="11">
        <v>6.0000000000000001E-3</v>
      </c>
      <c r="T69" s="1">
        <v>40513</v>
      </c>
      <c r="U69" s="8">
        <v>-2.3119128965036206E-2</v>
      </c>
      <c r="V69" s="8">
        <v>-9.4174906581994122E-3</v>
      </c>
      <c r="W69" s="33">
        <v>6.3377039660004186E-3</v>
      </c>
      <c r="X69" s="8">
        <v>-9.8999999963682583E-3</v>
      </c>
      <c r="Y69" s="8">
        <f t="shared" si="9"/>
        <v>-1.2373050009576869E-2</v>
      </c>
      <c r="Z69" s="8">
        <f t="shared" si="10"/>
        <v>-1.8220877741775176E-2</v>
      </c>
      <c r="AA69" s="8">
        <v>-1.8220877741775176E-2</v>
      </c>
    </row>
    <row r="70" spans="1:27" x14ac:dyDescent="0.3">
      <c r="A70" s="1">
        <f t="shared" si="14"/>
        <v>39142</v>
      </c>
      <c r="B70" s="8">
        <v>6.5283773061441494E-2</v>
      </c>
      <c r="C70" s="7">
        <v>143138.61348366601</v>
      </c>
      <c r="D70" s="7">
        <f t="shared" si="13"/>
        <v>11.871568764810478</v>
      </c>
      <c r="E70" s="7">
        <v>11.869653974598799</v>
      </c>
      <c r="F70" s="7">
        <v>11.8482896244349</v>
      </c>
      <c r="G70" s="7">
        <v>11.8216366219175</v>
      </c>
      <c r="H70" s="11">
        <f t="shared" si="11"/>
        <v>2.1364350163899815E-2</v>
      </c>
      <c r="I70" s="11">
        <f t="shared" si="12"/>
        <v>4.801735268129903E-2</v>
      </c>
      <c r="J70" s="11">
        <v>9.0000000000000011E-3</v>
      </c>
      <c r="T70" s="1">
        <v>40603</v>
      </c>
      <c r="U70" s="8">
        <v>-1.9133174971604272E-2</v>
      </c>
      <c r="V70" s="8">
        <v>-4.9817690635993728E-3</v>
      </c>
      <c r="W70" s="33">
        <v>1.1000891116299982E-2</v>
      </c>
      <c r="X70" s="8">
        <v>-8.3999999989076146E-3</v>
      </c>
      <c r="Y70" s="8">
        <f t="shared" si="9"/>
        <v>-8.2207637088972194E-3</v>
      </c>
      <c r="Z70" s="8">
        <f t="shared" si="10"/>
        <v>-1.4088620190207833E-2</v>
      </c>
      <c r="AA70" s="8">
        <v>-1.4088620190207833E-2</v>
      </c>
    </row>
    <row r="71" spans="1:27" x14ac:dyDescent="0.3">
      <c r="A71" s="1">
        <f t="shared" si="14"/>
        <v>39234</v>
      </c>
      <c r="B71" s="8">
        <v>6.4426452984989196E-2</v>
      </c>
      <c r="C71" s="7">
        <v>144879.625756225</v>
      </c>
      <c r="D71" s="7">
        <f t="shared" si="13"/>
        <v>11.883658509424645</v>
      </c>
      <c r="E71" s="7">
        <v>11.8839794228339</v>
      </c>
      <c r="F71" s="7">
        <v>11.860564813276801</v>
      </c>
      <c r="G71" s="7">
        <v>11.834507182524399</v>
      </c>
      <c r="H71" s="11">
        <f t="shared" si="11"/>
        <v>2.3414609557098842E-2</v>
      </c>
      <c r="I71" s="11">
        <f t="shared" si="12"/>
        <v>4.9472240309500037E-2</v>
      </c>
      <c r="J71" s="11">
        <v>1.2E-2</v>
      </c>
      <c r="T71" s="1">
        <v>40695</v>
      </c>
      <c r="U71" s="8">
        <v>-1.5258183972684525E-2</v>
      </c>
      <c r="V71" s="8">
        <v>-6.1411421959967072E-4</v>
      </c>
      <c r="W71" s="33">
        <v>1.5591918153599948E-2</v>
      </c>
      <c r="X71" s="8">
        <v>-4.1999999959623224E-3</v>
      </c>
      <c r="Y71" s="8">
        <f t="shared" si="9"/>
        <v>-4.1273997992324297E-3</v>
      </c>
      <c r="Z71" s="8">
        <f t="shared" si="10"/>
        <v>-1.0054661428099087E-2</v>
      </c>
      <c r="AA71" s="8">
        <v>-1.0054661428099087E-2</v>
      </c>
    </row>
    <row r="72" spans="1:27" x14ac:dyDescent="0.3">
      <c r="A72" s="1">
        <f t="shared" si="14"/>
        <v>39326</v>
      </c>
      <c r="B72" s="8">
        <v>6.6548869159575502E-2</v>
      </c>
      <c r="C72" s="7">
        <v>147961.83497621099</v>
      </c>
      <c r="D72" s="7">
        <f t="shared" si="13"/>
        <v>11.904709647709248</v>
      </c>
      <c r="E72" s="7">
        <v>11.8957267566993</v>
      </c>
      <c r="F72" s="7">
        <v>11.872606244652999</v>
      </c>
      <c r="G72" s="7">
        <v>11.8474004917499</v>
      </c>
      <c r="H72" s="11">
        <f t="shared" si="11"/>
        <v>2.3120512046300945E-2</v>
      </c>
      <c r="I72" s="11">
        <f t="shared" si="12"/>
        <v>4.832626494940051E-2</v>
      </c>
      <c r="J72" s="11">
        <v>0.02</v>
      </c>
      <c r="T72" s="1">
        <v>40787</v>
      </c>
      <c r="U72" s="8">
        <v>-1.3372104347765923E-2</v>
      </c>
      <c r="V72" s="8">
        <v>1.9057709746004292E-3</v>
      </c>
      <c r="W72" s="33">
        <v>1.8278273393999456E-2</v>
      </c>
      <c r="X72" s="8">
        <v>8.000000004360075E-4</v>
      </c>
      <c r="Y72" s="8">
        <f t="shared" si="9"/>
        <v>-1.7301205248011872E-3</v>
      </c>
      <c r="Z72" s="8">
        <f t="shared" si="10"/>
        <v>-7.9701166300860642E-3</v>
      </c>
      <c r="AA72" s="8">
        <v>-7.9701166300860642E-3</v>
      </c>
    </row>
    <row r="73" spans="1:27" x14ac:dyDescent="0.3">
      <c r="A73" s="1">
        <f t="shared" si="14"/>
        <v>39417</v>
      </c>
      <c r="B73" s="8">
        <v>6.4571748421400302E-2</v>
      </c>
      <c r="C73" s="7">
        <v>149939.046850763</v>
      </c>
      <c r="D73" s="7">
        <f t="shared" si="13"/>
        <v>11.917984136165853</v>
      </c>
      <c r="E73" s="7">
        <v>11.908069836249499</v>
      </c>
      <c r="F73" s="7">
        <v>11.8844070631464</v>
      </c>
      <c r="G73" s="7">
        <v>11.860261058533901</v>
      </c>
      <c r="H73" s="11">
        <f t="shared" si="11"/>
        <v>2.366277310309961E-2</v>
      </c>
      <c r="I73" s="11">
        <f t="shared" si="12"/>
        <v>4.7808777715598438E-2</v>
      </c>
      <c r="J73" s="11">
        <v>2.4E-2</v>
      </c>
      <c r="T73" s="1">
        <v>40878</v>
      </c>
      <c r="U73" s="8">
        <v>-1.0977995554232622E-2</v>
      </c>
      <c r="V73" s="8">
        <v>3.8862959897993932E-3</v>
      </c>
      <c r="W73" s="33">
        <v>2.0323233169198929E-2</v>
      </c>
      <c r="X73" s="8">
        <v>4.0000000004642988E-3</v>
      </c>
      <c r="Y73" s="8">
        <f t="shared" si="9"/>
        <v>6.2577434922833825E-5</v>
      </c>
      <c r="Z73" s="8">
        <f t="shared" si="10"/>
        <v>-5.696861232053041E-3</v>
      </c>
      <c r="AA73" s="8">
        <v>-5.696861232053041E-3</v>
      </c>
    </row>
    <row r="74" spans="1:27" x14ac:dyDescent="0.3">
      <c r="A74" s="1">
        <f t="shared" si="14"/>
        <v>39508</v>
      </c>
      <c r="B74" s="8">
        <v>5.0408244308265203E-2</v>
      </c>
      <c r="C74" s="7">
        <v>150538.931249613</v>
      </c>
      <c r="D74" s="7">
        <f t="shared" si="13"/>
        <v>11.921977009118743</v>
      </c>
      <c r="E74" s="7">
        <v>11.920115042957301</v>
      </c>
      <c r="F74" s="7">
        <v>11.895974863660101</v>
      </c>
      <c r="G74" s="7">
        <v>11.8730377394442</v>
      </c>
      <c r="H74" s="11">
        <f t="shared" si="11"/>
        <v>2.4140179297200248E-2</v>
      </c>
      <c r="I74" s="11">
        <f t="shared" si="12"/>
        <v>4.7077303513100688E-2</v>
      </c>
      <c r="J74" s="11">
        <v>2.4E-2</v>
      </c>
      <c r="T74" s="1">
        <v>40969</v>
      </c>
      <c r="U74" s="8">
        <v>-6.6961888356156241E-3</v>
      </c>
      <c r="V74" s="8">
        <v>7.8512435456001839E-3</v>
      </c>
      <c r="W74" s="33">
        <v>2.4215919341900261E-2</v>
      </c>
      <c r="X74" s="8">
        <v>6.3000000028674563E-3</v>
      </c>
      <c r="Y74" s="8">
        <f t="shared" si="9"/>
        <v>3.6914614292418335E-3</v>
      </c>
      <c r="Z74" s="8">
        <f t="shared" si="10"/>
        <v>-1.5137253314358775E-3</v>
      </c>
      <c r="AA74" s="8">
        <v>-1.5137253314358775E-3</v>
      </c>
    </row>
    <row r="75" spans="1:27" x14ac:dyDescent="0.3">
      <c r="A75" s="1">
        <f t="shared" si="14"/>
        <v>39600</v>
      </c>
      <c r="B75" s="8">
        <v>4.57004368757623E-2</v>
      </c>
      <c r="C75" s="7">
        <v>151654.311953606</v>
      </c>
      <c r="D75" s="7">
        <f t="shared" si="13"/>
        <v>11.929358946300407</v>
      </c>
      <c r="E75" s="7">
        <v>11.9214320219124</v>
      </c>
      <c r="F75" s="7">
        <v>11.9073320303301</v>
      </c>
      <c r="G75" s="7">
        <v>11.8856857816833</v>
      </c>
      <c r="H75" s="11">
        <f t="shared" si="11"/>
        <v>1.4099991582300575E-2</v>
      </c>
      <c r="I75" s="11">
        <f t="shared" si="12"/>
        <v>3.5746240229100223E-2</v>
      </c>
      <c r="J75" s="11">
        <v>1.965702097085309E-2</v>
      </c>
      <c r="T75" s="1">
        <v>41061</v>
      </c>
      <c r="U75" s="8">
        <v>-1.0356310998949514E-2</v>
      </c>
      <c r="V75" s="8">
        <v>2.8371163800997579E-3</v>
      </c>
      <c r="W75" s="33">
        <v>1.8970863416699402E-2</v>
      </c>
      <c r="X75" s="8">
        <v>7.6000000037099724E-3</v>
      </c>
      <c r="Y75" s="8">
        <f t="shared" si="9"/>
        <v>-1.0829350568847531E-3</v>
      </c>
      <c r="Z75" s="8">
        <f t="shared" si="10"/>
        <v>-5.59159543340475E-3</v>
      </c>
      <c r="AA75" s="8">
        <v>-5.59159543340475E-3</v>
      </c>
    </row>
    <row r="76" spans="1:27" x14ac:dyDescent="0.3">
      <c r="A76" s="1">
        <f t="shared" si="14"/>
        <v>39692</v>
      </c>
      <c r="B76" s="8">
        <v>3.3223016749802901E-2</v>
      </c>
      <c r="C76" s="7">
        <v>152960.14319721499</v>
      </c>
      <c r="D76" s="7">
        <f t="shared" si="13"/>
        <v>11.937932664459051</v>
      </c>
      <c r="E76" s="7">
        <v>11.922749000867601</v>
      </c>
      <c r="F76" s="7">
        <v>11.918516034904799</v>
      </c>
      <c r="G76" s="7">
        <v>11.8981686882132</v>
      </c>
      <c r="H76" s="11">
        <f t="shared" si="11"/>
        <v>4.2329659628013161E-3</v>
      </c>
      <c r="I76" s="11">
        <f t="shared" si="12"/>
        <v>2.4580312654400416E-2</v>
      </c>
      <c r="J76" s="11">
        <v>1.7999999971159086E-2</v>
      </c>
      <c r="T76" s="1">
        <v>41153</v>
      </c>
      <c r="U76" s="8">
        <v>-1.3991544655539867E-2</v>
      </c>
      <c r="V76" s="8">
        <v>-2.1160187097990502E-3</v>
      </c>
      <c r="W76" s="33">
        <v>1.3620076115101298E-2</v>
      </c>
      <c r="X76" s="8">
        <v>8.5999999995078902E-3</v>
      </c>
      <c r="Y76" s="8">
        <f t="shared" si="9"/>
        <v>-5.8053975030339881E-3</v>
      </c>
      <c r="Z76" s="8">
        <f t="shared" si="10"/>
        <v>-9.6420821305726045E-3</v>
      </c>
      <c r="AA76" s="8">
        <v>-9.6420821305726045E-3</v>
      </c>
    </row>
    <row r="77" spans="1:27" x14ac:dyDescent="0.3">
      <c r="A77" s="1">
        <f t="shared" si="14"/>
        <v>39783</v>
      </c>
      <c r="B77" s="8">
        <v>4.1784531618507302E-3</v>
      </c>
      <c r="C77" s="7">
        <v>150566.870888373</v>
      </c>
      <c r="D77" s="7">
        <f t="shared" si="13"/>
        <v>11.922162589327703</v>
      </c>
      <c r="E77" s="7">
        <v>11.9240659798227</v>
      </c>
      <c r="F77" s="7">
        <v>11.929573161627101</v>
      </c>
      <c r="G77" s="7">
        <v>11.910459754617101</v>
      </c>
      <c r="H77" s="11">
        <f t="shared" si="11"/>
        <v>-5.5071818044005738E-3</v>
      </c>
      <c r="I77" s="11">
        <f t="shared" si="12"/>
        <v>1.3606225205599287E-2</v>
      </c>
      <c r="J77" s="11">
        <v>1.4000000031442639E-2</v>
      </c>
      <c r="T77" s="1">
        <v>41244</v>
      </c>
      <c r="U77" s="8">
        <v>-1.601847908980103E-2</v>
      </c>
      <c r="V77" s="8">
        <v>-6.9400725530996965E-3</v>
      </c>
      <c r="W77" s="33">
        <v>8.2322751008003792E-3</v>
      </c>
      <c r="X77" s="8">
        <v>2.6000000027410763E-3</v>
      </c>
      <c r="Y77" s="8">
        <f t="shared" si="9"/>
        <v>-1.0559771560575523E-2</v>
      </c>
      <c r="Z77" s="8">
        <f t="shared" si="10"/>
        <v>-1.2536339746095627E-2</v>
      </c>
      <c r="AA77" s="8">
        <v>-1.2536339746095627E-2</v>
      </c>
    </row>
    <row r="78" spans="1:27" x14ac:dyDescent="0.3">
      <c r="A78" s="1">
        <f t="shared" si="14"/>
        <v>39873</v>
      </c>
      <c r="B78" s="8">
        <v>3.8097743967266998E-3</v>
      </c>
      <c r="C78" s="7">
        <v>151113.54449399901</v>
      </c>
      <c r="D78" s="7">
        <f t="shared" si="13"/>
        <v>11.92578678351547</v>
      </c>
      <c r="E78" s="7">
        <v>11.930182138543101</v>
      </c>
      <c r="F78" s="7">
        <v>11.9405523403437</v>
      </c>
      <c r="G78" s="7">
        <v>11.9225436045002</v>
      </c>
      <c r="H78" s="11">
        <f t="shared" si="11"/>
        <v>-1.0370201800599332E-2</v>
      </c>
      <c r="I78" s="11">
        <f t="shared" si="12"/>
        <v>7.6385340429006021E-3</v>
      </c>
      <c r="J78" s="11">
        <v>0</v>
      </c>
      <c r="T78" s="1">
        <v>41334</v>
      </c>
      <c r="U78" s="8">
        <v>-9.241345021154368E-3</v>
      </c>
      <c r="V78" s="8">
        <v>-2.7364865595007615E-3</v>
      </c>
      <c r="W78" s="33">
        <v>1.1709663914299284E-2</v>
      </c>
      <c r="X78" s="8">
        <v>2.5119999982361474E-3</v>
      </c>
      <c r="Y78" s="8">
        <f t="shared" si="9"/>
        <v>-6.9600399831789214E-3</v>
      </c>
      <c r="Z78" s="8">
        <f t="shared" si="10"/>
        <v>-6.5675799589682829E-3</v>
      </c>
      <c r="AA78" s="8">
        <v>-6.5675799589682829E-3</v>
      </c>
    </row>
    <row r="79" spans="1:27" x14ac:dyDescent="0.3">
      <c r="A79" s="1">
        <f t="shared" si="14"/>
        <v>39965</v>
      </c>
      <c r="B79" s="8">
        <v>3.5815863563222199E-3</v>
      </c>
      <c r="C79" s="7">
        <v>152198.448823099</v>
      </c>
      <c r="D79" s="7">
        <f t="shared" si="13"/>
        <v>11.93294053265673</v>
      </c>
      <c r="E79" s="7">
        <v>11.937157822639</v>
      </c>
      <c r="F79" s="7">
        <v>11.951499058912599</v>
      </c>
      <c r="G79" s="7">
        <v>11.934416651799101</v>
      </c>
      <c r="H79" s="11">
        <f t="shared" si="11"/>
        <v>-1.4341236273599733E-2</v>
      </c>
      <c r="I79" s="11">
        <f t="shared" si="12"/>
        <v>2.7411708398989987E-3</v>
      </c>
      <c r="J79" s="11">
        <v>-9.5999999982119277E-3</v>
      </c>
      <c r="T79" s="1">
        <v>41426</v>
      </c>
      <c r="U79" s="8">
        <v>-2.371948635449983E-3</v>
      </c>
      <c r="V79" s="8">
        <v>1.6865065872000429E-3</v>
      </c>
      <c r="W79" s="33">
        <v>1.5246179377800928E-2</v>
      </c>
      <c r="X79" s="8">
        <v>-3.3000000012692876E-3</v>
      </c>
      <c r="Y79" s="8">
        <f t="shared" si="9"/>
        <v>-3.152898806212702E-3</v>
      </c>
      <c r="Z79" s="8">
        <f t="shared" si="10"/>
        <v>-4.7642842912493078E-4</v>
      </c>
      <c r="AA79" s="8">
        <v>-4.7642842912493078E-4</v>
      </c>
    </row>
    <row r="80" spans="1:27" x14ac:dyDescent="0.3">
      <c r="A80" s="1">
        <f t="shared" si="14"/>
        <v>40057</v>
      </c>
      <c r="B80" s="8">
        <v>4.7571096952214696E-3</v>
      </c>
      <c r="C80" s="7">
        <v>153689.524876232</v>
      </c>
      <c r="D80" s="7">
        <f t="shared" si="13"/>
        <v>11.942689774154273</v>
      </c>
      <c r="E80" s="7">
        <v>11.942414455983901</v>
      </c>
      <c r="F80" s="7">
        <v>11.9624523238158</v>
      </c>
      <c r="G80" s="7">
        <v>11.946086192890199</v>
      </c>
      <c r="H80" s="11">
        <f t="shared" si="11"/>
        <v>-2.0037867831899092E-2</v>
      </c>
      <c r="I80" s="11">
        <f t="shared" si="12"/>
        <v>-3.6717369062984062E-3</v>
      </c>
      <c r="J80" s="11">
        <v>-2.6500000029319182E-2</v>
      </c>
      <c r="T80" s="1">
        <v>41518</v>
      </c>
      <c r="U80" s="8">
        <v>4.3615560079190985E-3</v>
      </c>
      <c r="V80" s="8">
        <v>6.357251525800578E-3</v>
      </c>
      <c r="W80" s="33">
        <v>1.887273938949896E-2</v>
      </c>
      <c r="X80" s="8">
        <v>1.9999999973216998E-3</v>
      </c>
      <c r="Y80" s="8">
        <f t="shared" si="9"/>
        <v>9.1280554742185561E-4</v>
      </c>
      <c r="Z80" s="8">
        <f t="shared" si="10"/>
        <v>5.5860390564684611E-3</v>
      </c>
      <c r="AA80" s="8">
        <v>5.5860390564684611E-3</v>
      </c>
    </row>
    <row r="81" spans="1:27" x14ac:dyDescent="0.3">
      <c r="A81" s="1">
        <f t="shared" si="14"/>
        <v>40148</v>
      </c>
      <c r="B81" s="8">
        <v>3.0988987471424399E-2</v>
      </c>
      <c r="C81" s="7">
        <v>155305.83436755399</v>
      </c>
      <c r="D81" s="7">
        <f t="shared" si="13"/>
        <v>11.953151576799128</v>
      </c>
      <c r="E81" s="7">
        <v>11.955110353357201</v>
      </c>
      <c r="F81" s="7">
        <v>11.9734421782626</v>
      </c>
      <c r="G81" s="7">
        <v>11.9575690400568</v>
      </c>
      <c r="H81" s="11">
        <f t="shared" si="11"/>
        <v>-1.8331824905398975E-2</v>
      </c>
      <c r="I81" s="11">
        <f t="shared" si="12"/>
        <v>-2.4586866995992551E-3</v>
      </c>
      <c r="J81" s="11">
        <v>-2.6300000002505763E-2</v>
      </c>
      <c r="T81" s="1">
        <v>41609</v>
      </c>
      <c r="U81" s="8">
        <v>6.6464295403361184E-3</v>
      </c>
      <c r="V81" s="8">
        <v>7.9269373774000229E-3</v>
      </c>
      <c r="W81" s="33">
        <v>1.9245087495900037E-2</v>
      </c>
      <c r="X81" s="8">
        <v>-3.9999999966044975E-4</v>
      </c>
      <c r="Y81" s="8">
        <f t="shared" si="9"/>
        <v>2.2368700539390465E-3</v>
      </c>
      <c r="Z81" s="8">
        <f t="shared" si="10"/>
        <v>7.5964893973802898E-3</v>
      </c>
      <c r="AA81" s="8">
        <v>7.5964893973802898E-3</v>
      </c>
    </row>
    <row r="82" spans="1:27" x14ac:dyDescent="0.3">
      <c r="A82" s="1">
        <f t="shared" si="14"/>
        <v>40238</v>
      </c>
      <c r="B82" s="8">
        <v>3.4664365804685501E-2</v>
      </c>
      <c r="C82" s="7">
        <v>156443.648293848</v>
      </c>
      <c r="D82" s="7">
        <f t="shared" si="13"/>
        <v>11.960451149320155</v>
      </c>
      <c r="E82" s="7">
        <v>11.9678062507307</v>
      </c>
      <c r="F82" s="7">
        <v>11.9844861417948</v>
      </c>
      <c r="G82" s="7">
        <v>11.9688898634598</v>
      </c>
      <c r="H82" s="11">
        <f t="shared" si="11"/>
        <v>-1.6679891064100616E-2</v>
      </c>
      <c r="I82" s="11">
        <f t="shared" si="12"/>
        <v>-1.0836127291007358E-3</v>
      </c>
      <c r="J82" s="11">
        <v>-2.720000002895584E-2</v>
      </c>
      <c r="T82" s="1">
        <v>41699</v>
      </c>
      <c r="U82" s="8">
        <v>8.3666545371716694E-3</v>
      </c>
      <c r="V82" s="8">
        <v>9.3249560995989356E-3</v>
      </c>
      <c r="W82" s="33">
        <v>1.9301363722100007E-2</v>
      </c>
      <c r="X82" s="8">
        <v>-1.2999999969558473E-3</v>
      </c>
      <c r="Y82" s="8">
        <f t="shared" si="9"/>
        <v>3.4335545072572164E-3</v>
      </c>
      <c r="Z82" s="8">
        <f t="shared" si="10"/>
        <v>9.1529653870249025E-3</v>
      </c>
      <c r="AA82" s="8">
        <v>9.1529653870249025E-3</v>
      </c>
    </row>
    <row r="83" spans="1:27" x14ac:dyDescent="0.3">
      <c r="A83" s="1">
        <f t="shared" si="14"/>
        <v>40330</v>
      </c>
      <c r="B83" s="8">
        <v>4.4351863495137402E-2</v>
      </c>
      <c r="C83" s="7">
        <v>159100.66532990601</v>
      </c>
      <c r="D83" s="7">
        <f t="shared" si="13"/>
        <v>11.977292396151867</v>
      </c>
      <c r="E83" s="7">
        <v>11.9817847725195</v>
      </c>
      <c r="F83" s="7">
        <v>11.9955902765637</v>
      </c>
      <c r="G83" s="7">
        <v>11.9800791161553</v>
      </c>
      <c r="H83" s="11">
        <f t="shared" si="11"/>
        <v>-1.3805504044199779E-2</v>
      </c>
      <c r="I83" s="11">
        <f t="shared" si="12"/>
        <v>1.7056563641997258E-3</v>
      </c>
      <c r="J83" s="11">
        <v>-2.8592000031021803E-2</v>
      </c>
      <c r="T83" s="1">
        <v>41791</v>
      </c>
      <c r="U83" s="8">
        <v>1.0893888805285634E-2</v>
      </c>
      <c r="V83" s="8">
        <v>1.1979750996900407E-2</v>
      </c>
      <c r="W83" s="33">
        <v>2.0482939671801148E-2</v>
      </c>
      <c r="X83" s="8">
        <v>-8.0000000023072726E-4</v>
      </c>
      <c r="Y83" s="8">
        <f t="shared" si="9"/>
        <v>5.8286357206794107E-3</v>
      </c>
      <c r="Z83" s="8">
        <f t="shared" ref="Z83:Z107" si="15">0.7*U83+0.25*V83+0.05*W83</f>
        <v>1.1644806896515102E-2</v>
      </c>
      <c r="AA83" s="8">
        <v>1.1644806896515102E-2</v>
      </c>
    </row>
    <row r="84" spans="1:27" x14ac:dyDescent="0.3">
      <c r="A84" s="1">
        <f t="shared" si="14"/>
        <v>40422</v>
      </c>
      <c r="B84" s="8">
        <v>4.2062513465788598E-2</v>
      </c>
      <c r="C84" s="7">
        <v>160291.97702907401</v>
      </c>
      <c r="D84" s="7">
        <f t="shared" si="13"/>
        <v>11.984752287620061</v>
      </c>
      <c r="E84" s="7">
        <v>11.992510275520701</v>
      </c>
      <c r="F84" s="7">
        <v>12.006750219788801</v>
      </c>
      <c r="G84" s="7">
        <v>11.9911703572907</v>
      </c>
      <c r="H84" s="11">
        <f t="shared" si="11"/>
        <v>-1.4239944268100047E-2</v>
      </c>
      <c r="I84" s="11">
        <f t="shared" si="12"/>
        <v>1.3399182300002366E-3</v>
      </c>
      <c r="J84" s="11">
        <v>-2.0599999986366746E-2</v>
      </c>
      <c r="T84" s="1">
        <v>41883</v>
      </c>
      <c r="U84" s="8">
        <v>9.3219047637402852E-3</v>
      </c>
      <c r="V84" s="8">
        <v>1.0895682227801018E-2</v>
      </c>
      <c r="W84" s="33">
        <v>1.7811016757599774E-2</v>
      </c>
      <c r="X84" s="8">
        <v>-4.7000000037999978E-4</v>
      </c>
      <c r="Y84" s="8">
        <f t="shared" si="9"/>
        <v>4.7990454109155213E-3</v>
      </c>
      <c r="Z84" s="8">
        <f t="shared" si="15"/>
        <v>1.0139804729448441E-2</v>
      </c>
      <c r="AA84" s="8">
        <v>1.0139804729448441E-2</v>
      </c>
    </row>
    <row r="85" spans="1:27" x14ac:dyDescent="0.3">
      <c r="A85" s="1">
        <f t="shared" si="14"/>
        <v>40513</v>
      </c>
      <c r="B85" s="8">
        <v>5.3302033184666101E-2</v>
      </c>
      <c r="C85" s="7">
        <v>163808.543962467</v>
      </c>
      <c r="D85" s="7">
        <f t="shared" si="13"/>
        <v>12.006453609983794</v>
      </c>
      <c r="E85" s="7">
        <v>12.0085354895912</v>
      </c>
      <c r="F85" s="7">
        <v>12.017952980249399</v>
      </c>
      <c r="G85" s="7">
        <v>12.002197785625199</v>
      </c>
      <c r="H85" s="11">
        <f t="shared" si="11"/>
        <v>-9.4174906581994122E-3</v>
      </c>
      <c r="I85" s="11">
        <f t="shared" si="12"/>
        <v>6.3377039660004186E-3</v>
      </c>
      <c r="J85" s="11">
        <v>-9.8999999963682583E-3</v>
      </c>
      <c r="T85" s="1">
        <v>41974</v>
      </c>
      <c r="U85" s="8">
        <v>8.4722001277346415E-3</v>
      </c>
      <c r="V85" s="8">
        <v>1.0951087884299326E-2</v>
      </c>
      <c r="W85" s="33">
        <v>1.6184861874599221E-2</v>
      </c>
      <c r="X85" s="8">
        <v>4.7000000038865952E-3</v>
      </c>
      <c r="Y85" s="8">
        <f t="shared" si="9"/>
        <v>4.8581200230136999E-3</v>
      </c>
      <c r="Z85" s="8">
        <f t="shared" si="15"/>
        <v>9.4775551542190407E-3</v>
      </c>
      <c r="AA85" s="8">
        <v>9.4775551542190407E-3</v>
      </c>
    </row>
    <row r="86" spans="1:27" x14ac:dyDescent="0.3">
      <c r="A86" s="1">
        <f t="shared" si="14"/>
        <v>40603</v>
      </c>
      <c r="B86" s="8">
        <v>6.5462013987403395E-2</v>
      </c>
      <c r="C86" s="7">
        <v>167027.402256656</v>
      </c>
      <c r="D86" s="7">
        <f t="shared" si="13"/>
        <v>12.025913163307559</v>
      </c>
      <c r="E86" s="7">
        <v>12.0241948976961</v>
      </c>
      <c r="F86" s="7">
        <v>12.0291766667597</v>
      </c>
      <c r="G86" s="7">
        <v>12.0131940065798</v>
      </c>
      <c r="H86" s="11">
        <f t="shared" si="11"/>
        <v>-4.9817690635993728E-3</v>
      </c>
      <c r="I86" s="11">
        <f t="shared" si="12"/>
        <v>1.1000891116299982E-2</v>
      </c>
      <c r="J86" s="11">
        <v>-8.3999999989076146E-3</v>
      </c>
      <c r="T86" s="1">
        <v>42064</v>
      </c>
      <c r="U86" s="8">
        <v>7.4090013995329329E-3</v>
      </c>
      <c r="V86" s="8">
        <v>1.1152979229100524E-2</v>
      </c>
      <c r="W86" s="33">
        <v>1.4635416515099919E-2</v>
      </c>
      <c r="X86" s="8">
        <v>2.3000000013195798E-3</v>
      </c>
      <c r="Y86" s="8">
        <f t="shared" si="9"/>
        <v>5.0840832873691941E-3</v>
      </c>
      <c r="Z86" s="8">
        <f t="shared" si="15"/>
        <v>8.7063166127031785E-3</v>
      </c>
      <c r="AA86" s="8">
        <v>8.7063166127031785E-3</v>
      </c>
    </row>
    <row r="87" spans="1:27" x14ac:dyDescent="0.3">
      <c r="A87" s="1">
        <f t="shared" si="14"/>
        <v>40695</v>
      </c>
      <c r="B87" s="8">
        <v>6.2647421000196601E-2</v>
      </c>
      <c r="C87" s="7">
        <v>169386.74597679501</v>
      </c>
      <c r="D87" s="7">
        <f t="shared" si="13"/>
        <v>12.039939817152064</v>
      </c>
      <c r="E87" s="7">
        <v>12.0397793879826</v>
      </c>
      <c r="F87" s="7">
        <v>12.0403935022022</v>
      </c>
      <c r="G87" s="7">
        <v>12.024187469829</v>
      </c>
      <c r="H87" s="11">
        <f t="shared" si="11"/>
        <v>-6.1411421959967072E-4</v>
      </c>
      <c r="I87" s="11">
        <f t="shared" si="12"/>
        <v>1.5591918153599948E-2</v>
      </c>
      <c r="J87" s="11">
        <v>-4.1999999959623224E-3</v>
      </c>
      <c r="T87" s="1">
        <v>42156</v>
      </c>
      <c r="U87" s="8">
        <v>7.1096601904476753E-3</v>
      </c>
      <c r="V87" s="8">
        <v>1.1771835042798884E-2</v>
      </c>
      <c r="W87" s="33">
        <v>1.3459987356998937E-2</v>
      </c>
      <c r="X87" s="8">
        <v>-1.4000000043656868E-3</v>
      </c>
      <c r="Y87" s="8">
        <f t="shared" si="9"/>
        <v>5.6596188618630201E-3</v>
      </c>
      <c r="Z87" s="8">
        <f t="shared" si="15"/>
        <v>8.5927202618630415E-3</v>
      </c>
      <c r="AA87" s="8">
        <v>8.5927202618630415E-3</v>
      </c>
    </row>
    <row r="88" spans="1:27" x14ac:dyDescent="0.3">
      <c r="A88" s="1">
        <f t="shared" si="14"/>
        <v>40787</v>
      </c>
      <c r="B88" s="8">
        <v>7.7040908917545906E-2</v>
      </c>
      <c r="C88" s="7">
        <v>173129.162081305</v>
      </c>
      <c r="D88" s="7">
        <f t="shared" si="13"/>
        <v>12.061793196537607</v>
      </c>
      <c r="E88" s="7">
        <v>12.0534783668285</v>
      </c>
      <c r="F88" s="7">
        <v>12.0515725958539</v>
      </c>
      <c r="G88" s="7">
        <v>12.035200093434501</v>
      </c>
      <c r="H88" s="11">
        <f t="shared" si="11"/>
        <v>1.9057709746004292E-3</v>
      </c>
      <c r="I88" s="11">
        <f t="shared" si="12"/>
        <v>1.8278273393999456E-2</v>
      </c>
      <c r="J88" s="11">
        <v>8.000000004360075E-4</v>
      </c>
      <c r="T88" s="1">
        <v>42248</v>
      </c>
      <c r="U88" s="8">
        <v>4.1082756365389272E-3</v>
      </c>
      <c r="V88" s="8">
        <v>9.9921008736991723E-3</v>
      </c>
      <c r="W88" s="33">
        <v>9.8730136908997679E-3</v>
      </c>
      <c r="X88" s="14">
        <v>4.0109375046629495E-4</v>
      </c>
      <c r="Y88" s="8">
        <f t="shared" si="9"/>
        <v>4.0480033639634745E-3</v>
      </c>
      <c r="Z88" s="8">
        <f t="shared" si="15"/>
        <v>5.8674688485470302E-3</v>
      </c>
      <c r="AA88" s="8">
        <v>5.8674688485470302E-3</v>
      </c>
    </row>
    <row r="89" spans="1:27" x14ac:dyDescent="0.3">
      <c r="A89" s="1">
        <f t="shared" si="14"/>
        <v>40878</v>
      </c>
      <c r="B89" s="8">
        <v>6.3524695318868396E-2</v>
      </c>
      <c r="C89" s="7">
        <v>174552.05844004999</v>
      </c>
      <c r="D89" s="7">
        <f t="shared" si="13"/>
        <v>12.069978305302662</v>
      </c>
      <c r="E89" s="7">
        <v>12.066568969159899</v>
      </c>
      <c r="F89" s="7">
        <v>12.0626826731701</v>
      </c>
      <c r="G89" s="7">
        <v>12.0462457359907</v>
      </c>
      <c r="H89" s="11">
        <f t="shared" si="11"/>
        <v>3.8862959897993932E-3</v>
      </c>
      <c r="I89" s="11">
        <f t="shared" si="12"/>
        <v>2.0323233169198929E-2</v>
      </c>
      <c r="J89" s="11">
        <v>4.0000000004642988E-3</v>
      </c>
      <c r="T89" s="1">
        <v>42339</v>
      </c>
      <c r="U89" s="8">
        <v>1.5489297044235517E-3</v>
      </c>
      <c r="V89" s="8">
        <v>8.2571152900996481E-3</v>
      </c>
      <c r="W89" s="33">
        <v>6.3514233864996328E-3</v>
      </c>
      <c r="X89" s="14">
        <v>5.0123046923213803E-4</v>
      </c>
      <c r="Y89" s="8">
        <f t="shared" si="9"/>
        <v>2.4402248265617695E-3</v>
      </c>
      <c r="Z89" s="8">
        <f t="shared" si="15"/>
        <v>3.4661007849463798E-3</v>
      </c>
      <c r="AA89" s="8">
        <v>3.4661007849463798E-3</v>
      </c>
    </row>
    <row r="90" spans="1:27" x14ac:dyDescent="0.3">
      <c r="A90" s="1">
        <f t="shared" si="14"/>
        <v>40969</v>
      </c>
      <c r="B90" s="8">
        <v>5.6973260586570297E-2</v>
      </c>
      <c r="C90" s="7">
        <v>176819.80177327999</v>
      </c>
      <c r="D90" s="7">
        <f t="shared" si="13"/>
        <v>12.082886423894129</v>
      </c>
      <c r="E90" s="7">
        <v>12.081544894258901</v>
      </c>
      <c r="F90" s="7">
        <v>12.073693650713301</v>
      </c>
      <c r="G90" s="7">
        <v>12.057328974917001</v>
      </c>
      <c r="H90" s="11">
        <f t="shared" si="11"/>
        <v>7.8512435456001839E-3</v>
      </c>
      <c r="I90" s="11">
        <f t="shared" si="12"/>
        <v>2.4215919341900261E-2</v>
      </c>
      <c r="J90" s="11">
        <v>6.3000000028674563E-3</v>
      </c>
      <c r="T90" s="1">
        <v>42430</v>
      </c>
      <c r="U90" s="8">
        <v>-2.1164816519869678E-4</v>
      </c>
      <c r="V90" s="8">
        <v>7.3178023014985882E-3</v>
      </c>
      <c r="W90" s="33">
        <v>3.6820717520988921E-3</v>
      </c>
      <c r="X90" s="8">
        <v>3.0000000000000001E-3</v>
      </c>
      <c r="Y90" s="8">
        <f t="shared" si="9"/>
        <v>1.5699099931282207E-3</v>
      </c>
      <c r="Z90" s="8">
        <f t="shared" si="15"/>
        <v>1.865400447340504E-3</v>
      </c>
      <c r="AA90" s="8">
        <v>1.865400447340504E-3</v>
      </c>
    </row>
    <row r="91" spans="1:27" x14ac:dyDescent="0.3">
      <c r="A91" s="1">
        <f t="shared" si="14"/>
        <v>41061</v>
      </c>
      <c r="B91" s="8">
        <v>4.7989429229572202E-2</v>
      </c>
      <c r="C91" s="7">
        <v>177713.72469883901</v>
      </c>
      <c r="D91" s="7">
        <f t="shared" si="13"/>
        <v>12.087929246381636</v>
      </c>
      <c r="E91" s="7">
        <v>12.0874149903609</v>
      </c>
      <c r="F91" s="7">
        <v>12.0845778739808</v>
      </c>
      <c r="G91" s="7">
        <v>12.0684441269442</v>
      </c>
      <c r="H91" s="11">
        <f t="shared" si="11"/>
        <v>2.8371163800997579E-3</v>
      </c>
      <c r="I91" s="11">
        <f t="shared" si="12"/>
        <v>1.8970863416699402E-2</v>
      </c>
      <c r="J91" s="11">
        <v>7.6000000037099724E-3</v>
      </c>
      <c r="T91" s="1">
        <v>42522</v>
      </c>
      <c r="U91" s="8">
        <v>-4.0690007039287934E-3</v>
      </c>
      <c r="V91" s="8">
        <v>4.2167902871987906E-3</v>
      </c>
      <c r="W91" s="33">
        <v>-1.0550238626017006E-3</v>
      </c>
      <c r="X91" s="8">
        <v>2E-3</v>
      </c>
      <c r="Y91" s="8">
        <f t="shared" si="9"/>
        <v>-1.2993148355869581E-3</v>
      </c>
      <c r="Z91" s="8">
        <f t="shared" si="15"/>
        <v>-1.8468541140805425E-3</v>
      </c>
      <c r="AA91" s="8">
        <v>-1.8468541140805425E-3</v>
      </c>
    </row>
    <row r="92" spans="1:27" x14ac:dyDescent="0.3">
      <c r="A92" s="1">
        <f t="shared" si="14"/>
        <v>41153</v>
      </c>
      <c r="B92" s="8">
        <v>2.4212795456291399E-2</v>
      </c>
      <c r="C92" s="7">
        <v>177372.264460754</v>
      </c>
      <c r="D92" s="7">
        <f t="shared" si="13"/>
        <v>12.086005991993899</v>
      </c>
      <c r="E92" s="7">
        <v>12.093196576787401</v>
      </c>
      <c r="F92" s="7">
        <v>12.0953125954972</v>
      </c>
      <c r="G92" s="7">
        <v>12.079576500672299</v>
      </c>
      <c r="H92" s="11">
        <f t="shared" si="11"/>
        <v>-2.1160187097990502E-3</v>
      </c>
      <c r="I92" s="11">
        <f t="shared" si="12"/>
        <v>1.3620076115101298E-2</v>
      </c>
      <c r="J92" s="11">
        <v>8.5999999995078902E-3</v>
      </c>
      <c r="T92" s="1">
        <v>42614</v>
      </c>
      <c r="U92" s="8">
        <v>-7.6542878815101245E-3</v>
      </c>
      <c r="V92" s="8">
        <v>1.2413792374008636E-3</v>
      </c>
      <c r="W92" s="33">
        <v>-5.5353482099995688E-3</v>
      </c>
      <c r="X92" s="8">
        <v>-1E-3</v>
      </c>
      <c r="Y92" s="8">
        <f t="shared" si="9"/>
        <v>-4.0604671070671927E-3</v>
      </c>
      <c r="Z92" s="8">
        <f t="shared" si="15"/>
        <v>-5.3244241182068492E-3</v>
      </c>
      <c r="AA92" s="8">
        <v>-5.3244241182068492E-3</v>
      </c>
    </row>
    <row r="93" spans="1:27" x14ac:dyDescent="0.3">
      <c r="A93" s="1">
        <f t="shared" si="14"/>
        <v>41244</v>
      </c>
      <c r="B93" s="8">
        <v>2.6879283530320201E-2</v>
      </c>
      <c r="C93" s="7">
        <v>179307.51807030101</v>
      </c>
      <c r="D93" s="7">
        <f t="shared" si="13"/>
        <v>12.096857588832982</v>
      </c>
      <c r="E93" s="7">
        <v>12.0989367684315</v>
      </c>
      <c r="F93" s="7">
        <v>12.1058768409846</v>
      </c>
      <c r="G93" s="7">
        <v>12.0907044933307</v>
      </c>
      <c r="H93" s="11">
        <f t="shared" si="11"/>
        <v>-6.9400725530996965E-3</v>
      </c>
      <c r="I93" s="11">
        <f t="shared" si="12"/>
        <v>8.2322751008003792E-3</v>
      </c>
      <c r="J93" s="11">
        <v>2.6000000027410763E-3</v>
      </c>
      <c r="T93" s="1">
        <v>42705</v>
      </c>
      <c r="U93" s="8">
        <v>-1.0871528999241931E-2</v>
      </c>
      <c r="V93" s="8">
        <v>-1.7443759205999498E-3</v>
      </c>
      <c r="W93" s="33">
        <v>-9.861227960699992E-3</v>
      </c>
      <c r="X93" s="8">
        <v>-2E-3</v>
      </c>
      <c r="Y93" s="8">
        <f t="shared" si="9"/>
        <v>-6.8600093452096649E-3</v>
      </c>
      <c r="Z93" s="8">
        <f t="shared" si="15"/>
        <v>-8.5392256776543399E-3</v>
      </c>
      <c r="AA93" s="8">
        <v>-8.5392256776543399E-3</v>
      </c>
    </row>
    <row r="94" spans="1:27" x14ac:dyDescent="0.3">
      <c r="A94" s="1">
        <f t="shared" si="14"/>
        <v>41334</v>
      </c>
      <c r="B94" s="8">
        <v>2.5440494706078499E-2</v>
      </c>
      <c r="C94" s="7">
        <v>181375.89389324101</v>
      </c>
      <c r="D94" s="7">
        <f t="shared" si="13"/>
        <v>12.108326918600207</v>
      </c>
      <c r="E94" s="7">
        <v>12.1135118270943</v>
      </c>
      <c r="F94" s="7">
        <v>12.1162483136538</v>
      </c>
      <c r="G94" s="7">
        <v>12.10180216318</v>
      </c>
      <c r="H94" s="11">
        <f t="shared" si="11"/>
        <v>-2.7364865595007615E-3</v>
      </c>
      <c r="I94" s="11">
        <f t="shared" si="12"/>
        <v>1.1709663914299284E-2</v>
      </c>
      <c r="J94" s="11">
        <v>2.5119999982361474E-3</v>
      </c>
      <c r="T94" s="1">
        <v>42795</v>
      </c>
      <c r="U94" s="8">
        <v>-1.3532285323431426E-2</v>
      </c>
      <c r="V94" s="8">
        <v>-4.3527075740996679E-3</v>
      </c>
      <c r="W94" s="33">
        <v>-1.3618083711198992E-2</v>
      </c>
      <c r="X94" s="8">
        <v>-5.0000000000000001E-3</v>
      </c>
      <c r="Y94" s="8">
        <f t="shared" si="9"/>
        <v>-9.3191238026140519E-3</v>
      </c>
      <c r="Z94" s="8">
        <f t="shared" si="15"/>
        <v>-1.1241680805486863E-2</v>
      </c>
      <c r="AA94" s="8">
        <v>-1.1241680805486863E-2</v>
      </c>
    </row>
    <row r="95" spans="1:27" x14ac:dyDescent="0.3">
      <c r="A95" s="1">
        <f t="shared" si="14"/>
        <v>41426</v>
      </c>
      <c r="B95" s="8">
        <v>5.2994633270277099E-2</v>
      </c>
      <c r="C95" s="7">
        <v>187385.614016393</v>
      </c>
      <c r="D95" s="7">
        <f t="shared" si="13"/>
        <v>12.140923879651913</v>
      </c>
      <c r="E95" s="7">
        <v>12.128086885757201</v>
      </c>
      <c r="F95" s="7">
        <v>12.126400379170001</v>
      </c>
      <c r="G95" s="7">
        <v>12.1128407063794</v>
      </c>
      <c r="H95" s="11">
        <f t="shared" si="11"/>
        <v>1.6865065872000429E-3</v>
      </c>
      <c r="I95" s="11">
        <f t="shared" si="12"/>
        <v>1.5246179377800928E-2</v>
      </c>
      <c r="J95" s="11">
        <v>-3.3000000012692876E-3</v>
      </c>
      <c r="T95" s="1">
        <v>42887</v>
      </c>
      <c r="U95" s="8">
        <v>-1.6675378857876288E-2</v>
      </c>
      <c r="V95" s="8">
        <v>-7.2362960131009402E-3</v>
      </c>
      <c r="W95" s="33">
        <v>-1.7439992369300938E-2</v>
      </c>
      <c r="X95" s="8">
        <v>-6.9999999999999993E-3</v>
      </c>
      <c r="Y95" s="8">
        <f t="shared" si="9"/>
        <v>-1.2002501439005043E-2</v>
      </c>
      <c r="Z95" s="8">
        <f t="shared" si="15"/>
        <v>-1.4353838822253683E-2</v>
      </c>
      <c r="AA95" s="8">
        <v>-1.4353838822253683E-2</v>
      </c>
    </row>
    <row r="96" spans="1:27" x14ac:dyDescent="0.3">
      <c r="A96" s="1">
        <f t="shared" si="14"/>
        <v>41518</v>
      </c>
      <c r="B96" s="8">
        <v>5.7151927163001701E-2</v>
      </c>
      <c r="C96" s="7">
        <v>187804.70884366601</v>
      </c>
      <c r="D96" s="7">
        <f t="shared" si="13"/>
        <v>12.1431579191569</v>
      </c>
      <c r="E96" s="7">
        <v>12.1426619444201</v>
      </c>
      <c r="F96" s="7">
        <v>12.136304692894299</v>
      </c>
      <c r="G96" s="7">
        <v>12.123789205030601</v>
      </c>
      <c r="H96" s="11">
        <f t="shared" si="11"/>
        <v>6.357251525800578E-3</v>
      </c>
      <c r="I96" s="11">
        <f t="shared" si="12"/>
        <v>1.887273938949896E-2</v>
      </c>
      <c r="J96" s="11">
        <v>1.9999999973216998E-3</v>
      </c>
      <c r="T96" s="1">
        <v>42979</v>
      </c>
      <c r="U96" s="8">
        <v>-1.7837492809932298E-2</v>
      </c>
      <c r="V96" s="8">
        <v>-8.1632304647012432E-3</v>
      </c>
      <c r="W96" s="33">
        <v>-1.908499812740061E-2</v>
      </c>
      <c r="X96" s="8">
        <v>-0.01</v>
      </c>
      <c r="Y96" s="8">
        <f t="shared" si="9"/>
        <v>-1.2870136541493828E-2</v>
      </c>
      <c r="Z96" s="8">
        <f t="shared" si="15"/>
        <v>-1.548130248949795E-2</v>
      </c>
      <c r="AA96" s="8">
        <v>-1.548130248949795E-2</v>
      </c>
    </row>
    <row r="97" spans="1:27" x14ac:dyDescent="0.3">
      <c r="A97" s="1">
        <f t="shared" si="14"/>
        <v>41609</v>
      </c>
      <c r="B97" s="8">
        <v>6.1398275583474798E-2</v>
      </c>
      <c r="C97" s="7">
        <v>190661.68703747599</v>
      </c>
      <c r="D97" s="7">
        <f t="shared" si="13"/>
        <v>12.158255864416457</v>
      </c>
      <c r="E97" s="7">
        <v>12.1538609016319</v>
      </c>
      <c r="F97" s="7">
        <v>12.1459339642545</v>
      </c>
      <c r="G97" s="7">
        <v>12.134615814136</v>
      </c>
      <c r="H97" s="11">
        <f t="shared" si="11"/>
        <v>7.9269373774000229E-3</v>
      </c>
      <c r="I97" s="11">
        <f t="shared" si="12"/>
        <v>1.9245087495900037E-2</v>
      </c>
      <c r="J97" s="11">
        <v>-3.9999999966044975E-4</v>
      </c>
      <c r="T97" s="1">
        <v>43070</v>
      </c>
      <c r="U97" s="8">
        <v>-1.9058647646657656E-2</v>
      </c>
      <c r="V97" s="8">
        <v>-9.2300821990001225E-3</v>
      </c>
      <c r="W97" s="33">
        <v>-2.0648563889800187E-2</v>
      </c>
      <c r="X97" s="8">
        <v>-1.3000000000000001E-2</v>
      </c>
      <c r="Y97" s="8">
        <f t="shared" si="9"/>
        <v>-1.3864365173599789E-2</v>
      </c>
      <c r="Z97" s="8">
        <f t="shared" si="15"/>
        <v>-1.6681002096900398E-2</v>
      </c>
      <c r="AA97" s="8">
        <v>-1.6681002096900398E-2</v>
      </c>
    </row>
    <row r="98" spans="1:27" x14ac:dyDescent="0.3">
      <c r="A98" s="1">
        <f t="shared" si="14"/>
        <v>41699</v>
      </c>
      <c r="B98" s="8">
        <v>6.3461494099131599E-2</v>
      </c>
      <c r="C98" s="7">
        <v>193259.36246453499</v>
      </c>
      <c r="D98" s="7">
        <f t="shared" si="13"/>
        <v>12.171788412699339</v>
      </c>
      <c r="E98" s="7">
        <v>12.1645898320602</v>
      </c>
      <c r="F98" s="7">
        <v>12.155264875960601</v>
      </c>
      <c r="G98" s="7">
        <v>12.1452884683381</v>
      </c>
      <c r="H98" s="11">
        <f t="shared" si="11"/>
        <v>9.3249560995989356E-3</v>
      </c>
      <c r="I98" s="11">
        <f t="shared" si="12"/>
        <v>1.9301363722100007E-2</v>
      </c>
      <c r="J98" s="11">
        <v>-1.2999999969558473E-3</v>
      </c>
      <c r="T98" s="1">
        <v>43160</v>
      </c>
      <c r="U98" s="8">
        <v>-1.7831291971597052E-2</v>
      </c>
      <c r="V98" s="8">
        <v>-7.8251026962998793E-3</v>
      </c>
      <c r="W98" s="33">
        <v>-1.9526135834299296E-2</v>
      </c>
      <c r="X98" s="8">
        <v>-1.3000000000000001E-2</v>
      </c>
      <c r="Y98" s="8">
        <f t="shared" si="9"/>
        <v>-1.2562579931467192E-2</v>
      </c>
      <c r="Z98" s="8">
        <f t="shared" si="15"/>
        <v>-1.541448684590787E-2</v>
      </c>
      <c r="AA98" s="8">
        <v>-1.541448684590787E-2</v>
      </c>
    </row>
    <row r="99" spans="1:27" x14ac:dyDescent="0.3">
      <c r="A99" s="1">
        <f t="shared" si="14"/>
        <v>41791</v>
      </c>
      <c r="B99" s="8">
        <v>3.59861911752795E-2</v>
      </c>
      <c r="C99" s="7">
        <v>194251.70991205101</v>
      </c>
      <c r="D99" s="7">
        <f t="shared" si="13"/>
        <v>12.176910070827192</v>
      </c>
      <c r="E99" s="7">
        <v>12.1762588160553</v>
      </c>
      <c r="F99" s="7">
        <v>12.1642790650584</v>
      </c>
      <c r="G99" s="7">
        <v>12.155775876383499</v>
      </c>
      <c r="H99" s="11">
        <f t="shared" si="11"/>
        <v>1.1979750996900407E-2</v>
      </c>
      <c r="I99" s="11">
        <f t="shared" si="12"/>
        <v>2.0482939671801148E-2</v>
      </c>
      <c r="J99" s="11">
        <v>-8.0000000023072726E-4</v>
      </c>
      <c r="T99" s="1">
        <v>43252</v>
      </c>
      <c r="U99" s="8">
        <v>-1.6270383137835354E-2</v>
      </c>
      <c r="V99" s="8">
        <v>-6.9341478184004046E-3</v>
      </c>
      <c r="W99" s="33">
        <v>-1.8718376126999559E-2</v>
      </c>
      <c r="X99" s="8">
        <v>-1.3999999999999999E-2</v>
      </c>
      <c r="Y99" s="8">
        <f t="shared" si="9"/>
        <v>-1.1808315434928923E-2</v>
      </c>
      <c r="Z99" s="8">
        <f t="shared" si="15"/>
        <v>-1.4058723957434825E-2</v>
      </c>
      <c r="AA99" s="8">
        <v>-1.4058723957434825E-2</v>
      </c>
    </row>
    <row r="100" spans="1:27" x14ac:dyDescent="0.3">
      <c r="A100" s="1">
        <f t="shared" si="14"/>
        <v>41883</v>
      </c>
      <c r="B100" s="8">
        <v>4.1328822027486098E-2</v>
      </c>
      <c r="C100" s="7">
        <v>195729.080792975</v>
      </c>
      <c r="D100" s="7">
        <f t="shared" si="13"/>
        <v>12.184486741184386</v>
      </c>
      <c r="E100" s="7">
        <v>12.1838596789191</v>
      </c>
      <c r="F100" s="7">
        <v>12.172963996691299</v>
      </c>
      <c r="G100" s="7">
        <v>12.166048662161501</v>
      </c>
      <c r="H100" s="11">
        <f t="shared" si="11"/>
        <v>1.0895682227801018E-2</v>
      </c>
      <c r="I100" s="11">
        <f t="shared" si="12"/>
        <v>1.7811016757599774E-2</v>
      </c>
      <c r="J100" s="11">
        <v>-4.7000000037999978E-4</v>
      </c>
      <c r="T100" s="1">
        <v>43344</v>
      </c>
      <c r="U100" s="8">
        <v>-1.4347984391734347E-2</v>
      </c>
      <c r="V100" s="8">
        <v>-5.8297872446999577E-3</v>
      </c>
      <c r="W100" s="33">
        <v>-1.7517782300799922E-2</v>
      </c>
      <c r="X100" s="8">
        <v>-1.3000000000000001E-2</v>
      </c>
      <c r="Y100" s="8">
        <f t="shared" si="9"/>
        <v>-1.0862727478344672E-2</v>
      </c>
      <c r="Z100" s="8">
        <f t="shared" si="15"/>
        <v>-1.2376925000429029E-2</v>
      </c>
      <c r="AA100" s="8">
        <v>-1.2376925000429029E-2</v>
      </c>
    </row>
    <row r="101" spans="1:27" x14ac:dyDescent="0.3">
      <c r="A101" s="1">
        <f t="shared" si="14"/>
        <v>41974</v>
      </c>
      <c r="B101" s="8">
        <v>3.68760964148791E-2</v>
      </c>
      <c r="C101" s="7">
        <v>197823.789384723</v>
      </c>
      <c r="D101" s="7">
        <f t="shared" si="13"/>
        <v>12.195131960831336</v>
      </c>
      <c r="E101" s="7">
        <v>12.1922657112314</v>
      </c>
      <c r="F101" s="7">
        <v>12.181314623347101</v>
      </c>
      <c r="G101" s="7">
        <v>12.176080849356801</v>
      </c>
      <c r="H101" s="11">
        <f t="shared" si="11"/>
        <v>1.0951087884299326E-2</v>
      </c>
      <c r="I101" s="11">
        <f t="shared" si="12"/>
        <v>1.6184861874599221E-2</v>
      </c>
      <c r="J101" s="11">
        <v>4.7000000038865952E-3</v>
      </c>
      <c r="T101" s="1">
        <v>43435</v>
      </c>
      <c r="U101" s="8">
        <v>-1.3197446868231988E-2</v>
      </c>
      <c r="V101" s="8">
        <v>-6.2502614631991804E-3</v>
      </c>
      <c r="W101" s="33">
        <v>-1.7686019170300327E-2</v>
      </c>
      <c r="X101" s="8">
        <v>-1.3000000000000001E-2</v>
      </c>
      <c r="Y101" s="8">
        <f t="shared" si="9"/>
        <v>-1.1391387343424181E-2</v>
      </c>
      <c r="Z101" s="8">
        <f t="shared" si="15"/>
        <v>-1.1685079132077203E-2</v>
      </c>
      <c r="AA101" s="8">
        <v>-1.1685079132077203E-2</v>
      </c>
    </row>
    <row r="102" spans="1:27" x14ac:dyDescent="0.3">
      <c r="A102" s="1">
        <f t="shared" si="14"/>
        <v>42064</v>
      </c>
      <c r="B102" s="8">
        <v>3.16103472123608E-2</v>
      </c>
      <c r="C102" s="7">
        <v>199465.93720591499</v>
      </c>
      <c r="D102" s="7">
        <f t="shared" si="13"/>
        <v>12.2033987599117</v>
      </c>
      <c r="E102" s="7">
        <v>12.2004856865441</v>
      </c>
      <c r="F102" s="7">
        <v>12.189332707315</v>
      </c>
      <c r="G102" s="7">
        <v>12.185850270029</v>
      </c>
      <c r="H102" s="11">
        <f t="shared" si="11"/>
        <v>1.1152979229100524E-2</v>
      </c>
      <c r="I102" s="11">
        <f t="shared" si="12"/>
        <v>1.4635416515099919E-2</v>
      </c>
      <c r="J102" s="11">
        <v>2.3000000013195798E-3</v>
      </c>
      <c r="T102" s="1">
        <v>43525</v>
      </c>
      <c r="U102" s="8">
        <v>-1.1920246029230253E-2</v>
      </c>
      <c r="V102" s="8">
        <v>-6.7797552535004968E-3</v>
      </c>
      <c r="W102" s="33">
        <v>-1.7832556883700335E-2</v>
      </c>
      <c r="X102" s="8">
        <v>-1.2E-2</v>
      </c>
      <c r="Y102" s="8">
        <f t="shared" si="9"/>
        <v>-1.2037391560742936E-2</v>
      </c>
      <c r="Z102" s="8">
        <f t="shared" si="15"/>
        <v>-1.0930738878021316E-2</v>
      </c>
      <c r="AA102" s="8">
        <v>-1.0930738878021316E-2</v>
      </c>
    </row>
    <row r="103" spans="1:27" x14ac:dyDescent="0.3">
      <c r="A103" s="1">
        <f t="shared" si="14"/>
        <v>42156</v>
      </c>
      <c r="B103" s="8">
        <v>3.2716869503033798E-2</v>
      </c>
      <c r="C103" s="7">
        <v>200712.123759209</v>
      </c>
      <c r="D103" s="7">
        <f t="shared" si="13"/>
        <v>12.209626940330226</v>
      </c>
      <c r="E103" s="7">
        <v>12.2087986903567</v>
      </c>
      <c r="F103" s="7">
        <v>12.197026855313901</v>
      </c>
      <c r="G103" s="7">
        <v>12.195338702999701</v>
      </c>
      <c r="H103" s="11">
        <f t="shared" si="11"/>
        <v>1.1771835042798884E-2</v>
      </c>
      <c r="I103" s="11">
        <f t="shared" si="12"/>
        <v>1.3459987356998937E-2</v>
      </c>
      <c r="J103" s="11">
        <v>-1.4000000043656868E-3</v>
      </c>
      <c r="T103" s="1">
        <v>43617</v>
      </c>
      <c r="U103" s="8">
        <v>-7.5916958180249905E-3</v>
      </c>
      <c r="V103" s="8">
        <v>-5.190428631300037E-3</v>
      </c>
      <c r="W103" s="33">
        <v>-1.5756036081800318E-2</v>
      </c>
      <c r="X103" s="8">
        <v>-0.01</v>
      </c>
      <c r="Y103" s="8">
        <f t="shared" si="9"/>
        <v>-1.0811312394451572E-2</v>
      </c>
      <c r="Z103" s="8">
        <f t="shared" si="15"/>
        <v>-7.3995960345325188E-3</v>
      </c>
      <c r="AA103" s="8">
        <v>-7.3995960345325188E-3</v>
      </c>
    </row>
    <row r="104" spans="1:27" x14ac:dyDescent="0.3">
      <c r="A104" s="1">
        <f t="shared" si="14"/>
        <v>42248</v>
      </c>
      <c r="B104" s="8">
        <v>3.5507402769319199E-2</v>
      </c>
      <c r="C104" s="7">
        <v>202803.77074707599</v>
      </c>
      <c r="D104" s="7">
        <f t="shared" si="13"/>
        <v>12.219994143953706</v>
      </c>
      <c r="E104" s="7">
        <v>12.2144047455488</v>
      </c>
      <c r="F104" s="7">
        <v>12.2044126446751</v>
      </c>
      <c r="G104" s="7">
        <v>12.2045317318579</v>
      </c>
      <c r="H104" s="11">
        <f t="shared" si="11"/>
        <v>9.9921008736991723E-3</v>
      </c>
      <c r="I104" s="11">
        <f t="shared" si="12"/>
        <v>9.8730136908997679E-3</v>
      </c>
      <c r="J104" s="11">
        <v>4.0109375046629495E-4</v>
      </c>
      <c r="T104" s="1">
        <v>43709</v>
      </c>
      <c r="U104" s="8">
        <v>-2.9336433551753194E-3</v>
      </c>
      <c r="V104" s="8">
        <v>-3.7166147776996894E-3</v>
      </c>
      <c r="W104" s="33">
        <v>-1.3717814529398353E-2</v>
      </c>
      <c r="X104" s="8">
        <v>-8.0000000000000002E-3</v>
      </c>
      <c r="Y104" s="8">
        <f t="shared" si="9"/>
        <v>-9.7313915843156348E-3</v>
      </c>
      <c r="Z104" s="8">
        <f t="shared" si="15"/>
        <v>-3.6685947695175637E-3</v>
      </c>
      <c r="AA104" s="8">
        <v>-3.6685947695175637E-3</v>
      </c>
    </row>
    <row r="105" spans="1:27" x14ac:dyDescent="0.3">
      <c r="A105" s="1">
        <f t="shared" si="14"/>
        <v>42339</v>
      </c>
      <c r="B105" s="8">
        <v>1.75866174921477E-2</v>
      </c>
      <c r="C105" s="7">
        <v>201333.61320188901</v>
      </c>
      <c r="D105" s="7">
        <f t="shared" si="13"/>
        <v>12.212718578323484</v>
      </c>
      <c r="E105" s="7">
        <v>12.2197701254167</v>
      </c>
      <c r="F105" s="7">
        <v>12.2115130101266</v>
      </c>
      <c r="G105" s="7">
        <v>12.2134187020302</v>
      </c>
      <c r="H105" s="11">
        <f t="shared" si="11"/>
        <v>8.2571152900996481E-3</v>
      </c>
      <c r="I105" s="11">
        <f t="shared" si="12"/>
        <v>6.3514233864996328E-3</v>
      </c>
      <c r="J105" s="11">
        <v>5.0123046923213803E-4</v>
      </c>
      <c r="T105" s="1">
        <v>43800</v>
      </c>
      <c r="U105" s="8">
        <v>2.4482905660916376E-3</v>
      </c>
      <c r="V105" s="8">
        <v>-2.2376861920001545E-3</v>
      </c>
      <c r="W105" s="33">
        <v>-1.1623226253000496E-2</v>
      </c>
      <c r="X105" s="8">
        <v>-6.0000000000000001E-3</v>
      </c>
      <c r="Y105" s="8">
        <f t="shared" si="9"/>
        <v>-8.7139361293269643E-3</v>
      </c>
      <c r="Z105" s="8">
        <f t="shared" si="15"/>
        <v>5.7322053561408264E-4</v>
      </c>
      <c r="AA105" s="8">
        <v>5.7322053561408264E-4</v>
      </c>
    </row>
    <row r="106" spans="1:27" x14ac:dyDescent="0.3">
      <c r="A106" s="1">
        <f t="shared" si="14"/>
        <v>42430</v>
      </c>
      <c r="B106" s="8">
        <v>2.2731714975861898E-2</v>
      </c>
      <c r="C106" s="7">
        <v>204052.06786411701</v>
      </c>
      <c r="D106" s="7">
        <f t="shared" si="13"/>
        <v>12.226130474887562</v>
      </c>
      <c r="E106" s="7">
        <v>12.225674933760899</v>
      </c>
      <c r="F106" s="7">
        <v>12.218357131459401</v>
      </c>
      <c r="G106" s="7">
        <v>12.221992862008801</v>
      </c>
      <c r="H106" s="11">
        <f t="shared" si="11"/>
        <v>7.3178023014985882E-3</v>
      </c>
      <c r="I106" s="11">
        <f t="shared" si="12"/>
        <v>3.6820717520988921E-3</v>
      </c>
      <c r="J106" s="11">
        <v>3.0000000000000001E-3</v>
      </c>
      <c r="T106" s="1">
        <v>43891</v>
      </c>
      <c r="U106" s="8">
        <v>7.6369239275315692E-3</v>
      </c>
      <c r="V106" s="8">
        <v>-1.5698087659998805E-3</v>
      </c>
      <c r="W106" s="33">
        <v>-1.0311843164901191E-2</v>
      </c>
      <c r="X106" s="8">
        <v>-9.0000000000000011E-3</v>
      </c>
      <c r="Y106" s="8">
        <f t="shared" si="9"/>
        <v>-8.5042841348452192E-3</v>
      </c>
      <c r="Z106" s="8">
        <f t="shared" si="15"/>
        <v>4.4378023995270679E-3</v>
      </c>
      <c r="AA106" s="8">
        <v>4.4378023995270679E-3</v>
      </c>
    </row>
    <row r="107" spans="1:27" x14ac:dyDescent="0.3">
      <c r="A107" s="1">
        <f t="shared" si="14"/>
        <v>42522</v>
      </c>
      <c r="B107" s="8">
        <v>2.0729544839683801E-2</v>
      </c>
      <c r="C107" s="7">
        <v>204916.21867005699</v>
      </c>
      <c r="D107" s="7">
        <f t="shared" si="13"/>
        <v>12.23035648516991</v>
      </c>
      <c r="E107" s="7">
        <v>12.229196139448799</v>
      </c>
      <c r="F107" s="7">
        <v>12.2249793491616</v>
      </c>
      <c r="G107" s="7">
        <v>12.230251163311401</v>
      </c>
      <c r="H107" s="11">
        <f t="shared" si="11"/>
        <v>4.2167902871987906E-3</v>
      </c>
      <c r="I107" s="11">
        <f t="shared" si="12"/>
        <v>-1.0550238626017006E-3</v>
      </c>
      <c r="J107" s="11">
        <v>2E-3</v>
      </c>
      <c r="T107" s="1">
        <v>43983</v>
      </c>
      <c r="U107" s="8">
        <v>1.1894751350013832E-2</v>
      </c>
      <c r="V107" s="8">
        <v>-1.1871993588012941E-3</v>
      </c>
      <c r="W107" s="33">
        <v>0</v>
      </c>
      <c r="X107" s="8">
        <v>-3.7999999999999999E-2</v>
      </c>
      <c r="Y107" s="8">
        <f t="shared" si="9"/>
        <v>-8.0550729451987872E-3</v>
      </c>
      <c r="Z107" s="8">
        <f t="shared" si="15"/>
        <v>8.0295261053093588E-3</v>
      </c>
      <c r="AA107" s="8">
        <v>8.0295261053093588E-3</v>
      </c>
    </row>
    <row r="108" spans="1:27" x14ac:dyDescent="0.3">
      <c r="A108" s="1">
        <f t="shared" si="14"/>
        <v>42614</v>
      </c>
      <c r="B108" s="8">
        <v>1.33849273734885E-2</v>
      </c>
      <c r="C108" s="7">
        <v>205536.53259989401</v>
      </c>
      <c r="D108" s="7">
        <f t="shared" si="13"/>
        <v>12.233379071327194</v>
      </c>
      <c r="E108" s="7">
        <v>12.232659956585101</v>
      </c>
      <c r="F108" s="7">
        <v>12.2314185773477</v>
      </c>
      <c r="G108" s="7">
        <v>12.2381953047951</v>
      </c>
      <c r="H108" s="11">
        <f t="shared" si="11"/>
        <v>1.2413792374008636E-3</v>
      </c>
      <c r="I108" s="11">
        <f t="shared" si="12"/>
        <v>-5.5353482099995688E-3</v>
      </c>
      <c r="J108" s="11">
        <v>-1E-3</v>
      </c>
    </row>
    <row r="109" spans="1:27" x14ac:dyDescent="0.3">
      <c r="A109" s="1">
        <f t="shared" si="14"/>
        <v>42705</v>
      </c>
      <c r="B109" s="8">
        <v>2.5431979797211599E-2</v>
      </c>
      <c r="C109" s="7">
        <v>206519.590910536</v>
      </c>
      <c r="D109" s="7">
        <f t="shared" si="13"/>
        <v>12.238150558120696</v>
      </c>
      <c r="E109" s="7">
        <v>12.2359719897057</v>
      </c>
      <c r="F109" s="7">
        <v>12.2377163656263</v>
      </c>
      <c r="G109" s="7">
        <v>12.2458332176664</v>
      </c>
      <c r="H109" s="11">
        <f t="shared" si="11"/>
        <v>-1.7443759205999498E-3</v>
      </c>
      <c r="I109" s="11">
        <f t="shared" si="12"/>
        <v>-9.861227960699992E-3</v>
      </c>
      <c r="J109" s="11">
        <v>-2E-3</v>
      </c>
    </row>
    <row r="110" spans="1:27" x14ac:dyDescent="0.3">
      <c r="A110" s="1">
        <f t="shared" si="14"/>
        <v>42795</v>
      </c>
      <c r="B110" s="8">
        <v>1.1901071103826801E-2</v>
      </c>
      <c r="C110" s="7">
        <v>206495.01403677999</v>
      </c>
      <c r="D110" s="7">
        <f t="shared" si="13"/>
        <v>12.238031545991388</v>
      </c>
      <c r="E110" s="7">
        <v>12.239562331893801</v>
      </c>
      <c r="F110" s="7">
        <v>12.2439150394679</v>
      </c>
      <c r="G110" s="7">
        <v>12.253180415605</v>
      </c>
      <c r="H110" s="11">
        <f t="shared" si="11"/>
        <v>-4.3527075740996679E-3</v>
      </c>
      <c r="I110" s="11">
        <f t="shared" si="12"/>
        <v>-1.3618083711198992E-2</v>
      </c>
      <c r="J110" s="11">
        <v>-5.0000000000000001E-3</v>
      </c>
    </row>
    <row r="111" spans="1:27" x14ac:dyDescent="0.3">
      <c r="A111" s="1">
        <f t="shared" si="14"/>
        <v>42887</v>
      </c>
      <c r="B111" s="8">
        <v>1.3532651537023099E-2</v>
      </c>
      <c r="C111" s="7">
        <v>207708.126804222</v>
      </c>
      <c r="D111" s="7">
        <f t="shared" si="13"/>
        <v>12.243889136706933</v>
      </c>
      <c r="E111" s="7">
        <v>12.2428195380948</v>
      </c>
      <c r="F111" s="7">
        <v>12.250055834107901</v>
      </c>
      <c r="G111" s="7">
        <v>12.260259530464101</v>
      </c>
      <c r="H111" s="11">
        <f t="shared" si="11"/>
        <v>-7.2362960131009402E-3</v>
      </c>
      <c r="I111" s="11">
        <f t="shared" si="12"/>
        <v>-1.7439992369300938E-2</v>
      </c>
      <c r="J111" s="11">
        <v>-6.9999999999999993E-3</v>
      </c>
    </row>
    <row r="112" spans="1:27" x14ac:dyDescent="0.3">
      <c r="A112" s="1">
        <f t="shared" si="14"/>
        <v>42979</v>
      </c>
      <c r="B112" s="8">
        <v>1.6055439320320299E-2</v>
      </c>
      <c r="C112" s="7">
        <v>208863.14558352201</v>
      </c>
      <c r="D112" s="7">
        <f t="shared" si="13"/>
        <v>12.249434510647514</v>
      </c>
      <c r="E112" s="7">
        <v>12.2480140338751</v>
      </c>
      <c r="F112" s="7">
        <v>12.256177264339801</v>
      </c>
      <c r="G112" s="7">
        <v>12.2670990320025</v>
      </c>
      <c r="H112" s="11">
        <f t="shared" si="11"/>
        <v>-8.1632304647012432E-3</v>
      </c>
      <c r="I112" s="11">
        <f t="shared" si="12"/>
        <v>-1.908499812740061E-2</v>
      </c>
      <c r="J112" s="11">
        <v>-0.01</v>
      </c>
    </row>
    <row r="113" spans="1:10" x14ac:dyDescent="0.3">
      <c r="A113" s="1">
        <f t="shared" si="14"/>
        <v>43070</v>
      </c>
      <c r="B113" s="8">
        <v>1.2493896073987499E-2</v>
      </c>
      <c r="C113" s="7">
        <v>209116.01114444001</v>
      </c>
      <c r="D113" s="7">
        <f t="shared" si="13"/>
        <v>12.250644454194683</v>
      </c>
      <c r="E113" s="7">
        <v>12.253083240072799</v>
      </c>
      <c r="F113" s="7">
        <v>12.262313322271799</v>
      </c>
      <c r="G113" s="7">
        <v>12.273731803962599</v>
      </c>
      <c r="H113" s="11">
        <f t="shared" si="11"/>
        <v>-9.2300821990001225E-3</v>
      </c>
      <c r="I113" s="11">
        <f t="shared" si="12"/>
        <v>-2.0648563889800187E-2</v>
      </c>
      <c r="J113" s="11">
        <v>-1.3000000000000001E-2</v>
      </c>
    </row>
    <row r="114" spans="1:10" x14ac:dyDescent="0.3">
      <c r="A114" s="1">
        <f t="shared" si="14"/>
        <v>43160</v>
      </c>
      <c r="B114" s="8">
        <v>1.91508602013695E-2</v>
      </c>
      <c r="C114" s="7">
        <v>210487.68065606701</v>
      </c>
      <c r="D114" s="7">
        <f t="shared" si="13"/>
        <v>12.257182406192758</v>
      </c>
      <c r="E114" s="7">
        <v>12.2606677952969</v>
      </c>
      <c r="F114" s="7">
        <v>12.2684928979932</v>
      </c>
      <c r="G114" s="7">
        <v>12.280193931131199</v>
      </c>
      <c r="H114" s="11">
        <f t="shared" si="11"/>
        <v>-7.8251026962998793E-3</v>
      </c>
      <c r="I114" s="11">
        <f t="shared" si="12"/>
        <v>-1.9526135834299296E-2</v>
      </c>
      <c r="J114" s="11">
        <v>-1.3000000000000001E-2</v>
      </c>
    </row>
    <row r="115" spans="1:10" x14ac:dyDescent="0.3">
      <c r="A115" s="1">
        <f t="shared" si="14"/>
        <v>43252</v>
      </c>
      <c r="B115" s="8">
        <v>2.7804231692115901E-2</v>
      </c>
      <c r="C115" s="7">
        <v>213564.32800488401</v>
      </c>
      <c r="D115" s="7">
        <f t="shared" si="13"/>
        <v>12.271693368399049</v>
      </c>
      <c r="E115" s="7">
        <v>12.2678049649735</v>
      </c>
      <c r="F115" s="7">
        <v>12.274739112791901</v>
      </c>
      <c r="G115" s="7">
        <v>12.2865233411005</v>
      </c>
      <c r="H115" s="11">
        <f t="shared" si="11"/>
        <v>-6.9341478184004046E-3</v>
      </c>
      <c r="I115" s="11">
        <f t="shared" si="12"/>
        <v>-1.8718376126999559E-2</v>
      </c>
      <c r="J115" s="11">
        <v>-1.3999999999999999E-2</v>
      </c>
    </row>
    <row r="116" spans="1:10" x14ac:dyDescent="0.3">
      <c r="A116" s="1">
        <f t="shared" si="14"/>
        <v>43344</v>
      </c>
      <c r="B116" s="8">
        <v>2.65399913404245E-2</v>
      </c>
      <c r="C116" s="7">
        <v>214480.585333469</v>
      </c>
      <c r="D116" s="7">
        <f t="shared" si="13"/>
        <v>12.275974501987939</v>
      </c>
      <c r="E116" s="7">
        <v>12.275240410022001</v>
      </c>
      <c r="F116" s="7">
        <v>12.2810701972667</v>
      </c>
      <c r="G116" s="7">
        <v>12.2927581923228</v>
      </c>
      <c r="H116" s="11">
        <f t="shared" si="11"/>
        <v>-5.8297872446999577E-3</v>
      </c>
      <c r="I116" s="11">
        <f t="shared" si="12"/>
        <v>-1.7517782300799922E-2</v>
      </c>
      <c r="J116" s="11">
        <v>-1.3000000000000001E-2</v>
      </c>
    </row>
    <row r="117" spans="1:10" x14ac:dyDescent="0.3">
      <c r="A117" s="1">
        <f t="shared" si="14"/>
        <v>43435</v>
      </c>
      <c r="B117" s="8">
        <v>2.57546670120661E-2</v>
      </c>
      <c r="C117" s="7">
        <v>214571.677250384</v>
      </c>
      <c r="D117" s="7">
        <f t="shared" si="13"/>
        <v>12.276399121206749</v>
      </c>
      <c r="E117" s="7">
        <v>12.2812497867105</v>
      </c>
      <c r="F117" s="7">
        <v>12.287500048173699</v>
      </c>
      <c r="G117" s="7">
        <v>12.2989358058808</v>
      </c>
      <c r="H117" s="11">
        <f t="shared" si="11"/>
        <v>-6.2502614631991804E-3</v>
      </c>
      <c r="I117" s="11">
        <f t="shared" si="12"/>
        <v>-1.7686019170300327E-2</v>
      </c>
      <c r="J117" s="11">
        <v>-1.3000000000000001E-2</v>
      </c>
    </row>
    <row r="118" spans="1:10" x14ac:dyDescent="0.3">
      <c r="A118" s="1">
        <f t="shared" si="14"/>
        <v>43525</v>
      </c>
      <c r="B118" s="8">
        <v>3.0131511786539299E-2</v>
      </c>
      <c r="C118" s="7">
        <v>216926.511390637</v>
      </c>
      <c r="D118" s="7">
        <f t="shared" si="13"/>
        <v>12.287313917979297</v>
      </c>
      <c r="E118" s="7">
        <v>12.287259163399</v>
      </c>
      <c r="F118" s="7">
        <v>12.2940389186525</v>
      </c>
      <c r="G118" s="7">
        <v>12.3050917202827</v>
      </c>
      <c r="H118" s="11">
        <f t="shared" si="11"/>
        <v>-6.7797552535004968E-3</v>
      </c>
      <c r="I118" s="11">
        <f t="shared" si="12"/>
        <v>-1.7832556883700335E-2</v>
      </c>
      <c r="J118" s="11">
        <v>-1.2E-2</v>
      </c>
    </row>
    <row r="119" spans="1:10" x14ac:dyDescent="0.3">
      <c r="A119" s="1">
        <f t="shared" si="14"/>
        <v>43617</v>
      </c>
      <c r="B119" s="8">
        <v>3.0859749835132198E-2</v>
      </c>
      <c r="C119" s="7">
        <v>220257.61515111901</v>
      </c>
      <c r="D119" s="7">
        <f t="shared" si="13"/>
        <v>12.302553118234181</v>
      </c>
      <c r="E119" s="7">
        <v>12.2955027267974</v>
      </c>
      <c r="F119" s="7">
        <v>12.3006931554287</v>
      </c>
      <c r="G119" s="7">
        <v>12.3112587628792</v>
      </c>
      <c r="H119" s="11">
        <f t="shared" si="11"/>
        <v>-5.190428631300037E-3</v>
      </c>
      <c r="I119" s="11">
        <f t="shared" si="12"/>
        <v>-1.5756036081800318E-2</v>
      </c>
      <c r="J119" s="11">
        <v>-0.01</v>
      </c>
    </row>
    <row r="120" spans="1:10" x14ac:dyDescent="0.3">
      <c r="A120" s="1">
        <f t="shared" si="14"/>
        <v>43709</v>
      </c>
      <c r="B120" s="8">
        <v>3.4240932629900897E-2</v>
      </c>
      <c r="C120" s="7">
        <v>221951.78101288399</v>
      </c>
      <c r="D120" s="7">
        <f t="shared" si="13"/>
        <v>12.31021543461784</v>
      </c>
      <c r="E120" s="7">
        <v>12.303748253103601</v>
      </c>
      <c r="F120" s="7">
        <v>12.307464867881301</v>
      </c>
      <c r="G120" s="7">
        <v>12.317466067632999</v>
      </c>
      <c r="H120" s="11">
        <f t="shared" si="11"/>
        <v>-3.7166147776996894E-3</v>
      </c>
      <c r="I120" s="11">
        <f t="shared" si="12"/>
        <v>-1.3717814529398353E-2</v>
      </c>
      <c r="J120" s="11">
        <v>-8.0000000000000002E-3</v>
      </c>
    </row>
    <row r="121" spans="1:10" x14ac:dyDescent="0.3">
      <c r="A121" s="1">
        <f t="shared" si="14"/>
        <v>43800</v>
      </c>
      <c r="B121" s="8">
        <v>3.33005087566089E-2</v>
      </c>
      <c r="C121" s="7">
        <v>221837.32677171999</v>
      </c>
      <c r="D121" s="7">
        <f t="shared" si="13"/>
        <v>12.309699629963358</v>
      </c>
      <c r="E121" s="7">
        <v>12.312115235179199</v>
      </c>
      <c r="F121" s="7">
        <v>12.314352921371199</v>
      </c>
      <c r="G121" s="7">
        <v>12.3237384614322</v>
      </c>
      <c r="H121" s="11">
        <f t="shared" si="11"/>
        <v>-2.2376861920001545E-3</v>
      </c>
      <c r="I121" s="11">
        <f t="shared" si="12"/>
        <v>-1.1623226253000496E-2</v>
      </c>
      <c r="J121" s="11">
        <v>-6.0000000000000001E-3</v>
      </c>
    </row>
    <row r="122" spans="1:10" x14ac:dyDescent="0.3">
      <c r="A122" s="1">
        <f t="shared" si="14"/>
        <v>43891</v>
      </c>
      <c r="B122" s="8">
        <v>3.3429620734298997E-2</v>
      </c>
      <c r="C122" s="32">
        <f>+C118*(1+B122)</f>
        <v>224178.28239364058</v>
      </c>
      <c r="D122" s="32">
        <f t="shared" si="13"/>
        <v>12.320196917816949</v>
      </c>
      <c r="E122" s="32">
        <v>12.319784049609099</v>
      </c>
      <c r="F122" s="32">
        <v>12.321353858375099</v>
      </c>
      <c r="G122" s="32">
        <v>12.330095892774001</v>
      </c>
      <c r="H122" s="11">
        <f>+$E122-F122</f>
        <v>-1.5698087659998805E-3</v>
      </c>
      <c r="I122" s="11">
        <f>+$E122-G122</f>
        <v>-1.0311843164901191E-2</v>
      </c>
      <c r="J122" s="11">
        <v>-9.0000000000000011E-3</v>
      </c>
    </row>
    <row r="123" spans="1:10" x14ac:dyDescent="0.3">
      <c r="A123" s="1">
        <f t="shared" si="14"/>
        <v>43983</v>
      </c>
      <c r="B123" s="8">
        <v>2.6832363013232899E-2</v>
      </c>
      <c r="C123" s="32">
        <f>+C119*(1+B123)</f>
        <v>226167.64743728281</v>
      </c>
      <c r="D123" s="32">
        <f t="shared" si="13"/>
        <v>12.329031806074536</v>
      </c>
      <c r="E123" s="32">
        <v>12.327275623457099</v>
      </c>
      <c r="F123" s="32">
        <v>12.328462822815901</v>
      </c>
      <c r="G123" s="32">
        <v>12.3365529835387</v>
      </c>
      <c r="H123" s="11">
        <f t="shared" ref="H123:H141" si="16">+$E123-F123</f>
        <v>-1.1871993588012941E-3</v>
      </c>
      <c r="I123" s="11"/>
      <c r="J123" s="11">
        <v>-3.7999999999999999E-2</v>
      </c>
    </row>
    <row r="124" spans="1:10" x14ac:dyDescent="0.3">
      <c r="A124" s="1">
        <f t="shared" si="14"/>
        <v>44075</v>
      </c>
      <c r="B124" s="8">
        <v>2.5234741007042202E-2</v>
      </c>
      <c r="C124" s="32">
        <f>+C120*(1+B124)</f>
        <v>227552.67672279585</v>
      </c>
      <c r="D124" s="32">
        <f t="shared" si="13"/>
        <v>12.335137036604763</v>
      </c>
      <c r="E124" s="32">
        <v>12.334695881000799</v>
      </c>
      <c r="F124" s="32">
        <v>12.335673977486</v>
      </c>
      <c r="G124" s="32">
        <v>12.343119219693801</v>
      </c>
      <c r="H124" s="11">
        <f t="shared" si="16"/>
        <v>-9.7809648520019721E-4</v>
      </c>
      <c r="I124" s="11"/>
    </row>
    <row r="125" spans="1:10" x14ac:dyDescent="0.3">
      <c r="A125" s="1">
        <f t="shared" si="14"/>
        <v>44166</v>
      </c>
      <c r="B125" s="8">
        <v>3.0607900694536401E-2</v>
      </c>
      <c r="C125" s="32">
        <f t="shared" ref="C125:C141" si="17">+C121*(1+B125)</f>
        <v>228627.30163989021</v>
      </c>
      <c r="D125" s="32">
        <f t="shared" si="13"/>
        <v>12.339848452957485</v>
      </c>
      <c r="E125" s="32">
        <v>12.3422030558814</v>
      </c>
      <c r="F125" s="32">
        <v>12.342980743178099</v>
      </c>
      <c r="G125" s="32">
        <v>12.3497994413129</v>
      </c>
      <c r="H125" s="11">
        <f t="shared" si="16"/>
        <v>-7.7768729669891457E-4</v>
      </c>
      <c r="I125" s="11"/>
    </row>
    <row r="126" spans="1:10" x14ac:dyDescent="0.3">
      <c r="A126" s="1">
        <f t="shared" si="14"/>
        <v>44256</v>
      </c>
      <c r="B126" s="8">
        <v>2.9765319071927601E-2</v>
      </c>
      <c r="C126" s="32">
        <f t="shared" si="17"/>
        <v>230851.02049808396</v>
      </c>
      <c r="D126" s="32">
        <f t="shared" si="13"/>
        <v>12.349527848536514</v>
      </c>
      <c r="E126" s="32">
        <v>12.349912161773901</v>
      </c>
      <c r="F126" s="32">
        <v>12.3503759293747</v>
      </c>
      <c r="G126" s="32">
        <v>12.3565944742478</v>
      </c>
      <c r="H126" s="11">
        <f t="shared" si="16"/>
        <v>-4.6376760079880341E-4</v>
      </c>
      <c r="I126" s="11"/>
    </row>
    <row r="127" spans="1:10" x14ac:dyDescent="0.3">
      <c r="A127" s="1">
        <f t="shared" si="14"/>
        <v>44348</v>
      </c>
      <c r="B127" s="8">
        <v>3.1253923310626798E-2</v>
      </c>
      <c r="C127" s="32">
        <f t="shared" si="17"/>
        <v>233236.27374563253</v>
      </c>
      <c r="D127" s="32">
        <f t="shared" si="13"/>
        <v>12.359807269156478</v>
      </c>
      <c r="E127" s="32">
        <v>12.357681053956799</v>
      </c>
      <c r="F127" s="32">
        <v>12.3578518595037</v>
      </c>
      <c r="G127" s="32">
        <v>12.3635018254871</v>
      </c>
      <c r="H127" s="11">
        <f t="shared" si="16"/>
        <v>-1.7080554690096506E-4</v>
      </c>
      <c r="I127" s="11"/>
    </row>
    <row r="128" spans="1:10" x14ac:dyDescent="0.3">
      <c r="A128" s="1">
        <f t="shared" si="14"/>
        <v>44440</v>
      </c>
      <c r="B128" s="8">
        <v>3.1266375721496001E-2</v>
      </c>
      <c r="C128" s="32">
        <f t="shared" si="17"/>
        <v>234667.42420964289</v>
      </c>
      <c r="D128" s="32">
        <f t="shared" si="13"/>
        <v>12.365924574632951</v>
      </c>
      <c r="E128" s="32">
        <v>12.3655040853856</v>
      </c>
      <c r="F128" s="32">
        <v>12.3654005671383</v>
      </c>
      <c r="G128" s="32">
        <v>12.3705164808327</v>
      </c>
      <c r="H128" s="11">
        <f t="shared" si="16"/>
        <v>1.0351824730037151E-4</v>
      </c>
      <c r="I128" s="11"/>
    </row>
    <row r="129" spans="1:9" x14ac:dyDescent="0.3">
      <c r="A129" s="1">
        <f t="shared" si="14"/>
        <v>44531</v>
      </c>
      <c r="B129" s="8">
        <v>3.1723356253058201E-2</v>
      </c>
      <c r="C129" s="32">
        <f t="shared" si="17"/>
        <v>235880.12697898783</v>
      </c>
      <c r="D129" s="32">
        <f t="shared" si="13"/>
        <v>12.371079018434576</v>
      </c>
      <c r="E129" s="32">
        <v>12.3733186173086</v>
      </c>
      <c r="F129" s="32">
        <v>12.373013979098101</v>
      </c>
      <c r="G129" s="32">
        <v>12.3776315193941</v>
      </c>
      <c r="H129" s="11">
        <f t="shared" si="16"/>
        <v>3.0463821049941942E-4</v>
      </c>
      <c r="I129" s="11"/>
    </row>
    <row r="130" spans="1:9" x14ac:dyDescent="0.3">
      <c r="A130" s="1">
        <f t="shared" si="14"/>
        <v>44621</v>
      </c>
      <c r="B130" s="8">
        <v>3.1809995773106198E-2</v>
      </c>
      <c r="C130" s="32">
        <f t="shared" si="17"/>
        <v>238194.39048434526</v>
      </c>
      <c r="D130" s="32">
        <f t="shared" si="13"/>
        <v>12.380842386022117</v>
      </c>
      <c r="E130" s="32">
        <v>12.3812101278937</v>
      </c>
      <c r="F130" s="32">
        <v>12.380684086901701</v>
      </c>
      <c r="G130" s="32">
        <v>12.384838729079201</v>
      </c>
      <c r="H130" s="11">
        <f t="shared" si="16"/>
        <v>5.2604099199982102E-4</v>
      </c>
      <c r="I130" s="11"/>
    </row>
    <row r="131" spans="1:9" x14ac:dyDescent="0.3">
      <c r="A131" s="1">
        <f t="shared" si="14"/>
        <v>44713</v>
      </c>
      <c r="B131" s="8">
        <v>3.1965294348492199E-2</v>
      </c>
      <c r="C131" s="32">
        <f t="shared" si="17"/>
        <v>240691.73988865718</v>
      </c>
      <c r="D131" s="32">
        <f t="shared" ref="D131:D141" si="18">+LN(C131)</f>
        <v>12.39127230614309</v>
      </c>
      <c r="E131" s="32">
        <v>12.389105279223299</v>
      </c>
      <c r="F131" s="32">
        <v>12.3884030724666</v>
      </c>
      <c r="G131" s="32">
        <v>12.392128887587701</v>
      </c>
      <c r="H131" s="11">
        <f t="shared" si="16"/>
        <v>7.0220675669929733E-4</v>
      </c>
      <c r="I131" s="11"/>
    </row>
    <row r="132" spans="1:9" x14ac:dyDescent="0.3">
      <c r="A132" s="1">
        <f t="shared" ref="A132:A141" si="19">+EDATE(A131,3)</f>
        <v>44805</v>
      </c>
      <c r="B132" s="8">
        <v>3.2019910660402703E-2</v>
      </c>
      <c r="C132" s="32">
        <f t="shared" si="17"/>
        <v>242181.45416774249</v>
      </c>
      <c r="D132" s="32">
        <f t="shared" si="18"/>
        <v>12.397442534781794</v>
      </c>
      <c r="E132" s="32">
        <v>12.3970076866773</v>
      </c>
      <c r="F132" s="32">
        <v>12.396163446486</v>
      </c>
      <c r="G132" s="32">
        <v>12.3994920131965</v>
      </c>
      <c r="H132" s="11">
        <f t="shared" si="16"/>
        <v>8.4424019130047157E-4</v>
      </c>
      <c r="I132" s="11"/>
    </row>
    <row r="133" spans="1:9" x14ac:dyDescent="0.3">
      <c r="A133" s="1">
        <f t="shared" si="19"/>
        <v>44896</v>
      </c>
      <c r="B133" s="8">
        <v>3.2077249809949498E-2</v>
      </c>
      <c r="C133" s="32">
        <f t="shared" si="17"/>
        <v>243446.51273729544</v>
      </c>
      <c r="D133" s="32">
        <f t="shared" si="18"/>
        <v>12.402652537159497</v>
      </c>
      <c r="E133" s="32">
        <v>12.4048814047881</v>
      </c>
      <c r="F133" s="32">
        <v>12.403958158531999</v>
      </c>
      <c r="G133" s="32">
        <v>12.406917624140499</v>
      </c>
      <c r="H133" s="11">
        <f t="shared" si="16"/>
        <v>9.2324625610018529E-4</v>
      </c>
      <c r="I133" s="11"/>
    </row>
    <row r="134" spans="1:9" x14ac:dyDescent="0.3">
      <c r="A134" s="1">
        <f t="shared" si="19"/>
        <v>44986</v>
      </c>
      <c r="B134" s="8">
        <v>3.2104327152311499E-2</v>
      </c>
      <c r="C134" s="32">
        <f t="shared" si="17"/>
        <v>245841.46112230013</v>
      </c>
      <c r="D134" s="32">
        <f t="shared" si="18"/>
        <v>12.412442140173868</v>
      </c>
      <c r="E134" s="32">
        <v>12.4128055035044</v>
      </c>
      <c r="F134" s="32">
        <v>12.411780685827299</v>
      </c>
      <c r="G134" s="32">
        <v>12.4143952435016</v>
      </c>
      <c r="H134" s="11">
        <f t="shared" si="16"/>
        <v>1.024817677100387E-3</v>
      </c>
      <c r="I134" s="11"/>
    </row>
    <row r="135" spans="1:9" x14ac:dyDescent="0.3">
      <c r="A135" s="1">
        <f t="shared" si="19"/>
        <v>45078</v>
      </c>
      <c r="B135" s="8">
        <v>3.2126750758681502E-2</v>
      </c>
      <c r="C135" s="32">
        <f t="shared" si="17"/>
        <v>248424.38342573348</v>
      </c>
      <c r="D135" s="32">
        <f t="shared" si="18"/>
        <v>12.422893786163238</v>
      </c>
      <c r="E135" s="32">
        <v>12.420722321423399</v>
      </c>
      <c r="F135" s="32">
        <v>12.419625082623</v>
      </c>
      <c r="G135" s="32">
        <v>12.421914977259799</v>
      </c>
      <c r="H135" s="11">
        <f t="shared" si="16"/>
        <v>1.0972388003995803E-3</v>
      </c>
      <c r="I135" s="11"/>
    </row>
    <row r="136" spans="1:9" x14ac:dyDescent="0.3">
      <c r="A136" s="1">
        <f t="shared" si="19"/>
        <v>45170</v>
      </c>
      <c r="B136" s="8">
        <v>3.2139086732679498E-2</v>
      </c>
      <c r="C136" s="32">
        <f t="shared" si="17"/>
        <v>249964.94492828599</v>
      </c>
      <c r="D136" s="32">
        <f t="shared" si="18"/>
        <v>12.429075966725744</v>
      </c>
      <c r="E136" s="32">
        <v>12.428639164771299</v>
      </c>
      <c r="F136" s="32">
        <v>12.4274860436817</v>
      </c>
      <c r="G136" s="32">
        <v>12.4294676902399</v>
      </c>
      <c r="H136" s="11">
        <f t="shared" si="16"/>
        <v>1.1531210895991961E-3</v>
      </c>
      <c r="I136" s="11"/>
    </row>
    <row r="137" spans="1:9" x14ac:dyDescent="0.3">
      <c r="A137" s="1">
        <f t="shared" si="19"/>
        <v>45261</v>
      </c>
      <c r="B137" s="8">
        <v>3.2148172572675597E-2</v>
      </c>
      <c r="C137" s="32">
        <f t="shared" si="17"/>
        <v>251272.87324099007</v>
      </c>
      <c r="D137" s="32">
        <f t="shared" si="18"/>
        <v>12.434294771986821</v>
      </c>
      <c r="E137" s="32">
        <v>12.4365243881608</v>
      </c>
      <c r="F137" s="32">
        <v>12.4353589495399</v>
      </c>
      <c r="G137" s="32">
        <v>12.4370450621408</v>
      </c>
      <c r="H137" s="11">
        <f t="shared" si="16"/>
        <v>1.1654386208999057E-3</v>
      </c>
      <c r="I137" s="11"/>
    </row>
    <row r="138" spans="1:9" x14ac:dyDescent="0.3">
      <c r="A138" s="1">
        <f t="shared" si="19"/>
        <v>45352</v>
      </c>
      <c r="B138" s="8">
        <v>3.2153587804381302E-2</v>
      </c>
      <c r="C138" s="32">
        <f t="shared" si="17"/>
        <v>253746.1461284534</v>
      </c>
      <c r="D138" s="32">
        <f t="shared" si="18"/>
        <v>12.444089621551681</v>
      </c>
      <c r="E138" s="32">
        <v>12.444452521093901</v>
      </c>
      <c r="F138" s="32">
        <v>12.443239901435</v>
      </c>
      <c r="G138" s="32">
        <v>12.4446396448052</v>
      </c>
      <c r="H138" s="11">
        <f t="shared" si="16"/>
        <v>1.2126196589008487E-3</v>
      </c>
      <c r="I138" s="11"/>
    </row>
    <row r="139" spans="1:9" x14ac:dyDescent="0.3">
      <c r="A139" s="1">
        <f t="shared" si="19"/>
        <v>45444</v>
      </c>
      <c r="B139" s="8">
        <v>3.2157344857273402E-2</v>
      </c>
      <c r="C139" s="32">
        <f t="shared" si="17"/>
        <v>256413.05199451032</v>
      </c>
      <c r="D139" s="32">
        <f t="shared" si="18"/>
        <v>12.454544907547829</v>
      </c>
      <c r="E139" s="32">
        <v>12.452370841431</v>
      </c>
      <c r="F139" s="32">
        <v>12.451125729003399</v>
      </c>
      <c r="G139" s="32">
        <v>12.452245020282801</v>
      </c>
      <c r="H139" s="11">
        <f t="shared" si="16"/>
        <v>1.2451124276005032E-3</v>
      </c>
      <c r="I139" s="11"/>
    </row>
    <row r="140" spans="1:9" x14ac:dyDescent="0.3">
      <c r="A140" s="1">
        <f t="shared" si="19"/>
        <v>45536</v>
      </c>
      <c r="B140" s="8">
        <v>3.2159680077169198E-2</v>
      </c>
      <c r="C140" s="32">
        <f t="shared" si="17"/>
        <v>258003.73758768692</v>
      </c>
      <c r="D140" s="32">
        <f t="shared" si="18"/>
        <v>12.460729350572802</v>
      </c>
      <c r="E140" s="32">
        <v>12.4603026035516</v>
      </c>
      <c r="F140" s="32">
        <v>12.459014019768899</v>
      </c>
      <c r="G140" s="32">
        <v>12.459856021497099</v>
      </c>
      <c r="H140" s="11">
        <f t="shared" si="16"/>
        <v>1.2885837827010249E-3</v>
      </c>
      <c r="I140" s="11"/>
    </row>
    <row r="141" spans="1:9" x14ac:dyDescent="0.3">
      <c r="A141" s="1">
        <f t="shared" si="19"/>
        <v>45627</v>
      </c>
      <c r="B141" s="8">
        <v>3.2161251041859899E-2</v>
      </c>
      <c r="C141" s="32">
        <f t="shared" si="17"/>
        <v>259354.12319730298</v>
      </c>
      <c r="D141" s="32">
        <f t="shared" si="18"/>
        <v>12.465949677849828</v>
      </c>
      <c r="E141" s="32">
        <v>12.468229405236899</v>
      </c>
      <c r="F141" s="32">
        <v>12.466903139450499</v>
      </c>
      <c r="G141" s="32">
        <v>12.4674689706707</v>
      </c>
      <c r="H141" s="11">
        <f t="shared" si="16"/>
        <v>1.3262657863997163E-3</v>
      </c>
      <c r="I141" s="11"/>
    </row>
  </sheetData>
  <pageMargins left="0.7" right="0.7" top="0.75" bottom="0.75" header="0.3" footer="0.3"/>
  <ignoredErrors>
    <ignoredError sqref="AG2:AK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532C-6B00-47C7-8E57-89B70D0734CB}">
  <dimension ref="A1:M84"/>
  <sheetViews>
    <sheetView workbookViewId="0">
      <selection activeCell="A23" sqref="A23"/>
    </sheetView>
  </sheetViews>
  <sheetFormatPr baseColWidth="10" defaultRowHeight="14.4" x14ac:dyDescent="0.3"/>
  <cols>
    <col min="4" max="4" width="13.77734375" bestFit="1" customWidth="1"/>
    <col min="9" max="9" width="13.77734375" bestFit="1" customWidth="1"/>
    <col min="10" max="10" width="24.33203125" bestFit="1" customWidth="1"/>
    <col min="13" max="13" width="16.33203125" bestFit="1" customWidth="1"/>
  </cols>
  <sheetData>
    <row r="1" spans="1:13" x14ac:dyDescent="0.3">
      <c r="B1" s="61" t="s">
        <v>143</v>
      </c>
      <c r="C1" s="61"/>
      <c r="D1" s="61"/>
      <c r="E1" s="61"/>
      <c r="G1" s="61" t="s">
        <v>151</v>
      </c>
      <c r="H1" s="61"/>
      <c r="I1" s="61"/>
      <c r="J1" s="61"/>
    </row>
    <row r="2" spans="1:13" x14ac:dyDescent="0.3">
      <c r="A2" t="s">
        <v>34</v>
      </c>
      <c r="B2" t="s">
        <v>60</v>
      </c>
      <c r="C2" t="s">
        <v>61</v>
      </c>
      <c r="D2" t="s">
        <v>62</v>
      </c>
      <c r="E2" t="s">
        <v>63</v>
      </c>
      <c r="G2" t="s">
        <v>60</v>
      </c>
      <c r="H2" t="s">
        <v>61</v>
      </c>
      <c r="I2" t="s">
        <v>62</v>
      </c>
      <c r="J2" t="s">
        <v>63</v>
      </c>
      <c r="L2" t="s">
        <v>152</v>
      </c>
      <c r="M2" t="s">
        <v>153</v>
      </c>
    </row>
    <row r="3" spans="1:13" x14ac:dyDescent="0.3">
      <c r="A3" s="1">
        <v>36586</v>
      </c>
      <c r="B3" s="7">
        <v>70997</v>
      </c>
      <c r="C3" s="7"/>
      <c r="D3" s="7">
        <f>+B3</f>
        <v>70997</v>
      </c>
      <c r="G3">
        <v>49793</v>
      </c>
      <c r="I3" s="7">
        <f>+G3</f>
        <v>49793</v>
      </c>
      <c r="L3" s="28">
        <f>+I3/D3</f>
        <v>0.70133949321802325</v>
      </c>
    </row>
    <row r="4" spans="1:13" x14ac:dyDescent="0.3">
      <c r="A4" s="1">
        <v>36678</v>
      </c>
      <c r="B4" s="7">
        <v>71019</v>
      </c>
      <c r="C4" s="7"/>
      <c r="D4" s="7">
        <f t="shared" ref="D4:D23" si="0">+B4</f>
        <v>71019</v>
      </c>
      <c r="G4">
        <v>51350</v>
      </c>
      <c r="I4" s="7">
        <f>+G4</f>
        <v>51350</v>
      </c>
      <c r="L4" s="28">
        <f t="shared" ref="L4:L67" si="1">+I4/D4</f>
        <v>0.72304594545121725</v>
      </c>
    </row>
    <row r="5" spans="1:13" x14ac:dyDescent="0.3">
      <c r="A5" s="1">
        <v>36770</v>
      </c>
      <c r="B5" s="7">
        <v>71418</v>
      </c>
      <c r="C5" s="7"/>
      <c r="D5" s="7">
        <f t="shared" si="0"/>
        <v>71418</v>
      </c>
      <c r="G5">
        <v>53687</v>
      </c>
      <c r="I5" s="7">
        <f>+G5</f>
        <v>53687</v>
      </c>
      <c r="L5" s="28">
        <f t="shared" si="1"/>
        <v>0.7517292559298776</v>
      </c>
    </row>
    <row r="6" spans="1:13" x14ac:dyDescent="0.3">
      <c r="A6" s="1">
        <v>36861</v>
      </c>
      <c r="B6" s="7">
        <v>71327</v>
      </c>
      <c r="C6" s="7"/>
      <c r="D6" s="7">
        <f t="shared" si="0"/>
        <v>71327</v>
      </c>
      <c r="G6">
        <v>53701</v>
      </c>
      <c r="I6" s="7">
        <f t="shared" ref="I6:I23" si="2">+G6</f>
        <v>53701</v>
      </c>
      <c r="L6" s="28">
        <f t="shared" si="1"/>
        <v>0.75288460190390738</v>
      </c>
    </row>
    <row r="7" spans="1:13" x14ac:dyDescent="0.3">
      <c r="A7" s="1">
        <v>36951</v>
      </c>
      <c r="B7" s="7">
        <v>71844</v>
      </c>
      <c r="C7" s="7"/>
      <c r="D7" s="7">
        <f t="shared" si="0"/>
        <v>71844</v>
      </c>
      <c r="E7" s="8">
        <f t="shared" ref="E7:E70" si="3">+D7/D3-1</f>
        <v>1.1930081552741667E-2</v>
      </c>
      <c r="G7">
        <v>54656</v>
      </c>
      <c r="I7" s="7">
        <f t="shared" si="2"/>
        <v>54656</v>
      </c>
      <c r="J7" s="8">
        <f>+I7/I3-1</f>
        <v>9.766433032755617E-2</v>
      </c>
      <c r="L7" s="28">
        <f t="shared" si="1"/>
        <v>0.76075942319469958</v>
      </c>
      <c r="M7" s="8">
        <f>+L7/L3-1</f>
        <v>8.4723490622258035E-2</v>
      </c>
    </row>
    <row r="8" spans="1:13" x14ac:dyDescent="0.3">
      <c r="A8" s="1">
        <v>37043</v>
      </c>
      <c r="B8" s="7">
        <v>72023</v>
      </c>
      <c r="C8" s="7"/>
      <c r="D8" s="7">
        <f t="shared" si="0"/>
        <v>72023</v>
      </c>
      <c r="E8" s="8">
        <f t="shared" si="3"/>
        <v>1.413706191300923E-2</v>
      </c>
      <c r="G8">
        <v>56069</v>
      </c>
      <c r="I8" s="7">
        <f t="shared" si="2"/>
        <v>56069</v>
      </c>
      <c r="J8" s="8">
        <f>+I8/I4-1</f>
        <v>9.189873417721528E-2</v>
      </c>
      <c r="L8" s="28">
        <f t="shared" si="1"/>
        <v>0.77848742762728573</v>
      </c>
      <c r="M8" s="8">
        <f t="shared" ref="M8:M71" si="4">+L8/L4-1</f>
        <v>7.6677675222243558E-2</v>
      </c>
    </row>
    <row r="9" spans="1:13" x14ac:dyDescent="0.3">
      <c r="A9" s="1">
        <v>37135</v>
      </c>
      <c r="B9" s="7">
        <v>72613</v>
      </c>
      <c r="C9" s="7"/>
      <c r="D9" s="7">
        <f t="shared" si="0"/>
        <v>72613</v>
      </c>
      <c r="E9" s="8">
        <f t="shared" si="3"/>
        <v>1.6732476406508212E-2</v>
      </c>
      <c r="G9">
        <v>57483</v>
      </c>
      <c r="I9" s="7">
        <f t="shared" si="2"/>
        <v>57483</v>
      </c>
      <c r="J9" s="8">
        <f t="shared" ref="J9:J70" si="5">+I9/I5-1</f>
        <v>7.070612997559933E-2</v>
      </c>
      <c r="L9" s="28">
        <f t="shared" si="1"/>
        <v>0.79163510666134163</v>
      </c>
      <c r="M9" s="8">
        <f t="shared" si="4"/>
        <v>5.308540331066558E-2</v>
      </c>
    </row>
    <row r="10" spans="1:13" x14ac:dyDescent="0.3">
      <c r="A10" s="1">
        <v>37226</v>
      </c>
      <c r="B10" s="7">
        <v>73059</v>
      </c>
      <c r="C10" s="7"/>
      <c r="D10" s="7">
        <f t="shared" si="0"/>
        <v>73059</v>
      </c>
      <c r="E10" s="8">
        <f t="shared" si="3"/>
        <v>2.4282529757314819E-2</v>
      </c>
      <c r="G10">
        <v>57643</v>
      </c>
      <c r="I10" s="7">
        <f t="shared" si="2"/>
        <v>57643</v>
      </c>
      <c r="J10" s="8">
        <f t="shared" si="5"/>
        <v>7.3406454255972919E-2</v>
      </c>
      <c r="L10" s="28">
        <f t="shared" si="1"/>
        <v>0.78899245815026209</v>
      </c>
      <c r="M10" s="8">
        <f t="shared" si="4"/>
        <v>4.7959350151463465E-2</v>
      </c>
    </row>
    <row r="11" spans="1:13" x14ac:dyDescent="0.3">
      <c r="A11" s="1">
        <v>37316</v>
      </c>
      <c r="B11" s="7">
        <v>72413</v>
      </c>
      <c r="C11" s="7"/>
      <c r="D11" s="7">
        <f t="shared" si="0"/>
        <v>72413</v>
      </c>
      <c r="E11" s="8">
        <f t="shared" si="3"/>
        <v>7.9199376426701829E-3</v>
      </c>
      <c r="G11">
        <v>57636</v>
      </c>
      <c r="I11" s="7">
        <f t="shared" si="2"/>
        <v>57636</v>
      </c>
      <c r="J11" s="8">
        <f t="shared" si="5"/>
        <v>5.4522833723653408E-2</v>
      </c>
      <c r="L11" s="28">
        <f t="shared" si="1"/>
        <v>0.79593443166282296</v>
      </c>
      <c r="M11" s="8">
        <f t="shared" si="4"/>
        <v>4.6236704266390705E-2</v>
      </c>
    </row>
    <row r="12" spans="1:13" x14ac:dyDescent="0.3">
      <c r="A12" s="1">
        <v>37408</v>
      </c>
      <c r="B12" s="7">
        <v>74907</v>
      </c>
      <c r="C12" s="7"/>
      <c r="D12" s="7">
        <f t="shared" si="0"/>
        <v>74907</v>
      </c>
      <c r="E12" s="8">
        <f t="shared" si="3"/>
        <v>4.0042764117018237E-2</v>
      </c>
      <c r="G12">
        <v>60755</v>
      </c>
      <c r="I12" s="7">
        <f t="shared" si="2"/>
        <v>60755</v>
      </c>
      <c r="J12" s="8">
        <f t="shared" si="5"/>
        <v>8.3575594356952942E-2</v>
      </c>
      <c r="L12" s="28">
        <f t="shared" si="1"/>
        <v>0.81107239643825013</v>
      </c>
      <c r="M12" s="8">
        <f t="shared" si="4"/>
        <v>4.185676949244832E-2</v>
      </c>
    </row>
    <row r="13" spans="1:13" x14ac:dyDescent="0.3">
      <c r="A13" s="1">
        <v>37500</v>
      </c>
      <c r="B13" s="7">
        <v>74635</v>
      </c>
      <c r="C13" s="7"/>
      <c r="D13" s="7">
        <f t="shared" si="0"/>
        <v>74635</v>
      </c>
      <c r="E13" s="8">
        <f t="shared" si="3"/>
        <v>2.7846253425695133E-2</v>
      </c>
      <c r="G13">
        <v>63087</v>
      </c>
      <c r="I13" s="7">
        <f t="shared" si="2"/>
        <v>63087</v>
      </c>
      <c r="J13" s="8">
        <f t="shared" si="5"/>
        <v>9.748969260477014E-2</v>
      </c>
      <c r="L13" s="28">
        <f t="shared" si="1"/>
        <v>0.8452736651704964</v>
      </c>
      <c r="M13" s="8">
        <f t="shared" si="4"/>
        <v>6.7756669781070089E-2</v>
      </c>
    </row>
    <row r="14" spans="1:13" x14ac:dyDescent="0.3">
      <c r="A14" s="1">
        <v>37591</v>
      </c>
      <c r="B14" s="7">
        <v>74834</v>
      </c>
      <c r="C14" s="7"/>
      <c r="D14" s="7">
        <f t="shared" si="0"/>
        <v>74834</v>
      </c>
      <c r="E14" s="8">
        <f t="shared" si="3"/>
        <v>2.4295432458697697E-2</v>
      </c>
      <c r="G14">
        <v>63845</v>
      </c>
      <c r="I14" s="7">
        <f t="shared" si="2"/>
        <v>63845</v>
      </c>
      <c r="J14" s="8">
        <f t="shared" si="5"/>
        <v>0.10759328973162385</v>
      </c>
      <c r="L14" s="28">
        <f t="shared" si="1"/>
        <v>0.85315498302910442</v>
      </c>
      <c r="M14" s="8">
        <f t="shared" si="4"/>
        <v>8.1322101645010525E-2</v>
      </c>
    </row>
    <row r="15" spans="1:13" x14ac:dyDescent="0.3">
      <c r="A15" s="1">
        <v>37681</v>
      </c>
      <c r="B15" s="7">
        <v>75445</v>
      </c>
      <c r="C15" s="7"/>
      <c r="D15" s="7">
        <f t="shared" si="0"/>
        <v>75445</v>
      </c>
      <c r="E15" s="8">
        <f t="shared" si="3"/>
        <v>4.1870934776904623E-2</v>
      </c>
      <c r="G15">
        <v>65564</v>
      </c>
      <c r="I15" s="7">
        <f t="shared" si="2"/>
        <v>65564</v>
      </c>
      <c r="J15" s="8">
        <f t="shared" si="5"/>
        <v>0.13755291831494199</v>
      </c>
      <c r="L15" s="28">
        <f t="shared" si="1"/>
        <v>0.86903041951090199</v>
      </c>
      <c r="M15" s="8">
        <f t="shared" si="4"/>
        <v>9.183669526065219E-2</v>
      </c>
    </row>
    <row r="16" spans="1:13" x14ac:dyDescent="0.3">
      <c r="A16" s="1">
        <v>37773</v>
      </c>
      <c r="B16" s="7">
        <v>76719</v>
      </c>
      <c r="C16" s="7"/>
      <c r="D16" s="7">
        <f t="shared" si="0"/>
        <v>76719</v>
      </c>
      <c r="E16" s="8">
        <f t="shared" si="3"/>
        <v>2.4189995594537272E-2</v>
      </c>
      <c r="G16">
        <v>66942</v>
      </c>
      <c r="I16" s="7">
        <f t="shared" si="2"/>
        <v>66942</v>
      </c>
      <c r="J16" s="8">
        <f t="shared" si="5"/>
        <v>0.10183523989795074</v>
      </c>
      <c r="L16" s="28">
        <f t="shared" si="1"/>
        <v>0.87256090407852027</v>
      </c>
      <c r="M16" s="8">
        <f t="shared" si="4"/>
        <v>7.5811367653850992E-2</v>
      </c>
    </row>
    <row r="17" spans="1:13" x14ac:dyDescent="0.3">
      <c r="A17" s="1">
        <v>37865</v>
      </c>
      <c r="B17" s="7">
        <v>77636</v>
      </c>
      <c r="C17" s="7"/>
      <c r="D17" s="7">
        <f t="shared" si="0"/>
        <v>77636</v>
      </c>
      <c r="E17" s="8">
        <f t="shared" si="3"/>
        <v>4.0209017217123444E-2</v>
      </c>
      <c r="G17">
        <v>69191</v>
      </c>
      <c r="I17" s="7">
        <f t="shared" si="2"/>
        <v>69191</v>
      </c>
      <c r="J17" s="8">
        <f t="shared" si="5"/>
        <v>9.6755274462250629E-2</v>
      </c>
      <c r="L17" s="28">
        <f t="shared" si="1"/>
        <v>0.89122314390231339</v>
      </c>
      <c r="M17" s="8">
        <f t="shared" si="4"/>
        <v>5.4360475932429209E-2</v>
      </c>
    </row>
    <row r="18" spans="1:13" x14ac:dyDescent="0.3">
      <c r="A18" s="1">
        <v>37956</v>
      </c>
      <c r="B18" s="7">
        <v>78618</v>
      </c>
      <c r="C18" s="7"/>
      <c r="D18" s="7">
        <f t="shared" si="0"/>
        <v>78618</v>
      </c>
      <c r="E18" s="8">
        <f t="shared" si="3"/>
        <v>5.0565251089077057E-2</v>
      </c>
      <c r="G18">
        <v>70648</v>
      </c>
      <c r="I18" s="7">
        <f t="shared" si="2"/>
        <v>70648</v>
      </c>
      <c r="J18" s="8">
        <f t="shared" si="5"/>
        <v>0.10655493773983871</v>
      </c>
      <c r="L18" s="28">
        <f t="shared" si="1"/>
        <v>0.89862372484672726</v>
      </c>
      <c r="M18" s="8">
        <f t="shared" si="4"/>
        <v>5.329482066222857E-2</v>
      </c>
    </row>
    <row r="19" spans="1:13" x14ac:dyDescent="0.3">
      <c r="A19" s="1">
        <v>38047</v>
      </c>
      <c r="B19" s="7">
        <v>80108</v>
      </c>
      <c r="C19" s="7"/>
      <c r="D19" s="7">
        <f t="shared" si="0"/>
        <v>80108</v>
      </c>
      <c r="E19" s="8">
        <f t="shared" si="3"/>
        <v>6.1806614089734202E-2</v>
      </c>
      <c r="G19">
        <v>73603</v>
      </c>
      <c r="I19" s="7">
        <f t="shared" si="2"/>
        <v>73603</v>
      </c>
      <c r="J19" s="8">
        <f t="shared" si="5"/>
        <v>0.12261301933988156</v>
      </c>
      <c r="L19" s="28">
        <f t="shared" si="1"/>
        <v>0.91879712388275825</v>
      </c>
      <c r="M19" s="8">
        <f t="shared" si="4"/>
        <v>5.7266930195453147E-2</v>
      </c>
    </row>
    <row r="20" spans="1:13" x14ac:dyDescent="0.3">
      <c r="A20" s="1">
        <v>38139</v>
      </c>
      <c r="B20" s="7">
        <v>80093</v>
      </c>
      <c r="C20" s="7"/>
      <c r="D20" s="7">
        <f t="shared" si="0"/>
        <v>80093</v>
      </c>
      <c r="E20" s="8">
        <f t="shared" si="3"/>
        <v>4.3978675425904834E-2</v>
      </c>
      <c r="G20">
        <v>75206</v>
      </c>
      <c r="I20" s="7">
        <f t="shared" si="2"/>
        <v>75206</v>
      </c>
      <c r="J20" s="8">
        <f t="shared" si="5"/>
        <v>0.12345015087687838</v>
      </c>
      <c r="L20" s="28">
        <f t="shared" si="1"/>
        <v>0.9389834317605783</v>
      </c>
      <c r="M20" s="8">
        <f t="shared" si="4"/>
        <v>7.6123657811834278E-2</v>
      </c>
    </row>
    <row r="21" spans="1:13" x14ac:dyDescent="0.3">
      <c r="A21" s="1">
        <v>38231</v>
      </c>
      <c r="B21" s="7">
        <v>81041</v>
      </c>
      <c r="C21" s="7"/>
      <c r="D21" s="7">
        <f t="shared" si="0"/>
        <v>81041</v>
      </c>
      <c r="E21" s="8">
        <f t="shared" si="3"/>
        <v>4.3858519243649807E-2</v>
      </c>
      <c r="G21">
        <v>77995</v>
      </c>
      <c r="I21" s="7">
        <f t="shared" si="2"/>
        <v>77995</v>
      </c>
      <c r="J21" s="8">
        <f t="shared" si="5"/>
        <v>0.1272419823387434</v>
      </c>
      <c r="L21" s="28">
        <f t="shared" si="1"/>
        <v>0.96241408669685713</v>
      </c>
      <c r="M21" s="8">
        <f t="shared" si="4"/>
        <v>7.9880042704935539E-2</v>
      </c>
    </row>
    <row r="22" spans="1:13" x14ac:dyDescent="0.3">
      <c r="A22" s="1">
        <v>38322</v>
      </c>
      <c r="B22" s="7">
        <v>83624</v>
      </c>
      <c r="C22" s="7"/>
      <c r="D22" s="7">
        <f t="shared" si="0"/>
        <v>83624</v>
      </c>
      <c r="E22" s="8">
        <f t="shared" si="3"/>
        <v>6.3674985372306647E-2</v>
      </c>
      <c r="G22">
        <v>80958</v>
      </c>
      <c r="I22" s="7">
        <f t="shared" si="2"/>
        <v>80958</v>
      </c>
      <c r="J22" s="8">
        <f t="shared" si="5"/>
        <v>0.14593477522364395</v>
      </c>
      <c r="L22" s="28">
        <f t="shared" si="1"/>
        <v>0.96811920022959919</v>
      </c>
      <c r="M22" s="8">
        <f t="shared" si="4"/>
        <v>7.7335455832445721E-2</v>
      </c>
    </row>
    <row r="23" spans="1:13" x14ac:dyDescent="0.3">
      <c r="A23" s="1">
        <v>38412</v>
      </c>
      <c r="B23" s="7">
        <v>83450</v>
      </c>
      <c r="C23" s="7">
        <v>126556.631317425</v>
      </c>
      <c r="D23" s="7">
        <f t="shared" si="0"/>
        <v>83450</v>
      </c>
      <c r="E23" s="8">
        <f t="shared" si="3"/>
        <v>4.1718679782293933E-2</v>
      </c>
      <c r="G23">
        <v>81353</v>
      </c>
      <c r="H23" s="21">
        <v>81552.579049471504</v>
      </c>
      <c r="I23" s="7">
        <f t="shared" si="2"/>
        <v>81353</v>
      </c>
      <c r="J23" s="8">
        <f t="shared" si="5"/>
        <v>0.10529462114316002</v>
      </c>
      <c r="L23" s="28">
        <f t="shared" si="1"/>
        <v>0.97487118034751352</v>
      </c>
      <c r="M23" s="8">
        <f t="shared" si="4"/>
        <v>6.1029856327576626E-2</v>
      </c>
    </row>
    <row r="24" spans="1:13" x14ac:dyDescent="0.3">
      <c r="A24" s="1">
        <v>38504</v>
      </c>
      <c r="B24" s="7">
        <v>84907</v>
      </c>
      <c r="C24" s="7">
        <v>128568.079975457</v>
      </c>
      <c r="D24" s="7">
        <f>+B23*(C24/C23)</f>
        <v>84776.326315463957</v>
      </c>
      <c r="E24" s="8">
        <f t="shared" si="3"/>
        <v>5.8473603379370909E-2</v>
      </c>
      <c r="G24">
        <v>84173</v>
      </c>
      <c r="H24" s="21">
        <v>84065.508476670206</v>
      </c>
      <c r="I24" s="7">
        <f>+G23*(H24/H23)</f>
        <v>83859.779676052683</v>
      </c>
      <c r="J24" s="8">
        <f t="shared" si="5"/>
        <v>0.11506767646268501</v>
      </c>
      <c r="L24" s="28">
        <f t="shared" si="1"/>
        <v>0.98918864877441515</v>
      </c>
      <c r="M24" s="8">
        <f t="shared" si="4"/>
        <v>5.3467628198404782E-2</v>
      </c>
    </row>
    <row r="25" spans="1:13" x14ac:dyDescent="0.3">
      <c r="A25" s="1">
        <v>38596</v>
      </c>
      <c r="B25" s="7">
        <v>85397</v>
      </c>
      <c r="C25" s="7">
        <v>128777.246447746</v>
      </c>
      <c r="D25" s="7">
        <f>+D24*(C25/C24)</f>
        <v>84914.248302884254</v>
      </c>
      <c r="E25" s="8">
        <f t="shared" si="3"/>
        <v>4.7793688415545876E-2</v>
      </c>
      <c r="G25">
        <v>87007</v>
      </c>
      <c r="H25" s="21">
        <v>85285.204877287702</v>
      </c>
      <c r="I25" s="7">
        <f>+I24*(H25/H24)</f>
        <v>85076.491182125872</v>
      </c>
      <c r="J25" s="8">
        <f t="shared" si="5"/>
        <v>9.0794168627807759E-2</v>
      </c>
      <c r="L25" s="28">
        <f t="shared" si="1"/>
        <v>1.0019106673200817</v>
      </c>
      <c r="M25" s="8">
        <f t="shared" si="4"/>
        <v>4.1039071610830646E-2</v>
      </c>
    </row>
    <row r="26" spans="1:13" x14ac:dyDescent="0.3">
      <c r="A26" s="1">
        <v>38687</v>
      </c>
      <c r="B26" s="7">
        <v>86402</v>
      </c>
      <c r="C26" s="7">
        <v>130951.042349125</v>
      </c>
      <c r="D26" s="7">
        <f t="shared" ref="D26:D84" si="6">+D25*(C26/C25)</f>
        <v>86347.624539923054</v>
      </c>
      <c r="E26" s="8">
        <f t="shared" si="3"/>
        <v>3.2569890700314019E-2</v>
      </c>
      <c r="G26">
        <v>87623</v>
      </c>
      <c r="H26" s="21">
        <v>87054.708245412097</v>
      </c>
      <c r="I26" s="7">
        <f t="shared" ref="I26:I84" si="7">+I25*(H26/H25)</f>
        <v>86841.664143972943</v>
      </c>
      <c r="J26" s="8">
        <f t="shared" si="5"/>
        <v>7.2675512537030862E-2</v>
      </c>
      <c r="L26" s="28">
        <f t="shared" si="1"/>
        <v>1.005721519343262</v>
      </c>
      <c r="M26" s="8">
        <f t="shared" si="4"/>
        <v>3.8840588126694664E-2</v>
      </c>
    </row>
    <row r="27" spans="1:13" x14ac:dyDescent="0.3">
      <c r="A27" s="1">
        <v>38777</v>
      </c>
      <c r="B27" s="7">
        <v>87942</v>
      </c>
      <c r="C27" s="7">
        <v>134159.043215196</v>
      </c>
      <c r="D27" s="7">
        <f t="shared" si="6"/>
        <v>88462.943741191688</v>
      </c>
      <c r="E27" s="8">
        <f t="shared" si="3"/>
        <v>6.0071225179049614E-2</v>
      </c>
      <c r="G27">
        <v>89796</v>
      </c>
      <c r="H27" s="21">
        <v>90022.4017741875</v>
      </c>
      <c r="I27" s="7">
        <f t="shared" si="7"/>
        <v>89802.095002940725</v>
      </c>
      <c r="J27" s="8">
        <f t="shared" si="5"/>
        <v>0.10385720259782327</v>
      </c>
      <c r="L27" s="28">
        <f t="shared" si="1"/>
        <v>1.0151379911759084</v>
      </c>
      <c r="M27" s="8">
        <f t="shared" si="4"/>
        <v>4.1304750453327488E-2</v>
      </c>
    </row>
    <row r="28" spans="1:13" x14ac:dyDescent="0.3">
      <c r="A28" s="1">
        <v>38869</v>
      </c>
      <c r="B28" s="7">
        <v>89877</v>
      </c>
      <c r="C28" s="7">
        <v>136145.519317984</v>
      </c>
      <c r="D28" s="7">
        <f t="shared" si="6"/>
        <v>89772.803438404051</v>
      </c>
      <c r="E28" s="8">
        <f t="shared" si="3"/>
        <v>5.8937174327978514E-2</v>
      </c>
      <c r="G28">
        <v>94878</v>
      </c>
      <c r="H28" s="21">
        <v>93597.727760224807</v>
      </c>
      <c r="I28" s="7">
        <f t="shared" si="7"/>
        <v>93368.671294361862</v>
      </c>
      <c r="J28" s="8">
        <f t="shared" si="5"/>
        <v>0.1133903720596654</v>
      </c>
      <c r="L28" s="28">
        <f t="shared" si="1"/>
        <v>1.0400552028925447</v>
      </c>
      <c r="M28" s="8">
        <f t="shared" si="4"/>
        <v>5.1422500835560658E-2</v>
      </c>
    </row>
    <row r="29" spans="1:13" x14ac:dyDescent="0.3">
      <c r="A29" s="1">
        <v>38961</v>
      </c>
      <c r="B29" s="7">
        <v>91919</v>
      </c>
      <c r="C29" s="7">
        <v>138717.973981925</v>
      </c>
      <c r="D29" s="7">
        <f t="shared" si="6"/>
        <v>91469.050718939237</v>
      </c>
      <c r="E29" s="8">
        <f t="shared" si="3"/>
        <v>7.719319839792238E-2</v>
      </c>
      <c r="G29">
        <v>98825</v>
      </c>
      <c r="H29" s="21">
        <v>97521.137055462605</v>
      </c>
      <c r="I29" s="7">
        <f t="shared" si="7"/>
        <v>97282.479050237482</v>
      </c>
      <c r="J29" s="8">
        <f t="shared" si="5"/>
        <v>0.14347074848187935</v>
      </c>
      <c r="L29" s="28">
        <f t="shared" si="1"/>
        <v>1.0635562333445594</v>
      </c>
      <c r="M29" s="8">
        <f t="shared" si="4"/>
        <v>6.1528006473239527E-2</v>
      </c>
    </row>
    <row r="30" spans="1:13" x14ac:dyDescent="0.3">
      <c r="A30" s="1">
        <v>39052</v>
      </c>
      <c r="B30" s="7">
        <v>93200</v>
      </c>
      <c r="C30" s="7">
        <v>140412.46348489501</v>
      </c>
      <c r="D30" s="7">
        <f t="shared" si="6"/>
        <v>92586.377780752227</v>
      </c>
      <c r="E30" s="8">
        <f t="shared" si="3"/>
        <v>7.225159086970212E-2</v>
      </c>
      <c r="G30">
        <v>100399</v>
      </c>
      <c r="H30" s="21">
        <v>100462.73341012601</v>
      </c>
      <c r="I30" s="7">
        <f t="shared" si="7"/>
        <v>100216.87660124274</v>
      </c>
      <c r="J30" s="8">
        <f t="shared" si="5"/>
        <v>0.15401838033752235</v>
      </c>
      <c r="L30" s="28">
        <f t="shared" si="1"/>
        <v>1.0824149189480099</v>
      </c>
      <c r="M30" s="8">
        <f t="shared" si="4"/>
        <v>7.6257093171108403E-2</v>
      </c>
    </row>
    <row r="31" spans="1:13" x14ac:dyDescent="0.3">
      <c r="A31" s="1">
        <v>39142</v>
      </c>
      <c r="B31" s="7">
        <v>94943</v>
      </c>
      <c r="C31" s="7">
        <v>143237.28544211399</v>
      </c>
      <c r="D31" s="7">
        <f t="shared" si="6"/>
        <v>94449.03317759723</v>
      </c>
      <c r="E31" s="8">
        <f t="shared" si="3"/>
        <v>6.7667762152687549E-2</v>
      </c>
      <c r="G31">
        <v>103392</v>
      </c>
      <c r="H31" s="21">
        <v>103527.94292300699</v>
      </c>
      <c r="I31" s="7">
        <f t="shared" si="7"/>
        <v>103274.58479892139</v>
      </c>
      <c r="J31" s="8">
        <f t="shared" si="5"/>
        <v>0.15002422599984433</v>
      </c>
      <c r="L31" s="28">
        <f t="shared" si="1"/>
        <v>1.093442477115981</v>
      </c>
      <c r="M31" s="8">
        <f t="shared" si="4"/>
        <v>7.7136789895299707E-2</v>
      </c>
    </row>
    <row r="32" spans="1:13" x14ac:dyDescent="0.3">
      <c r="A32" s="1">
        <v>39234</v>
      </c>
      <c r="B32" s="7">
        <v>95488</v>
      </c>
      <c r="C32" s="7">
        <v>145154.945211479</v>
      </c>
      <c r="D32" s="7">
        <f t="shared" si="6"/>
        <v>95713.516169026829</v>
      </c>
      <c r="E32" s="8">
        <f t="shared" si="3"/>
        <v>6.6174971740733168E-2</v>
      </c>
      <c r="G32">
        <v>105190</v>
      </c>
      <c r="H32" s="21">
        <v>104454.616335121</v>
      </c>
      <c r="I32" s="7">
        <f t="shared" si="7"/>
        <v>104198.99041520459</v>
      </c>
      <c r="J32" s="8">
        <f t="shared" si="5"/>
        <v>0.11599521521194367</v>
      </c>
      <c r="L32" s="28">
        <f t="shared" si="1"/>
        <v>1.0886549213299479</v>
      </c>
      <c r="M32" s="8">
        <f t="shared" si="4"/>
        <v>4.6728018188111786E-2</v>
      </c>
    </row>
    <row r="33" spans="1:13" x14ac:dyDescent="0.3">
      <c r="A33" s="1">
        <v>39326</v>
      </c>
      <c r="B33" s="7">
        <v>97578</v>
      </c>
      <c r="C33" s="7">
        <v>148236.68086258601</v>
      </c>
      <c r="D33" s="7">
        <f t="shared" si="6"/>
        <v>97745.577526916895</v>
      </c>
      <c r="E33" s="8">
        <f t="shared" si="3"/>
        <v>6.8619131374433984E-2</v>
      </c>
      <c r="G33">
        <v>108889</v>
      </c>
      <c r="H33" s="21">
        <v>108568.660765072</v>
      </c>
      <c r="I33" s="7">
        <f t="shared" si="7"/>
        <v>108302.96677512785</v>
      </c>
      <c r="J33" s="8">
        <f t="shared" si="5"/>
        <v>0.1132833767445347</v>
      </c>
      <c r="L33" s="28">
        <f t="shared" si="1"/>
        <v>1.1080088686907976</v>
      </c>
      <c r="M33" s="8">
        <f t="shared" si="4"/>
        <v>4.1796224734115262E-2</v>
      </c>
    </row>
    <row r="34" spans="1:13" x14ac:dyDescent="0.3">
      <c r="A34" s="1">
        <v>39417</v>
      </c>
      <c r="B34" s="7">
        <v>99974</v>
      </c>
      <c r="C34" s="7">
        <v>149828.08848382201</v>
      </c>
      <c r="D34" s="7">
        <f t="shared" si="6"/>
        <v>98794.933571003217</v>
      </c>
      <c r="E34" s="8">
        <f t="shared" si="3"/>
        <v>6.705690339191217E-2</v>
      </c>
      <c r="G34">
        <v>113601</v>
      </c>
      <c r="H34" s="21">
        <v>111954.7799768</v>
      </c>
      <c r="I34" s="7">
        <f t="shared" si="7"/>
        <v>111680.79932735898</v>
      </c>
      <c r="J34" s="8">
        <f t="shared" si="5"/>
        <v>0.11439113964537673</v>
      </c>
      <c r="L34" s="28">
        <f t="shared" si="1"/>
        <v>1.1304304308995237</v>
      </c>
      <c r="M34" s="8">
        <f t="shared" si="4"/>
        <v>4.4359617657690587E-2</v>
      </c>
    </row>
    <row r="35" spans="1:13" x14ac:dyDescent="0.3">
      <c r="A35" s="1">
        <v>39508</v>
      </c>
      <c r="B35" s="7">
        <v>99669</v>
      </c>
      <c r="C35" s="7">
        <v>150419.26735624601</v>
      </c>
      <c r="D35" s="7">
        <f t="shared" si="6"/>
        <v>99184.750180296847</v>
      </c>
      <c r="E35" s="8">
        <f t="shared" si="3"/>
        <v>5.0140449757646754E-2</v>
      </c>
      <c r="G35">
        <v>115140</v>
      </c>
      <c r="H35" s="21">
        <v>115910.82944719199</v>
      </c>
      <c r="I35" s="7">
        <f t="shared" si="7"/>
        <v>115627.16737992011</v>
      </c>
      <c r="J35" s="8">
        <f t="shared" si="5"/>
        <v>0.11960912362949272</v>
      </c>
      <c r="L35" s="28">
        <f t="shared" si="1"/>
        <v>1.1657756577471279</v>
      </c>
      <c r="M35" s="8">
        <f t="shared" si="4"/>
        <v>6.6151793208116372E-2</v>
      </c>
    </row>
    <row r="36" spans="1:13" x14ac:dyDescent="0.3">
      <c r="A36" s="1">
        <v>39600</v>
      </c>
      <c r="B36" s="7">
        <v>100568</v>
      </c>
      <c r="C36" s="7">
        <v>151458.32095785599</v>
      </c>
      <c r="D36" s="7">
        <f t="shared" si="6"/>
        <v>99869.890280438049</v>
      </c>
      <c r="E36" s="8">
        <f t="shared" si="3"/>
        <v>4.3425153288394469E-2</v>
      </c>
      <c r="G36">
        <v>119367</v>
      </c>
      <c r="H36" s="21">
        <v>117229.081319227</v>
      </c>
      <c r="I36" s="7">
        <f t="shared" si="7"/>
        <v>116942.19316813715</v>
      </c>
      <c r="J36" s="8">
        <f t="shared" si="5"/>
        <v>0.12229679675546157</v>
      </c>
      <c r="L36" s="28">
        <f t="shared" si="1"/>
        <v>1.1709454455167567</v>
      </c>
      <c r="M36" s="8">
        <f t="shared" si="4"/>
        <v>7.5589172082443756E-2</v>
      </c>
    </row>
    <row r="37" spans="1:13" x14ac:dyDescent="0.3">
      <c r="A37" s="1">
        <v>39692</v>
      </c>
      <c r="B37" s="7">
        <v>101178</v>
      </c>
      <c r="C37" s="7">
        <v>153314.514928157</v>
      </c>
      <c r="D37" s="7">
        <f t="shared" si="6"/>
        <v>101093.84342464829</v>
      </c>
      <c r="E37" s="8">
        <f t="shared" si="3"/>
        <v>3.4254909351876917E-2</v>
      </c>
      <c r="G37">
        <v>123409</v>
      </c>
      <c r="H37" s="21">
        <v>121328.98681755101</v>
      </c>
      <c r="I37" s="7">
        <f t="shared" si="7"/>
        <v>121032.06519784723</v>
      </c>
      <c r="J37" s="8">
        <f t="shared" si="5"/>
        <v>0.11753231515023166</v>
      </c>
      <c r="L37" s="28">
        <f t="shared" si="1"/>
        <v>1.1972248862816277</v>
      </c>
      <c r="M37" s="8">
        <f t="shared" si="4"/>
        <v>8.0519226977168623E-2</v>
      </c>
    </row>
    <row r="38" spans="1:13" x14ac:dyDescent="0.3">
      <c r="A38" s="1">
        <v>39783</v>
      </c>
      <c r="B38" s="7">
        <v>100329</v>
      </c>
      <c r="C38" s="7">
        <v>150520.89675774099</v>
      </c>
      <c r="D38" s="7">
        <f t="shared" si="6"/>
        <v>99251.763449111531</v>
      </c>
      <c r="E38" s="8">
        <f t="shared" si="3"/>
        <v>4.6240213095543048E-3</v>
      </c>
      <c r="G38">
        <v>122171</v>
      </c>
      <c r="H38" s="21">
        <v>122085.10241603</v>
      </c>
      <c r="I38" s="7">
        <f t="shared" si="7"/>
        <v>121786.33039705995</v>
      </c>
      <c r="J38" s="8">
        <f t="shared" si="5"/>
        <v>9.0485841170241166E-2</v>
      </c>
      <c r="L38" s="28">
        <f t="shared" si="1"/>
        <v>1.227044499410858</v>
      </c>
      <c r="M38" s="8">
        <f t="shared" si="4"/>
        <v>8.5466620386762893E-2</v>
      </c>
    </row>
    <row r="39" spans="1:13" x14ac:dyDescent="0.3">
      <c r="A39" s="1">
        <v>39873</v>
      </c>
      <c r="B39" s="7">
        <v>100814</v>
      </c>
      <c r="C39" s="7">
        <v>151088.38383024401</v>
      </c>
      <c r="D39" s="7">
        <f t="shared" si="6"/>
        <v>99625.9579556135</v>
      </c>
      <c r="E39" s="8">
        <f t="shared" si="3"/>
        <v>4.4483428603150355E-3</v>
      </c>
      <c r="G39">
        <v>122483</v>
      </c>
      <c r="H39" s="21">
        <v>121868.934028285</v>
      </c>
      <c r="I39" s="7">
        <f t="shared" si="7"/>
        <v>121570.69102607756</v>
      </c>
      <c r="J39" s="8">
        <f t="shared" si="5"/>
        <v>5.1402484215743227E-2</v>
      </c>
      <c r="L39" s="28">
        <f t="shared" si="1"/>
        <v>1.2202712377454994</v>
      </c>
      <c r="M39" s="8">
        <f t="shared" si="4"/>
        <v>4.6746198238248216E-2</v>
      </c>
    </row>
    <row r="40" spans="1:13" x14ac:dyDescent="0.3">
      <c r="A40" s="1">
        <v>39965</v>
      </c>
      <c r="B40" s="7">
        <v>101784</v>
      </c>
      <c r="C40" s="7">
        <v>152670.12997902601</v>
      </c>
      <c r="D40" s="7">
        <f t="shared" si="6"/>
        <v>100668.94333490025</v>
      </c>
      <c r="E40" s="8">
        <f t="shared" si="3"/>
        <v>8.0009405459287031E-3</v>
      </c>
      <c r="G40">
        <v>125895</v>
      </c>
      <c r="H40" s="21">
        <v>124108.737854627</v>
      </c>
      <c r="I40" s="7">
        <f t="shared" si="7"/>
        <v>123805.01350622704</v>
      </c>
      <c r="J40" s="8">
        <f t="shared" si="5"/>
        <v>5.8685579192299553E-2</v>
      </c>
      <c r="L40" s="28">
        <f t="shared" si="1"/>
        <v>1.2298233139724026</v>
      </c>
      <c r="M40" s="8">
        <f t="shared" si="4"/>
        <v>5.0282332691991671E-2</v>
      </c>
    </row>
    <row r="41" spans="1:13" x14ac:dyDescent="0.3">
      <c r="A41" s="1">
        <v>40057</v>
      </c>
      <c r="B41" s="7">
        <v>102529</v>
      </c>
      <c r="C41" s="7">
        <v>153748.047426862</v>
      </c>
      <c r="D41" s="7">
        <f t="shared" si="6"/>
        <v>101379.70981221189</v>
      </c>
      <c r="E41" s="8">
        <f t="shared" si="3"/>
        <v>2.8277329051860089E-3</v>
      </c>
      <c r="G41">
        <v>126984</v>
      </c>
      <c r="H41" s="21">
        <v>126442.427608564</v>
      </c>
      <c r="I41" s="7">
        <f t="shared" si="7"/>
        <v>126132.99215221037</v>
      </c>
      <c r="J41" s="8">
        <f t="shared" si="5"/>
        <v>4.2145252549601775E-2</v>
      </c>
      <c r="L41" s="28">
        <f t="shared" si="1"/>
        <v>1.2441640677986707</v>
      </c>
      <c r="M41" s="8">
        <f t="shared" si="4"/>
        <v>3.9206653699646932E-2</v>
      </c>
    </row>
    <row r="42" spans="1:13" x14ac:dyDescent="0.3">
      <c r="A42" s="1">
        <v>40148</v>
      </c>
      <c r="B42" s="7">
        <v>103252</v>
      </c>
      <c r="C42" s="7">
        <v>155109.43876386801</v>
      </c>
      <c r="D42" s="7">
        <f t="shared" si="6"/>
        <v>102277.39574056283</v>
      </c>
      <c r="E42" s="8">
        <f t="shared" si="3"/>
        <v>3.0484418475875241E-2</v>
      </c>
      <c r="G42">
        <v>129285</v>
      </c>
      <c r="H42" s="21">
        <v>129153.900508523</v>
      </c>
      <c r="I42" s="7">
        <f t="shared" si="7"/>
        <v>128837.82941672597</v>
      </c>
      <c r="J42" s="8">
        <f t="shared" si="5"/>
        <v>5.7900578797932534E-2</v>
      </c>
      <c r="L42" s="28">
        <f t="shared" si="1"/>
        <v>1.2596901640274105</v>
      </c>
      <c r="M42" s="8">
        <f t="shared" si="4"/>
        <v>2.6605118748526779E-2</v>
      </c>
    </row>
    <row r="43" spans="1:13" x14ac:dyDescent="0.3">
      <c r="A43" s="1">
        <v>40238</v>
      </c>
      <c r="B43" s="7">
        <v>104449</v>
      </c>
      <c r="C43" s="7">
        <v>156930.18347362199</v>
      </c>
      <c r="D43" s="7">
        <f t="shared" si="6"/>
        <v>103477.97404647457</v>
      </c>
      <c r="E43" s="8">
        <f t="shared" si="3"/>
        <v>3.8664783455103713E-2</v>
      </c>
      <c r="G43">
        <v>131554</v>
      </c>
      <c r="H43" s="21">
        <v>130523.65801956</v>
      </c>
      <c r="I43" s="7">
        <f t="shared" si="7"/>
        <v>130204.23479708549</v>
      </c>
      <c r="J43" s="8">
        <f t="shared" si="5"/>
        <v>7.1016654574711513E-2</v>
      </c>
      <c r="L43" s="28">
        <f t="shared" si="1"/>
        <v>1.25827970635188</v>
      </c>
      <c r="M43" s="8">
        <f t="shared" si="4"/>
        <v>3.1147557551715055E-2</v>
      </c>
    </row>
    <row r="44" spans="1:13" x14ac:dyDescent="0.3">
      <c r="A44" s="1">
        <v>40330</v>
      </c>
      <c r="B44" s="7">
        <v>105389</v>
      </c>
      <c r="C44" s="7">
        <v>159076.54764285599</v>
      </c>
      <c r="D44" s="7">
        <f t="shared" si="6"/>
        <v>104893.26211204681</v>
      </c>
      <c r="E44" s="8">
        <f t="shared" si="3"/>
        <v>4.1962482541346491E-2</v>
      </c>
      <c r="G44">
        <v>135115</v>
      </c>
      <c r="H44" s="21">
        <v>134607.98707941701</v>
      </c>
      <c r="I44" s="7">
        <f t="shared" si="7"/>
        <v>134278.56850767217</v>
      </c>
      <c r="J44" s="8">
        <f t="shared" si="5"/>
        <v>8.4597179910798515E-2</v>
      </c>
      <c r="L44" s="28">
        <f t="shared" si="1"/>
        <v>1.2801448425184454</v>
      </c>
      <c r="M44" s="8">
        <f t="shared" si="4"/>
        <v>4.0917689536638546E-2</v>
      </c>
    </row>
    <row r="45" spans="1:13" x14ac:dyDescent="0.3">
      <c r="A45" s="1">
        <v>40422</v>
      </c>
      <c r="B45" s="7">
        <v>106033</v>
      </c>
      <c r="C45" s="7">
        <v>160436.67219887499</v>
      </c>
      <c r="D45" s="7">
        <f t="shared" si="6"/>
        <v>105790.11273945567</v>
      </c>
      <c r="E45" s="8">
        <f t="shared" si="3"/>
        <v>4.3503803033301924E-2</v>
      </c>
      <c r="G45">
        <v>135682</v>
      </c>
      <c r="H45" s="21">
        <v>137061.40988270799</v>
      </c>
      <c r="I45" s="7">
        <f t="shared" si="7"/>
        <v>136725.98718703794</v>
      </c>
      <c r="J45" s="8">
        <f t="shared" si="5"/>
        <v>8.3982745942033477E-2</v>
      </c>
      <c r="L45" s="28">
        <f t="shared" si="1"/>
        <v>1.292426897433907</v>
      </c>
      <c r="M45" s="8">
        <f t="shared" si="4"/>
        <v>3.8791370755971943E-2</v>
      </c>
    </row>
    <row r="46" spans="1:13" x14ac:dyDescent="0.3">
      <c r="A46" s="1">
        <v>40513</v>
      </c>
      <c r="B46" s="7">
        <v>108728</v>
      </c>
      <c r="C46" s="7">
        <v>163707.59668464601</v>
      </c>
      <c r="D46" s="7">
        <f t="shared" si="6"/>
        <v>107946.92305825252</v>
      </c>
      <c r="E46" s="8">
        <f t="shared" si="3"/>
        <v>5.5432847860841461E-2</v>
      </c>
      <c r="G46">
        <v>142573</v>
      </c>
      <c r="H46" s="21">
        <v>141866.945018314</v>
      </c>
      <c r="I46" s="7">
        <f t="shared" si="7"/>
        <v>141519.762006223</v>
      </c>
      <c r="J46" s="8">
        <f t="shared" si="5"/>
        <v>9.8433299031120081E-2</v>
      </c>
      <c r="L46" s="28">
        <f t="shared" si="1"/>
        <v>1.3110124679501352</v>
      </c>
      <c r="M46" s="8">
        <f t="shared" si="4"/>
        <v>4.0742005763258371E-2</v>
      </c>
    </row>
    <row r="47" spans="1:13" x14ac:dyDescent="0.3">
      <c r="A47" s="1">
        <v>40603</v>
      </c>
      <c r="B47" s="7">
        <v>110369</v>
      </c>
      <c r="C47" s="7">
        <v>167009.197759281</v>
      </c>
      <c r="D47" s="7">
        <f t="shared" si="6"/>
        <v>110123.96117004646</v>
      </c>
      <c r="E47" s="8">
        <f t="shared" si="3"/>
        <v>6.4226104007283791E-2</v>
      </c>
      <c r="G47">
        <v>147364</v>
      </c>
      <c r="H47" s="21">
        <v>148285.07404483701</v>
      </c>
      <c r="I47" s="7">
        <f t="shared" si="7"/>
        <v>147922.18430580458</v>
      </c>
      <c r="J47" s="8">
        <f t="shared" si="5"/>
        <v>0.13607813552555581</v>
      </c>
      <c r="L47" s="28">
        <f t="shared" si="1"/>
        <v>1.3432334138198361</v>
      </c>
      <c r="M47" s="8">
        <f t="shared" si="4"/>
        <v>6.7515757457665471E-2</v>
      </c>
    </row>
    <row r="48" spans="1:13" x14ac:dyDescent="0.3">
      <c r="A48" s="1">
        <v>40695</v>
      </c>
      <c r="B48" s="7">
        <v>112137</v>
      </c>
      <c r="C48" s="7">
        <v>169830.26371558799</v>
      </c>
      <c r="D48" s="7">
        <f t="shared" si="6"/>
        <v>111984.13990270687</v>
      </c>
      <c r="E48" s="8">
        <f t="shared" si="3"/>
        <v>6.7600889207598325E-2</v>
      </c>
      <c r="G48">
        <v>152932</v>
      </c>
      <c r="H48" s="21">
        <v>152142.11124976401</v>
      </c>
      <c r="I48" s="7">
        <f t="shared" si="7"/>
        <v>151769.78240006079</v>
      </c>
      <c r="J48" s="8">
        <f t="shared" si="5"/>
        <v>0.13026065206667159</v>
      </c>
      <c r="L48" s="28">
        <f t="shared" si="1"/>
        <v>1.3552792612589619</v>
      </c>
      <c r="M48" s="8">
        <f t="shared" si="4"/>
        <v>5.8692123144990171E-2</v>
      </c>
    </row>
    <row r="49" spans="1:13" x14ac:dyDescent="0.3">
      <c r="A49" s="1">
        <v>40787</v>
      </c>
      <c r="B49" s="7">
        <v>114427</v>
      </c>
      <c r="C49" s="7">
        <v>173245.31889191599</v>
      </c>
      <c r="D49" s="7">
        <f t="shared" si="6"/>
        <v>114235.98835582963</v>
      </c>
      <c r="E49" s="8">
        <f t="shared" si="3"/>
        <v>7.9836152903767221E-2</v>
      </c>
      <c r="G49">
        <v>156600</v>
      </c>
      <c r="H49" s="21">
        <v>157571.478199698</v>
      </c>
      <c r="I49" s="7">
        <f t="shared" si="7"/>
        <v>157185.86236498796</v>
      </c>
      <c r="J49" s="8">
        <f t="shared" si="5"/>
        <v>0.14964145148179764</v>
      </c>
      <c r="L49" s="28">
        <f t="shared" si="1"/>
        <v>1.3759749850053846</v>
      </c>
      <c r="M49" s="8">
        <f t="shared" si="4"/>
        <v>6.4644342931395871E-2</v>
      </c>
    </row>
    <row r="50" spans="1:13" x14ac:dyDescent="0.3">
      <c r="A50" s="1">
        <v>40878</v>
      </c>
      <c r="B50" s="7">
        <v>115645</v>
      </c>
      <c r="C50" s="7">
        <v>174543.21963321499</v>
      </c>
      <c r="D50" s="7">
        <f t="shared" si="6"/>
        <v>115091.80930913662</v>
      </c>
      <c r="E50" s="8">
        <f t="shared" si="3"/>
        <v>6.6188882910802604E-2</v>
      </c>
      <c r="G50">
        <v>162998</v>
      </c>
      <c r="H50" s="21">
        <v>161024.336505702</v>
      </c>
      <c r="I50" s="7">
        <f t="shared" si="7"/>
        <v>160630.27068465549</v>
      </c>
      <c r="J50" s="8">
        <f t="shared" si="5"/>
        <v>0.13503773895261473</v>
      </c>
      <c r="L50" s="28">
        <f t="shared" si="1"/>
        <v>1.3956707401584292</v>
      </c>
      <c r="M50" s="8">
        <f t="shared" si="4"/>
        <v>6.4574726997572718E-2</v>
      </c>
    </row>
    <row r="51" spans="1:13" x14ac:dyDescent="0.3">
      <c r="A51" s="1">
        <v>40969</v>
      </c>
      <c r="B51" s="7">
        <v>116759</v>
      </c>
      <c r="C51" s="7">
        <v>175980.804254769</v>
      </c>
      <c r="D51" s="7">
        <f t="shared" si="6"/>
        <v>116039.73622074812</v>
      </c>
      <c r="E51" s="8">
        <f t="shared" si="3"/>
        <v>5.3719235921480202E-2</v>
      </c>
      <c r="G51">
        <v>164442</v>
      </c>
      <c r="H51" s="21">
        <v>164549.65670419001</v>
      </c>
      <c r="I51" s="7">
        <f t="shared" si="7"/>
        <v>164146.96356488456</v>
      </c>
      <c r="J51" s="8">
        <f t="shared" si="5"/>
        <v>0.10968455702045299</v>
      </c>
      <c r="L51" s="28">
        <f t="shared" si="1"/>
        <v>1.4145754627761278</v>
      </c>
      <c r="M51" s="8">
        <f t="shared" si="4"/>
        <v>5.3112175607225254E-2</v>
      </c>
    </row>
    <row r="52" spans="1:13" x14ac:dyDescent="0.3">
      <c r="A52" s="1">
        <v>41061</v>
      </c>
      <c r="B52" s="7">
        <v>117717</v>
      </c>
      <c r="C52" s="7">
        <v>178188.85950089901</v>
      </c>
      <c r="D52" s="7">
        <f t="shared" si="6"/>
        <v>117495.70267917408</v>
      </c>
      <c r="E52" s="8">
        <f t="shared" si="3"/>
        <v>4.9217351504023066E-2</v>
      </c>
      <c r="G52">
        <v>165070</v>
      </c>
      <c r="H52" s="21">
        <v>166342.84555213299</v>
      </c>
      <c r="I52" s="7">
        <f t="shared" si="7"/>
        <v>165935.76404240483</v>
      </c>
      <c r="J52" s="8">
        <f t="shared" si="5"/>
        <v>9.3338617334265628E-2</v>
      </c>
      <c r="L52" s="28">
        <f t="shared" si="1"/>
        <v>1.412270919350114</v>
      </c>
      <c r="M52" s="8">
        <f t="shared" si="4"/>
        <v>4.2051597571271415E-2</v>
      </c>
    </row>
    <row r="53" spans="1:13" x14ac:dyDescent="0.3">
      <c r="A53" s="1">
        <v>41153</v>
      </c>
      <c r="B53" s="7">
        <v>117401</v>
      </c>
      <c r="C53" s="7">
        <v>177717.816201813</v>
      </c>
      <c r="D53" s="7">
        <f t="shared" si="6"/>
        <v>117185.10209744608</v>
      </c>
      <c r="E53" s="8">
        <f t="shared" si="3"/>
        <v>2.5815977819795055E-2</v>
      </c>
      <c r="G53">
        <v>165131</v>
      </c>
      <c r="H53" s="21">
        <v>166100.90992934699</v>
      </c>
      <c r="I53" s="7">
        <f t="shared" si="7"/>
        <v>165694.42049508955</v>
      </c>
      <c r="J53" s="8">
        <f t="shared" si="5"/>
        <v>5.4130556031461552E-2</v>
      </c>
      <c r="L53" s="28">
        <f t="shared" si="1"/>
        <v>1.4139546540421597</v>
      </c>
      <c r="M53" s="8">
        <f t="shared" si="4"/>
        <v>2.7602005451157652E-2</v>
      </c>
    </row>
    <row r="54" spans="1:13" x14ac:dyDescent="0.3">
      <c r="A54" s="1">
        <v>41244</v>
      </c>
      <c r="B54" s="7">
        <v>119003</v>
      </c>
      <c r="C54" s="7">
        <v>179527.520042519</v>
      </c>
      <c r="D54" s="7">
        <f t="shared" si="6"/>
        <v>118378.40018016871</v>
      </c>
      <c r="E54" s="8">
        <f t="shared" si="3"/>
        <v>2.8556253401180953E-2</v>
      </c>
      <c r="G54">
        <v>169597</v>
      </c>
      <c r="H54" s="21">
        <v>169513.587814331</v>
      </c>
      <c r="I54" s="7">
        <f t="shared" si="7"/>
        <v>169098.74672502626</v>
      </c>
      <c r="J54" s="8">
        <f t="shared" si="5"/>
        <v>5.2720299880436805E-2</v>
      </c>
      <c r="L54" s="28">
        <f t="shared" si="1"/>
        <v>1.4284594695287531</v>
      </c>
      <c r="M54" s="8">
        <f t="shared" si="4"/>
        <v>2.3493169575656392E-2</v>
      </c>
    </row>
    <row r="55" spans="1:13" x14ac:dyDescent="0.3">
      <c r="A55" s="1">
        <v>41334</v>
      </c>
      <c r="B55" s="7">
        <v>120193</v>
      </c>
      <c r="C55" s="7">
        <v>182480.235987163</v>
      </c>
      <c r="D55" s="7">
        <f t="shared" si="6"/>
        <v>120325.38741438578</v>
      </c>
      <c r="E55" s="8">
        <f t="shared" si="3"/>
        <v>3.6932617508582233E-2</v>
      </c>
      <c r="G55">
        <v>171575</v>
      </c>
      <c r="H55" s="21">
        <v>172060.062493209</v>
      </c>
      <c r="I55" s="7">
        <f t="shared" si="7"/>
        <v>171638.98955934658</v>
      </c>
      <c r="J55" s="8">
        <f t="shared" si="5"/>
        <v>4.5642184489757875E-2</v>
      </c>
      <c r="L55" s="28">
        <f t="shared" si="1"/>
        <v>1.4264569867391583</v>
      </c>
      <c r="M55" s="8">
        <f t="shared" si="4"/>
        <v>8.3993567509736966E-3</v>
      </c>
    </row>
    <row r="56" spans="1:13" x14ac:dyDescent="0.3">
      <c r="A56" s="1">
        <v>41426</v>
      </c>
      <c r="B56" s="7">
        <v>123276</v>
      </c>
      <c r="C56" s="7">
        <v>186814.82530995601</v>
      </c>
      <c r="D56" s="7">
        <f t="shared" si="6"/>
        <v>123183.56620139709</v>
      </c>
      <c r="E56" s="8">
        <f t="shared" si="3"/>
        <v>4.8409119589283289E-2</v>
      </c>
      <c r="G56">
        <v>176030</v>
      </c>
      <c r="H56" s="21">
        <v>178385.477075567</v>
      </c>
      <c r="I56" s="7">
        <f t="shared" si="7"/>
        <v>177948.92430961863</v>
      </c>
      <c r="J56" s="8">
        <f t="shared" si="5"/>
        <v>7.2396450135631119E-2</v>
      </c>
      <c r="L56" s="28">
        <f t="shared" si="1"/>
        <v>1.4445833141304234</v>
      </c>
      <c r="M56" s="8">
        <f t="shared" si="4"/>
        <v>2.2879742362165612E-2</v>
      </c>
    </row>
    <row r="57" spans="1:13" x14ac:dyDescent="0.3">
      <c r="A57" s="1">
        <v>41518</v>
      </c>
      <c r="B57" s="7">
        <v>124503</v>
      </c>
      <c r="C57" s="7">
        <v>187934.200334183</v>
      </c>
      <c r="D57" s="7">
        <f t="shared" si="6"/>
        <v>123921.66933198254</v>
      </c>
      <c r="E57" s="8">
        <f t="shared" si="3"/>
        <v>5.7486550030349637E-2</v>
      </c>
      <c r="G57">
        <v>180268</v>
      </c>
      <c r="H57" s="21">
        <v>181067.07967166099</v>
      </c>
      <c r="I57" s="7">
        <f t="shared" si="7"/>
        <v>180623.96437018734</v>
      </c>
      <c r="J57" s="8">
        <f t="shared" si="5"/>
        <v>9.0102876309828606E-2</v>
      </c>
      <c r="L57" s="28">
        <f t="shared" si="1"/>
        <v>1.4575656166017341</v>
      </c>
      <c r="M57" s="8">
        <f t="shared" si="4"/>
        <v>3.0843254014477184E-2</v>
      </c>
    </row>
    <row r="58" spans="1:13" x14ac:dyDescent="0.3">
      <c r="A58" s="1">
        <v>41609</v>
      </c>
      <c r="B58" s="7">
        <v>125859</v>
      </c>
      <c r="C58" s="7">
        <v>190709.73836869799</v>
      </c>
      <c r="D58" s="7">
        <f t="shared" si="6"/>
        <v>125751.82747201188</v>
      </c>
      <c r="E58" s="8">
        <f t="shared" si="3"/>
        <v>6.2286931404893275E-2</v>
      </c>
      <c r="G58">
        <v>182624</v>
      </c>
      <c r="H58" s="21">
        <v>182580.38075956199</v>
      </c>
      <c r="I58" s="7">
        <f t="shared" si="7"/>
        <v>182133.56204127174</v>
      </c>
      <c r="J58" s="8">
        <f t="shared" si="5"/>
        <v>7.7084044492899517E-2</v>
      </c>
      <c r="L58" s="28">
        <f t="shared" si="1"/>
        <v>1.4483571786009117</v>
      </c>
      <c r="M58" s="8">
        <f t="shared" si="4"/>
        <v>1.392948802301186E-2</v>
      </c>
    </row>
    <row r="59" spans="1:13" x14ac:dyDescent="0.3">
      <c r="A59" s="1">
        <v>41699</v>
      </c>
      <c r="B59" s="7">
        <v>127947</v>
      </c>
      <c r="C59" s="7">
        <v>193220.28873939399</v>
      </c>
      <c r="D59" s="7">
        <f t="shared" si="6"/>
        <v>127407.2557672634</v>
      </c>
      <c r="E59" s="8">
        <f t="shared" si="3"/>
        <v>5.8855977986495445E-2</v>
      </c>
      <c r="G59">
        <v>186606</v>
      </c>
      <c r="H59" s="21">
        <v>188686.36512518299</v>
      </c>
      <c r="I59" s="7">
        <f t="shared" si="7"/>
        <v>188224.60357406043</v>
      </c>
      <c r="J59" s="8">
        <f t="shared" si="5"/>
        <v>9.6630806655845225E-2</v>
      </c>
      <c r="L59" s="28">
        <f t="shared" si="1"/>
        <v>1.4773460305737447</v>
      </c>
      <c r="M59" s="8">
        <f t="shared" si="4"/>
        <v>3.5675133780877166E-2</v>
      </c>
    </row>
    <row r="60" spans="1:13" x14ac:dyDescent="0.3">
      <c r="A60" s="1">
        <v>41791</v>
      </c>
      <c r="B60" s="7">
        <v>128224</v>
      </c>
      <c r="C60" s="7">
        <v>194583.57538631299</v>
      </c>
      <c r="D60" s="7">
        <f t="shared" si="6"/>
        <v>128306.19144136527</v>
      </c>
      <c r="E60" s="8">
        <f t="shared" si="3"/>
        <v>4.1585297438077262E-2</v>
      </c>
      <c r="G60">
        <v>187548</v>
      </c>
      <c r="H60" s="21">
        <v>188955.18473226301</v>
      </c>
      <c r="I60" s="7">
        <f t="shared" si="7"/>
        <v>188492.76531400386</v>
      </c>
      <c r="J60" s="8">
        <f t="shared" si="5"/>
        <v>5.9252063732847748E-2</v>
      </c>
      <c r="L60" s="28">
        <f t="shared" si="1"/>
        <v>1.4690854992772759</v>
      </c>
      <c r="M60" s="8">
        <f t="shared" si="4"/>
        <v>1.6961420575179353E-2</v>
      </c>
    </row>
    <row r="61" spans="1:13" x14ac:dyDescent="0.3">
      <c r="A61" s="1">
        <v>41883</v>
      </c>
      <c r="B61" s="7">
        <v>129368</v>
      </c>
      <c r="C61" s="7">
        <v>195962.80141885599</v>
      </c>
      <c r="D61" s="7">
        <f t="shared" si="6"/>
        <v>129215.63736464552</v>
      </c>
      <c r="E61" s="8">
        <f t="shared" si="3"/>
        <v>4.2720276939463897E-2</v>
      </c>
      <c r="G61">
        <v>190426</v>
      </c>
      <c r="H61" s="21">
        <v>190816.58540051401</v>
      </c>
      <c r="I61" s="7">
        <f t="shared" si="7"/>
        <v>190349.61068087281</v>
      </c>
      <c r="J61" s="8">
        <f t="shared" si="5"/>
        <v>5.3844717364041728E-2</v>
      </c>
      <c r="L61" s="28">
        <f t="shared" si="1"/>
        <v>1.4731159058071872</v>
      </c>
      <c r="M61" s="8">
        <f t="shared" si="4"/>
        <v>1.0668671810266872E-2</v>
      </c>
    </row>
    <row r="62" spans="1:13" x14ac:dyDescent="0.3">
      <c r="A62" s="1">
        <v>41974</v>
      </c>
      <c r="B62" s="7">
        <v>129989</v>
      </c>
      <c r="C62" s="7">
        <v>197822.334455437</v>
      </c>
      <c r="D62" s="7">
        <f t="shared" si="6"/>
        <v>130441.79225109689</v>
      </c>
      <c r="E62" s="8">
        <f t="shared" si="3"/>
        <v>3.7295400578801541E-2</v>
      </c>
      <c r="G62">
        <v>192485</v>
      </c>
      <c r="H62" s="21">
        <v>194444.86474204101</v>
      </c>
      <c r="I62" s="7">
        <f t="shared" si="7"/>
        <v>193969.01073800883</v>
      </c>
      <c r="J62" s="8">
        <f t="shared" si="5"/>
        <v>6.4982250190962487E-2</v>
      </c>
      <c r="L62" s="28">
        <f t="shared" si="1"/>
        <v>1.4870158358804499</v>
      </c>
      <c r="M62" s="8">
        <f t="shared" si="4"/>
        <v>2.6691383762727616E-2</v>
      </c>
    </row>
    <row r="63" spans="1:13" x14ac:dyDescent="0.3">
      <c r="A63" s="1">
        <v>42064</v>
      </c>
      <c r="B63" s="7">
        <v>131292</v>
      </c>
      <c r="C63" s="7">
        <v>199725.345123209</v>
      </c>
      <c r="D63" s="7">
        <f t="shared" si="6"/>
        <v>131696.61579192948</v>
      </c>
      <c r="E63" s="8">
        <f t="shared" si="3"/>
        <v>3.3666528635555304E-2</v>
      </c>
      <c r="G63">
        <v>193063</v>
      </c>
      <c r="H63" s="21">
        <v>195572.408201927</v>
      </c>
      <c r="I63" s="7">
        <f t="shared" si="7"/>
        <v>195093.79482407018</v>
      </c>
      <c r="J63" s="8">
        <f t="shared" si="5"/>
        <v>3.6494651175115633E-2</v>
      </c>
      <c r="L63" s="28">
        <f t="shared" si="1"/>
        <v>1.4813880649165911</v>
      </c>
      <c r="M63" s="8">
        <f t="shared" si="4"/>
        <v>2.7360105616398567E-3</v>
      </c>
    </row>
    <row r="64" spans="1:13" x14ac:dyDescent="0.3">
      <c r="A64" s="1">
        <v>42156</v>
      </c>
      <c r="B64" s="7">
        <v>132117</v>
      </c>
      <c r="C64" s="7">
        <v>200421.55133678301</v>
      </c>
      <c r="D64" s="7">
        <f t="shared" si="6"/>
        <v>132155.6862327113</v>
      </c>
      <c r="E64" s="8">
        <f t="shared" si="3"/>
        <v>3.00024086764763E-2</v>
      </c>
      <c r="G64">
        <v>197363</v>
      </c>
      <c r="H64" s="21">
        <v>197910.052999295</v>
      </c>
      <c r="I64" s="7">
        <f t="shared" si="7"/>
        <v>197425.71883452873</v>
      </c>
      <c r="J64" s="8">
        <f t="shared" si="5"/>
        <v>4.7391492748508179E-2</v>
      </c>
      <c r="L64" s="28">
        <f t="shared" si="1"/>
        <v>1.4938874327880545</v>
      </c>
      <c r="M64" s="8">
        <f t="shared" si="4"/>
        <v>1.6882566414943234E-2</v>
      </c>
    </row>
    <row r="65" spans="1:13" x14ac:dyDescent="0.3">
      <c r="A65" s="1">
        <v>42248</v>
      </c>
      <c r="B65" s="7">
        <v>133508</v>
      </c>
      <c r="C65" s="7">
        <v>202925.05638163601</v>
      </c>
      <c r="D65" s="7">
        <f t="shared" si="6"/>
        <v>133806.46892041562</v>
      </c>
      <c r="E65" s="8">
        <f t="shared" si="3"/>
        <v>3.5528451891738255E-2</v>
      </c>
      <c r="G65">
        <v>202245</v>
      </c>
      <c r="H65" s="21">
        <v>204509.7674793</v>
      </c>
      <c r="I65" s="7">
        <f t="shared" si="7"/>
        <v>204009.28220370368</v>
      </c>
      <c r="J65" s="8">
        <f t="shared" si="5"/>
        <v>7.1760963807442346E-2</v>
      </c>
      <c r="L65" s="28">
        <f t="shared" si="1"/>
        <v>1.5246593370985879</v>
      </c>
      <c r="M65" s="8">
        <f t="shared" si="4"/>
        <v>3.4989392951505494E-2</v>
      </c>
    </row>
    <row r="66" spans="1:13" x14ac:dyDescent="0.3">
      <c r="A66" s="1">
        <v>42339</v>
      </c>
      <c r="B66" s="7">
        <v>134345</v>
      </c>
      <c r="C66" s="7">
        <v>201620.04715837201</v>
      </c>
      <c r="D66" s="7">
        <f t="shared" si="6"/>
        <v>132945.96071513451</v>
      </c>
      <c r="E66" s="8">
        <f t="shared" si="3"/>
        <v>1.9197593200936502E-2</v>
      </c>
      <c r="G66">
        <v>206641</v>
      </c>
      <c r="H66" s="21">
        <v>206699.771319477</v>
      </c>
      <c r="I66" s="7">
        <f t="shared" si="7"/>
        <v>206193.9265703992</v>
      </c>
      <c r="J66" s="8">
        <f t="shared" si="5"/>
        <v>6.3025097596143276E-2</v>
      </c>
      <c r="L66" s="28">
        <f t="shared" si="1"/>
        <v>1.5509604463441677</v>
      </c>
      <c r="M66" s="8">
        <f t="shared" si="4"/>
        <v>4.3001970067021222E-2</v>
      </c>
    </row>
    <row r="67" spans="1:13" x14ac:dyDescent="0.3">
      <c r="A67" s="1">
        <v>42430</v>
      </c>
      <c r="B67" s="7">
        <v>134556</v>
      </c>
      <c r="C67" s="7">
        <v>203761.23551878601</v>
      </c>
      <c r="D67" s="7">
        <f t="shared" si="6"/>
        <v>134357.83591137282</v>
      </c>
      <c r="E67" s="8">
        <f t="shared" si="3"/>
        <v>2.0207202010777969E-2</v>
      </c>
      <c r="G67">
        <v>207783</v>
      </c>
      <c r="H67" s="21">
        <v>210284.798453141</v>
      </c>
      <c r="I67" s="7">
        <f t="shared" si="7"/>
        <v>209770.1802683729</v>
      </c>
      <c r="J67" s="8">
        <f t="shared" si="5"/>
        <v>7.5227330820734073E-2</v>
      </c>
      <c r="L67" s="28">
        <f t="shared" si="1"/>
        <v>1.5612798378707493</v>
      </c>
      <c r="M67" s="8">
        <f t="shared" si="4"/>
        <v>5.3930347385819255E-2</v>
      </c>
    </row>
    <row r="68" spans="1:13" x14ac:dyDescent="0.3">
      <c r="A68" s="1">
        <v>42522</v>
      </c>
      <c r="B68" s="7">
        <v>135229</v>
      </c>
      <c r="C68" s="7">
        <v>204571.115470227</v>
      </c>
      <c r="D68" s="7">
        <f t="shared" si="6"/>
        <v>134891.86151907282</v>
      </c>
      <c r="E68" s="8">
        <f t="shared" si="3"/>
        <v>2.0704181290719603E-2</v>
      </c>
      <c r="G68">
        <v>211942</v>
      </c>
      <c r="H68" s="21">
        <v>213865.18730855899</v>
      </c>
      <c r="I68" s="7">
        <f t="shared" si="7"/>
        <v>213341.80703909864</v>
      </c>
      <c r="J68" s="8">
        <f t="shared" si="5"/>
        <v>8.061810942630987E-2</v>
      </c>
      <c r="L68" s="28">
        <f t="shared" ref="L68:L84" si="8">+I68/D68</f>
        <v>1.5815765653803622</v>
      </c>
      <c r="M68" s="8">
        <f t="shared" si="4"/>
        <v>5.8698621239923421E-2</v>
      </c>
    </row>
    <row r="69" spans="1:13" x14ac:dyDescent="0.3">
      <c r="A69" s="1">
        <v>42614</v>
      </c>
      <c r="B69" s="7">
        <v>135515</v>
      </c>
      <c r="C69" s="7">
        <v>205938.626584568</v>
      </c>
      <c r="D69" s="7">
        <f t="shared" si="6"/>
        <v>135793.58275883566</v>
      </c>
      <c r="E69" s="8">
        <f t="shared" si="3"/>
        <v>1.4850655984367522E-2</v>
      </c>
      <c r="G69">
        <v>214056</v>
      </c>
      <c r="H69" s="21">
        <v>217931.019364515</v>
      </c>
      <c r="I69" s="7">
        <f t="shared" si="7"/>
        <v>217397.68901246382</v>
      </c>
      <c r="J69" s="8">
        <f t="shared" si="5"/>
        <v>6.562645907156206E-2</v>
      </c>
      <c r="L69" s="28">
        <f t="shared" si="8"/>
        <v>1.6009422875199781</v>
      </c>
      <c r="M69" s="8">
        <f t="shared" si="4"/>
        <v>5.0032783432498507E-2</v>
      </c>
    </row>
    <row r="70" spans="1:13" x14ac:dyDescent="0.3">
      <c r="A70" s="1">
        <v>42705</v>
      </c>
      <c r="B70" s="7">
        <v>136816</v>
      </c>
      <c r="C70" s="7">
        <v>207218.02242642001</v>
      </c>
      <c r="D70" s="7">
        <f t="shared" si="6"/>
        <v>136637.20179239515</v>
      </c>
      <c r="E70" s="8">
        <f t="shared" si="3"/>
        <v>2.7764973508070057E-2</v>
      </c>
      <c r="G70">
        <v>221651</v>
      </c>
      <c r="H70" s="21">
        <v>221700.99487378501</v>
      </c>
      <c r="I70" s="7">
        <f t="shared" si="7"/>
        <v>221158.43847226439</v>
      </c>
      <c r="J70" s="8">
        <f t="shared" si="5"/>
        <v>7.257494025536193E-2</v>
      </c>
      <c r="L70" s="28">
        <f t="shared" si="8"/>
        <v>1.6185814373474199</v>
      </c>
      <c r="M70" s="8">
        <f t="shared" si="4"/>
        <v>4.3599429735712736E-2</v>
      </c>
    </row>
    <row r="71" spans="1:13" x14ac:dyDescent="0.3">
      <c r="A71" s="1">
        <v>42795</v>
      </c>
      <c r="B71" s="7">
        <v>136636</v>
      </c>
      <c r="C71" s="7">
        <v>206311.665504662</v>
      </c>
      <c r="D71" s="7">
        <f t="shared" si="6"/>
        <v>136039.56037026376</v>
      </c>
      <c r="E71" s="8">
        <f t="shared" ref="E71:E83" si="9">+D71/D67-1</f>
        <v>1.251675756373638E-2</v>
      </c>
      <c r="G71">
        <v>222462</v>
      </c>
      <c r="H71" s="21">
        <v>224441.08816612401</v>
      </c>
      <c r="I71" s="7">
        <f t="shared" si="7"/>
        <v>223891.82608808007</v>
      </c>
      <c r="J71" s="8">
        <f t="shared" ref="J71:J83" si="10">+I71/I67-1</f>
        <v>6.7319605682945038E-2</v>
      </c>
      <c r="L71" s="28">
        <f t="shared" si="8"/>
        <v>1.6457846929136322</v>
      </c>
      <c r="M71" s="8">
        <f t="shared" si="4"/>
        <v>5.4125373935610011E-2</v>
      </c>
    </row>
    <row r="72" spans="1:13" x14ac:dyDescent="0.3">
      <c r="A72" s="1">
        <v>42887</v>
      </c>
      <c r="B72" s="7">
        <v>137517</v>
      </c>
      <c r="C72" s="7">
        <v>207864.804853076</v>
      </c>
      <c r="D72" s="7">
        <f t="shared" si="6"/>
        <v>137063.68275149295</v>
      </c>
      <c r="E72" s="8">
        <f t="shared" si="9"/>
        <v>1.6100461569455327E-2</v>
      </c>
      <c r="G72">
        <v>225932</v>
      </c>
      <c r="H72" s="21">
        <v>227918.40643154201</v>
      </c>
      <c r="I72" s="7">
        <f t="shared" si="7"/>
        <v>227360.63450767574</v>
      </c>
      <c r="J72" s="8">
        <f t="shared" si="10"/>
        <v>6.5710643699609772E-2</v>
      </c>
      <c r="L72" s="28">
        <f t="shared" si="8"/>
        <v>1.6587956046671981</v>
      </c>
      <c r="M72" s="8">
        <f t="shared" ref="M72:M84" si="11">+L72/L68-1</f>
        <v>4.8824091717788676E-2</v>
      </c>
    </row>
    <row r="73" spans="1:13" x14ac:dyDescent="0.3">
      <c r="A73" s="1">
        <v>42979</v>
      </c>
      <c r="B73" s="7">
        <v>138576</v>
      </c>
      <c r="C73" s="7">
        <v>208761.65069615401</v>
      </c>
      <c r="D73" s="7">
        <f t="shared" si="6"/>
        <v>137655.05267676493</v>
      </c>
      <c r="E73" s="8">
        <f t="shared" si="9"/>
        <v>1.3708084580367652E-2</v>
      </c>
      <c r="G73">
        <v>228726</v>
      </c>
      <c r="H73" s="21">
        <v>231865.62432219699</v>
      </c>
      <c r="I73" s="7">
        <f t="shared" si="7"/>
        <v>231298.19259352924</v>
      </c>
      <c r="J73" s="8">
        <f t="shared" si="10"/>
        <v>6.3940438576918224E-2</v>
      </c>
      <c r="L73" s="28">
        <f t="shared" si="8"/>
        <v>1.68027390274335</v>
      </c>
      <c r="M73" s="8">
        <f t="shared" si="11"/>
        <v>4.9553076236286131E-2</v>
      </c>
    </row>
    <row r="74" spans="1:13" x14ac:dyDescent="0.3">
      <c r="A74" s="1">
        <v>43070</v>
      </c>
      <c r="B74" s="7">
        <v>138972</v>
      </c>
      <c r="C74" s="7">
        <v>209717.87894610799</v>
      </c>
      <c r="D74" s="7">
        <f t="shared" si="6"/>
        <v>138285.57868419724</v>
      </c>
      <c r="E74" s="8">
        <f t="shared" si="9"/>
        <v>1.2063895265556068E-2</v>
      </c>
      <c r="G74">
        <v>235405</v>
      </c>
      <c r="H74" s="21">
        <v>236245.88108013701</v>
      </c>
      <c r="I74" s="7">
        <f t="shared" si="7"/>
        <v>235667.72979495273</v>
      </c>
      <c r="J74" s="8">
        <f t="shared" si="10"/>
        <v>6.5605868005384593E-2</v>
      </c>
      <c r="L74" s="28">
        <f t="shared" si="8"/>
        <v>1.7042104609703885</v>
      </c>
      <c r="M74" s="8">
        <f t="shared" si="11"/>
        <v>5.2903747471180651E-2</v>
      </c>
    </row>
    <row r="75" spans="1:13" x14ac:dyDescent="0.3">
      <c r="A75" s="1">
        <v>43160</v>
      </c>
      <c r="B75" s="7"/>
      <c r="C75" s="7">
        <v>211333.452950381</v>
      </c>
      <c r="D75" s="7">
        <f t="shared" si="6"/>
        <v>139350.86976577187</v>
      </c>
      <c r="E75" s="8">
        <f t="shared" si="9"/>
        <v>2.4340782831814511E-2</v>
      </c>
      <c r="H75" s="21">
        <v>240682.019355072</v>
      </c>
      <c r="I75" s="7">
        <f t="shared" si="7"/>
        <v>240093.01175767102</v>
      </c>
      <c r="J75" s="8">
        <f t="shared" si="10"/>
        <v>7.2361666580973427E-2</v>
      </c>
      <c r="L75" s="28">
        <f t="shared" si="8"/>
        <v>1.7229387384609205</v>
      </c>
      <c r="M75" s="8">
        <f t="shared" si="11"/>
        <v>4.6879792891193928E-2</v>
      </c>
    </row>
    <row r="76" spans="1:13" x14ac:dyDescent="0.3">
      <c r="A76" s="1">
        <v>43252</v>
      </c>
      <c r="B76" s="7"/>
      <c r="C76" s="7">
        <v>212410.124492873</v>
      </c>
      <c r="D76" s="7">
        <f t="shared" si="6"/>
        <v>140060.81470730246</v>
      </c>
      <c r="E76" s="8">
        <f t="shared" si="9"/>
        <v>2.1866711120286597E-2</v>
      </c>
      <c r="H76" s="21">
        <v>243775.19396379599</v>
      </c>
      <c r="I76" s="7">
        <f t="shared" si="7"/>
        <v>243178.61661378323</v>
      </c>
      <c r="J76" s="8">
        <f t="shared" si="10"/>
        <v>6.9572211303683185E-2</v>
      </c>
      <c r="L76" s="28">
        <f t="shared" si="8"/>
        <v>1.7362359138205443</v>
      </c>
      <c r="M76" s="8">
        <f t="shared" si="11"/>
        <v>4.6684660204945994E-2</v>
      </c>
    </row>
    <row r="77" spans="1:13" x14ac:dyDescent="0.3">
      <c r="A77" s="1">
        <v>43344</v>
      </c>
      <c r="B77" s="7"/>
      <c r="C77" s="7">
        <v>214393.04598688</v>
      </c>
      <c r="D77" s="7">
        <f t="shared" si="6"/>
        <v>141368.33053600564</v>
      </c>
      <c r="E77" s="8">
        <f t="shared" si="9"/>
        <v>2.6975238373269539E-2</v>
      </c>
      <c r="H77" s="21">
        <v>249531.67905283699</v>
      </c>
      <c r="I77" s="7">
        <f t="shared" si="7"/>
        <v>248921.01417995541</v>
      </c>
      <c r="J77" s="8">
        <f t="shared" si="10"/>
        <v>7.6190917831318927E-2</v>
      </c>
      <c r="L77" s="28">
        <f t="shared" si="8"/>
        <v>1.7607975791760289</v>
      </c>
      <c r="M77" s="8">
        <f t="shared" si="11"/>
        <v>4.7922946551279155E-2</v>
      </c>
    </row>
    <row r="78" spans="1:13" x14ac:dyDescent="0.3">
      <c r="A78" s="1">
        <v>43435</v>
      </c>
      <c r="B78" s="7"/>
      <c r="C78" s="7">
        <v>215463.37656986501</v>
      </c>
      <c r="D78" s="7">
        <f t="shared" si="6"/>
        <v>142074.09432112149</v>
      </c>
      <c r="E78" s="8">
        <f t="shared" si="9"/>
        <v>2.7396317627422784E-2</v>
      </c>
      <c r="H78" s="21">
        <v>251942.10762829499</v>
      </c>
      <c r="I78" s="7">
        <f t="shared" si="7"/>
        <v>251325.5438488489</v>
      </c>
      <c r="J78" s="8">
        <f t="shared" si="10"/>
        <v>6.6440212529392806E-2</v>
      </c>
      <c r="L78" s="28">
        <f t="shared" si="8"/>
        <v>1.7689751608114634</v>
      </c>
      <c r="M78" s="8">
        <f t="shared" si="11"/>
        <v>3.8002759239136097E-2</v>
      </c>
    </row>
    <row r="79" spans="1:13" x14ac:dyDescent="0.3">
      <c r="A79" s="1">
        <v>43525</v>
      </c>
      <c r="B79" s="7"/>
      <c r="C79" s="7">
        <v>216459.97924548399</v>
      </c>
      <c r="D79" s="7">
        <f t="shared" si="6"/>
        <v>142731.24276458638</v>
      </c>
      <c r="E79" s="8">
        <f t="shared" si="9"/>
        <v>2.4257997129809139E-2</v>
      </c>
      <c r="H79" s="21">
        <v>256912.08849401199</v>
      </c>
      <c r="I79" s="7">
        <f t="shared" si="7"/>
        <v>256283.36195933935</v>
      </c>
      <c r="J79" s="8">
        <f t="shared" si="10"/>
        <v>6.7433658660625451E-2</v>
      </c>
      <c r="L79" s="28">
        <f t="shared" si="8"/>
        <v>1.7955659671655773</v>
      </c>
      <c r="M79" s="8">
        <f t="shared" si="11"/>
        <v>4.2153111473675287E-2</v>
      </c>
    </row>
    <row r="80" spans="1:13" x14ac:dyDescent="0.3">
      <c r="A80" s="1">
        <v>43617</v>
      </c>
      <c r="B80" s="7"/>
      <c r="C80" s="7">
        <v>219979.40707629599</v>
      </c>
      <c r="D80" s="7">
        <f t="shared" si="6"/>
        <v>145051.91335627288</v>
      </c>
      <c r="E80" s="8">
        <f t="shared" si="9"/>
        <v>3.5635225022792927E-2</v>
      </c>
      <c r="H80" s="21">
        <v>263360.87459366402</v>
      </c>
      <c r="I80" s="7">
        <f t="shared" si="7"/>
        <v>262716.36630671553</v>
      </c>
      <c r="J80" s="8">
        <f t="shared" si="10"/>
        <v>8.0343206014541035E-2</v>
      </c>
      <c r="L80" s="28">
        <f t="shared" si="8"/>
        <v>1.8111885615837287</v>
      </c>
      <c r="M80" s="8">
        <f t="shared" si="11"/>
        <v>4.3169621804592717E-2</v>
      </c>
    </row>
    <row r="81" spans="1:13" x14ac:dyDescent="0.3">
      <c r="A81" s="1">
        <v>43709</v>
      </c>
      <c r="B81" s="7"/>
      <c r="C81" s="7">
        <v>221700.99469519401</v>
      </c>
      <c r="D81" s="7">
        <f t="shared" si="6"/>
        <v>146187.10860682203</v>
      </c>
      <c r="E81" s="8">
        <f t="shared" si="9"/>
        <v>3.4086687255524106E-2</v>
      </c>
      <c r="H81" s="21">
        <v>268378.81700512802</v>
      </c>
      <c r="I81" s="7">
        <f t="shared" si="7"/>
        <v>267722.02858935395</v>
      </c>
      <c r="J81" s="8">
        <f t="shared" si="10"/>
        <v>7.5530041010545279E-2</v>
      </c>
      <c r="L81" s="28">
        <f t="shared" si="8"/>
        <v>1.8313655091804746</v>
      </c>
      <c r="M81" s="8">
        <f t="shared" si="11"/>
        <v>4.0077252967072097E-2</v>
      </c>
    </row>
    <row r="82" spans="1:13" x14ac:dyDescent="0.3">
      <c r="A82" s="1">
        <v>43800</v>
      </c>
      <c r="B82" s="7"/>
      <c r="C82" s="7">
        <v>223288.82874904701</v>
      </c>
      <c r="D82" s="7">
        <f t="shared" si="6"/>
        <v>147234.10828131312</v>
      </c>
      <c r="E82" s="8">
        <f t="shared" si="9"/>
        <v>3.6319175461564157E-2</v>
      </c>
      <c r="H82" s="21">
        <v>273077.75144885702</v>
      </c>
      <c r="I82" s="7">
        <f t="shared" si="7"/>
        <v>272409.46359455213</v>
      </c>
      <c r="J82" s="8">
        <f t="shared" si="10"/>
        <v>8.389087485028357E-2</v>
      </c>
      <c r="L82" s="28">
        <f t="shared" si="8"/>
        <v>1.8501790568396861</v>
      </c>
      <c r="M82" s="8">
        <f t="shared" si="11"/>
        <v>4.5904486296445723E-2</v>
      </c>
    </row>
    <row r="83" spans="1:13" x14ac:dyDescent="0.3">
      <c r="A83" s="1">
        <v>43891</v>
      </c>
      <c r="B83" s="7"/>
      <c r="C83" s="7">
        <v>218582.06973465299</v>
      </c>
      <c r="D83" s="7">
        <f t="shared" si="6"/>
        <v>144130.52504223317</v>
      </c>
      <c r="E83" s="8">
        <f t="shared" si="9"/>
        <v>9.8036158765513193E-3</v>
      </c>
      <c r="H83" s="21">
        <v>269420.81311522698</v>
      </c>
      <c r="I83" s="7">
        <f t="shared" si="7"/>
        <v>268761.47468085593</v>
      </c>
      <c r="J83" s="8">
        <f t="shared" si="10"/>
        <v>4.8688735102110581E-2</v>
      </c>
      <c r="L83" s="28">
        <f t="shared" si="8"/>
        <v>1.8647089129946857</v>
      </c>
      <c r="M83" s="8">
        <f t="shared" si="11"/>
        <v>3.8507605453368621E-2</v>
      </c>
    </row>
    <row r="84" spans="1:13" x14ac:dyDescent="0.3">
      <c r="A84" s="1">
        <v>43983</v>
      </c>
      <c r="B84" s="7"/>
      <c r="C84" s="7">
        <v>185992.26579941501</v>
      </c>
      <c r="D84" s="7">
        <f t="shared" si="6"/>
        <v>122641.17983696806</v>
      </c>
      <c r="E84" s="8">
        <f>+D84/D80-1</f>
        <v>-0.15450146779008789</v>
      </c>
      <c r="H84" s="21">
        <v>222603.30205388501</v>
      </c>
      <c r="I84" s="7">
        <f t="shared" si="7"/>
        <v>222058.53748664551</v>
      </c>
      <c r="J84" s="8">
        <f>+I84/I80-1</f>
        <v>-0.15475940609121741</v>
      </c>
      <c r="L84" s="28">
        <f t="shared" si="8"/>
        <v>1.8106360178680359</v>
      </c>
      <c r="M84" s="8">
        <f t="shared" si="11"/>
        <v>-3.050724410547101E-4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3B7C-E793-4CB3-B5F9-1E7C92D9852C}">
  <dimension ref="A1:N103"/>
  <sheetViews>
    <sheetView topLeftCell="G13" zoomScale="70" zoomScaleNormal="70" workbookViewId="0">
      <selection activeCell="Y36" sqref="Y36"/>
    </sheetView>
  </sheetViews>
  <sheetFormatPr baseColWidth="10" defaultRowHeight="14.4" x14ac:dyDescent="0.3"/>
  <sheetData>
    <row r="1" spans="1:14" x14ac:dyDescent="0.3">
      <c r="A1" s="13" t="s">
        <v>85</v>
      </c>
    </row>
    <row r="2" spans="1:14" x14ac:dyDescent="0.3">
      <c r="A2" t="s">
        <v>34</v>
      </c>
      <c r="B2" t="s">
        <v>84</v>
      </c>
      <c r="C2" t="s">
        <v>129</v>
      </c>
      <c r="D2" t="s">
        <v>130</v>
      </c>
      <c r="F2" t="s">
        <v>34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93</v>
      </c>
      <c r="M2" t="s">
        <v>92</v>
      </c>
      <c r="N2" t="s">
        <v>290</v>
      </c>
    </row>
    <row r="3" spans="1:14" x14ac:dyDescent="0.3">
      <c r="A3" s="1">
        <v>31291</v>
      </c>
      <c r="B3" s="8">
        <v>0.13902891309254581</v>
      </c>
      <c r="C3" s="24">
        <v>3665.6120000000001</v>
      </c>
      <c r="D3" s="24">
        <v>4265.3890000000001</v>
      </c>
      <c r="F3" s="1">
        <f t="shared" ref="F3:F66" si="0">+EDATE(F4,-3)</f>
        <v>34851</v>
      </c>
      <c r="G3" s="8">
        <v>9.4939331397844801E-2</v>
      </c>
      <c r="H3" s="8">
        <v>7.48782879892569E-2</v>
      </c>
      <c r="I3" s="8">
        <v>5.3623458016638002E-2</v>
      </c>
      <c r="J3" s="8">
        <v>4.0928932838568098E-2</v>
      </c>
      <c r="K3" s="8">
        <v>9.2844441781796003E-2</v>
      </c>
      <c r="L3" s="8">
        <f>+AVERAGE(G3:K3)</f>
        <v>7.1442890404820769E-2</v>
      </c>
      <c r="M3" s="8">
        <v>8.5550885353722295E-2</v>
      </c>
      <c r="N3" s="8">
        <v>8.8903473588068202E-2</v>
      </c>
    </row>
    <row r="4" spans="1:14" x14ac:dyDescent="0.3">
      <c r="A4" s="1">
        <v>31382</v>
      </c>
      <c r="B4" s="8">
        <v>0.12755855010479608</v>
      </c>
      <c r="C4" s="24">
        <v>4065.799</v>
      </c>
      <c r="D4" s="24">
        <v>4650.4390000000003</v>
      </c>
      <c r="F4" s="1">
        <f t="shared" si="0"/>
        <v>34943</v>
      </c>
      <c r="G4" s="8">
        <v>9.9699791539401506E-2</v>
      </c>
      <c r="H4" s="8">
        <v>8.5195006085003105E-2</v>
      </c>
      <c r="I4" s="8">
        <v>5.7454537485237503E-2</v>
      </c>
      <c r="J4" s="8">
        <v>5.2047124928043698E-2</v>
      </c>
      <c r="K4" s="8">
        <v>9.2844441781796003E-2</v>
      </c>
      <c r="L4" s="8">
        <f t="shared" ref="L4:L67" si="1">+AVERAGE(G4:K4)</f>
        <v>7.7448180363896363E-2</v>
      </c>
      <c r="M4" s="8">
        <v>9.10201134555291E-2</v>
      </c>
      <c r="N4" s="8">
        <v>9.2874206046665006E-2</v>
      </c>
    </row>
    <row r="5" spans="1:14" x14ac:dyDescent="0.3">
      <c r="A5" s="1">
        <v>31472</v>
      </c>
      <c r="B5" s="8">
        <v>0.13889986359323678</v>
      </c>
      <c r="C5" s="24">
        <v>3583.11</v>
      </c>
      <c r="D5" s="24">
        <v>4161.0839999999998</v>
      </c>
      <c r="F5" s="1">
        <f t="shared" si="0"/>
        <v>35034</v>
      </c>
      <c r="G5" s="8">
        <v>0.104456479269827</v>
      </c>
      <c r="H5" s="8">
        <v>9.4756203856996596E-2</v>
      </c>
      <c r="I5" s="8">
        <v>6.1143778961029897E-2</v>
      </c>
      <c r="J5" s="8">
        <v>6.1809118723196103E-2</v>
      </c>
      <c r="K5" s="8">
        <v>9.2844441781796003E-2</v>
      </c>
      <c r="L5" s="8">
        <f t="shared" si="1"/>
        <v>8.3002004518569122E-2</v>
      </c>
      <c r="M5" s="8">
        <v>0.10131272720824</v>
      </c>
      <c r="N5" s="8">
        <v>9.7590635930504502E-2</v>
      </c>
    </row>
    <row r="6" spans="1:14" x14ac:dyDescent="0.3">
      <c r="A6" s="1">
        <v>31564</v>
      </c>
      <c r="B6" s="8">
        <v>0.14656314018358815</v>
      </c>
      <c r="C6" s="24">
        <v>3996.3090000000002</v>
      </c>
      <c r="D6" s="24">
        <v>4677.9269999999997</v>
      </c>
      <c r="F6" s="1">
        <f t="shared" si="0"/>
        <v>35125</v>
      </c>
      <c r="G6" s="8">
        <v>0.10920135618705699</v>
      </c>
      <c r="H6" s="8">
        <v>0.103585090411068</v>
      </c>
      <c r="I6" s="8">
        <v>6.4693339354809504E-2</v>
      </c>
      <c r="J6" s="8">
        <v>7.0313461697487395E-2</v>
      </c>
      <c r="K6" s="8">
        <v>9.2844441781796003E-2</v>
      </c>
      <c r="L6" s="8">
        <f t="shared" si="1"/>
        <v>8.8127537886443591E-2</v>
      </c>
      <c r="M6" s="8">
        <v>9.8211602497993905E-2</v>
      </c>
      <c r="N6" s="8">
        <v>0.102307065814344</v>
      </c>
    </row>
    <row r="7" spans="1:14" x14ac:dyDescent="0.3">
      <c r="A7" s="1">
        <v>31656</v>
      </c>
      <c r="B7" s="8">
        <v>0.12997061877775534</v>
      </c>
      <c r="C7" s="24">
        <v>3848.779</v>
      </c>
      <c r="D7" s="24">
        <v>4427.9009999999998</v>
      </c>
      <c r="F7" s="1">
        <f t="shared" si="0"/>
        <v>35217</v>
      </c>
      <c r="G7" s="8">
        <v>0.113922092736941</v>
      </c>
      <c r="H7" s="8">
        <v>0.111704874853049</v>
      </c>
      <c r="I7" s="8">
        <v>6.8105375577370397E-2</v>
      </c>
      <c r="J7" s="8">
        <v>7.7658701324380006E-2</v>
      </c>
      <c r="K7" s="8">
        <v>9.2844441781796003E-2</v>
      </c>
      <c r="L7" s="8">
        <f t="shared" si="1"/>
        <v>9.2847097254707286E-2</v>
      </c>
      <c r="M7" s="8">
        <v>0.109361225019668</v>
      </c>
      <c r="N7" s="8">
        <v>0.107110057132824</v>
      </c>
    </row>
    <row r="8" spans="1:14" x14ac:dyDescent="0.3">
      <c r="A8" s="1">
        <v>31747</v>
      </c>
      <c r="B8" s="8">
        <v>0.12199223806311124</v>
      </c>
      <c r="C8" s="24">
        <v>4333.6949999999997</v>
      </c>
      <c r="D8" s="24">
        <v>4932.9229999999998</v>
      </c>
      <c r="F8" s="1">
        <f t="shared" si="0"/>
        <v>35309</v>
      </c>
      <c r="G8" s="8">
        <v>0.118602050433845</v>
      </c>
      <c r="H8" s="8">
        <v>0.119138766288769</v>
      </c>
      <c r="I8" s="8">
        <v>7.1382044539507097E-2</v>
      </c>
      <c r="J8" s="8">
        <v>8.3943385077336105E-2</v>
      </c>
      <c r="K8" s="8">
        <v>9.2844441781796003E-2</v>
      </c>
      <c r="L8" s="8">
        <f t="shared" si="1"/>
        <v>9.7182137624250639E-2</v>
      </c>
      <c r="M8" s="8">
        <v>0.12499154438047499</v>
      </c>
      <c r="N8" s="8">
        <v>0.11191304845130499</v>
      </c>
    </row>
    <row r="9" spans="1:14" x14ac:dyDescent="0.3">
      <c r="A9" s="1">
        <v>31837</v>
      </c>
      <c r="B9" s="8">
        <v>0.13442128760898289</v>
      </c>
      <c r="C9" s="24">
        <v>3824.0349999999999</v>
      </c>
      <c r="D9" s="24">
        <v>4417.8940000000002</v>
      </c>
      <c r="F9" s="1">
        <f t="shared" si="0"/>
        <v>35400</v>
      </c>
      <c r="G9" s="8">
        <v>0.12322033326988099</v>
      </c>
      <c r="H9" s="8">
        <v>0.12590997382406</v>
      </c>
      <c r="I9" s="8">
        <v>7.4525503152013603E-2</v>
      </c>
      <c r="J9" s="8">
        <v>8.9266060429818203E-2</v>
      </c>
      <c r="K9" s="8">
        <v>9.2844441781796003E-2</v>
      </c>
      <c r="L9" s="8">
        <f t="shared" si="1"/>
        <v>0.10115326249151375</v>
      </c>
      <c r="M9" s="8">
        <v>0.120398790963768</v>
      </c>
      <c r="N9" s="8">
        <v>0.116369287572089</v>
      </c>
    </row>
    <row r="10" spans="1:14" x14ac:dyDescent="0.3">
      <c r="A10" s="1">
        <v>31929</v>
      </c>
      <c r="B10" s="8">
        <v>0.12206575696330013</v>
      </c>
      <c r="C10" s="24">
        <v>4331.8130000000001</v>
      </c>
      <c r="D10" s="24">
        <v>4925.8649999999998</v>
      </c>
      <c r="F10" s="1">
        <f t="shared" si="0"/>
        <v>35490</v>
      </c>
      <c r="G10" s="8">
        <v>0.127751864610925</v>
      </c>
      <c r="H10" s="8">
        <v>0.132041706564752</v>
      </c>
      <c r="I10" s="8">
        <v>7.7537908325684302E-2</v>
      </c>
      <c r="J10" s="8">
        <v>9.3725274855288407E-2</v>
      </c>
      <c r="K10" s="8">
        <v>9.2844441781796003E-2</v>
      </c>
      <c r="L10" s="8">
        <f t="shared" si="1"/>
        <v>0.10478023922768916</v>
      </c>
      <c r="M10" s="8">
        <v>0.11844532983397001</v>
      </c>
      <c r="N10" s="8">
        <v>0.120825526692873</v>
      </c>
    </row>
    <row r="11" spans="1:14" x14ac:dyDescent="0.3">
      <c r="A11" s="1">
        <v>32021</v>
      </c>
      <c r="B11" s="8">
        <v>0.11242961901541455</v>
      </c>
      <c r="C11" s="24">
        <v>4132.2439999999997</v>
      </c>
      <c r="D11" s="24">
        <v>4668.7960000000003</v>
      </c>
      <c r="F11" s="1">
        <f t="shared" si="0"/>
        <v>35582</v>
      </c>
      <c r="G11" s="8">
        <v>0.132167285919289</v>
      </c>
      <c r="H11" s="8">
        <v>0.13755717361667699</v>
      </c>
      <c r="I11" s="8">
        <v>8.0421416971313497E-2</v>
      </c>
      <c r="J11" s="8">
        <v>9.7419575827209101E-2</v>
      </c>
      <c r="K11" s="8">
        <v>9.2844441781796003E-2</v>
      </c>
      <c r="L11" s="8">
        <f t="shared" si="1"/>
        <v>0.10808197882325692</v>
      </c>
      <c r="M11" s="8">
        <v>0.12676965330411499</v>
      </c>
      <c r="N11" s="8">
        <v>0.12586138328066099</v>
      </c>
    </row>
    <row r="12" spans="1:14" x14ac:dyDescent="0.3">
      <c r="A12" s="1">
        <v>32112</v>
      </c>
      <c r="B12" s="8">
        <v>0.10294604515876188</v>
      </c>
      <c r="C12" s="24">
        <v>4590.7240000000002</v>
      </c>
      <c r="D12" s="24">
        <v>5125.866</v>
      </c>
      <c r="F12" s="1">
        <f t="shared" si="0"/>
        <v>35674</v>
      </c>
      <c r="G12" s="8">
        <v>0.13643290969608701</v>
      </c>
      <c r="H12" s="8">
        <v>0.142479584085664</v>
      </c>
      <c r="I12" s="8">
        <v>8.31781859996953E-2</v>
      </c>
      <c r="J12" s="8">
        <v>0.100447510819043</v>
      </c>
      <c r="K12" s="8">
        <v>9.2844441781796003E-2</v>
      </c>
      <c r="L12" s="8">
        <f t="shared" si="1"/>
        <v>0.11107652647645705</v>
      </c>
      <c r="M12" s="8">
        <v>0.12712541291496601</v>
      </c>
      <c r="N12" s="8">
        <v>0.13089723986844901</v>
      </c>
    </row>
    <row r="13" spans="1:14" x14ac:dyDescent="0.3">
      <c r="A13" s="1">
        <v>32203</v>
      </c>
      <c r="B13" s="8">
        <v>0.1278381900835697</v>
      </c>
      <c r="C13" s="24">
        <v>4020.4949999999999</v>
      </c>
      <c r="D13" s="24">
        <v>4609.8040000000001</v>
      </c>
      <c r="F13" s="1">
        <f t="shared" si="0"/>
        <v>35765</v>
      </c>
      <c r="G13" s="8">
        <v>0.140511107253286</v>
      </c>
      <c r="H13" s="8">
        <v>0.14683214707754499</v>
      </c>
      <c r="I13" s="8">
        <v>8.5810372321624098E-2</v>
      </c>
      <c r="J13" s="8">
        <v>0.102907627304251</v>
      </c>
      <c r="K13" s="8">
        <v>9.2844441781796003E-2</v>
      </c>
      <c r="L13" s="8">
        <f t="shared" si="1"/>
        <v>0.11378113914770041</v>
      </c>
      <c r="M13" s="8">
        <v>0.127917146366854</v>
      </c>
      <c r="N13" s="8">
        <v>0.136891180702156</v>
      </c>
    </row>
    <row r="14" spans="1:14" x14ac:dyDescent="0.3">
      <c r="A14" s="1">
        <v>32295</v>
      </c>
      <c r="B14" s="8">
        <v>0.11966148559114098</v>
      </c>
      <c r="C14" s="24">
        <v>4544.8339999999998</v>
      </c>
      <c r="D14" s="24">
        <v>5162.7359999999999</v>
      </c>
      <c r="F14" s="1">
        <f t="shared" si="0"/>
        <v>35855</v>
      </c>
      <c r="G14" s="8">
        <v>0.14436079010920699</v>
      </c>
      <c r="H14" s="8">
        <v>0.15063807169815099</v>
      </c>
      <c r="I14" s="8">
        <v>8.8320132847894098E-2</v>
      </c>
      <c r="J14" s="8">
        <v>0.104898472756297</v>
      </c>
      <c r="K14" s="8">
        <v>9.2844441781796003E-2</v>
      </c>
      <c r="L14" s="8">
        <f t="shared" si="1"/>
        <v>0.11621238183866903</v>
      </c>
      <c r="M14" s="8">
        <v>0.13814943621296</v>
      </c>
      <c r="N14" s="8">
        <v>0.142885121535864</v>
      </c>
    </row>
    <row r="15" spans="1:14" x14ac:dyDescent="0.3">
      <c r="A15" s="1">
        <v>32387</v>
      </c>
      <c r="B15" s="8">
        <v>0.10226545352080856</v>
      </c>
      <c r="C15" s="24">
        <v>4361.2579999999998</v>
      </c>
      <c r="D15" s="24">
        <v>4865.9089999999997</v>
      </c>
      <c r="F15" s="1">
        <f t="shared" si="0"/>
        <v>35947</v>
      </c>
      <c r="G15" s="8">
        <v>0.14793860732807901</v>
      </c>
      <c r="H15" s="8">
        <v>0.153920567053313</v>
      </c>
      <c r="I15" s="8">
        <v>9.0709624489299506E-2</v>
      </c>
      <c r="J15" s="8">
        <v>0.10651859464864299</v>
      </c>
      <c r="K15" s="8">
        <v>9.2844441781796003E-2</v>
      </c>
      <c r="L15" s="8">
        <f t="shared" si="1"/>
        <v>0.11838636706022609</v>
      </c>
      <c r="M15" s="8">
        <v>0.15046643653745001</v>
      </c>
      <c r="N15" s="8">
        <v>0.150187191470359</v>
      </c>
    </row>
    <row r="16" spans="1:14" x14ac:dyDescent="0.3">
      <c r="A16" s="1">
        <v>32478</v>
      </c>
      <c r="B16" s="8">
        <v>0.10401921519111471</v>
      </c>
      <c r="C16" s="24">
        <v>4815.7280000000001</v>
      </c>
      <c r="D16" s="24">
        <v>5376.53</v>
      </c>
      <c r="F16" s="1">
        <f t="shared" si="0"/>
        <v>36039</v>
      </c>
      <c r="G16" s="8">
        <v>0.151200285681273</v>
      </c>
      <c r="H16" s="8">
        <v>0.156702842248861</v>
      </c>
      <c r="I16" s="8">
        <v>9.2981004156634697E-2</v>
      </c>
      <c r="J16" s="8">
        <v>0.107866540454751</v>
      </c>
      <c r="K16" s="8">
        <v>9.2844441781796003E-2</v>
      </c>
      <c r="L16" s="8">
        <f t="shared" si="1"/>
        <v>0.12031902286466312</v>
      </c>
      <c r="M16" s="8">
        <v>0.15707009037639999</v>
      </c>
      <c r="N16" s="8">
        <v>0.157489261404855</v>
      </c>
    </row>
    <row r="17" spans="1:14" x14ac:dyDescent="0.3">
      <c r="A17" s="1">
        <v>32568</v>
      </c>
      <c r="B17" s="8">
        <v>0.11000044006383689</v>
      </c>
      <c r="C17" s="24">
        <v>4186.4359999999997</v>
      </c>
      <c r="D17" s="24">
        <v>4703.8630000000003</v>
      </c>
      <c r="F17" s="1">
        <f t="shared" si="0"/>
        <v>36130</v>
      </c>
      <c r="G17" s="8">
        <v>0.15410295730524801</v>
      </c>
      <c r="H17" s="8">
        <v>0.15900810639062599</v>
      </c>
      <c r="I17" s="8">
        <v>9.5136428760693795E-2</v>
      </c>
      <c r="J17" s="8">
        <v>0.10904085764808299</v>
      </c>
      <c r="K17" s="8">
        <v>9.2844441781796003E-2</v>
      </c>
      <c r="L17" s="8">
        <f t="shared" si="1"/>
        <v>0.12202655837728935</v>
      </c>
      <c r="M17" s="8">
        <v>0.16600886231631501</v>
      </c>
      <c r="N17" s="8">
        <v>0.164902539032626</v>
      </c>
    </row>
    <row r="18" spans="1:14" x14ac:dyDescent="0.3">
      <c r="A18" s="1">
        <v>32660</v>
      </c>
      <c r="B18" s="8">
        <v>0.10394012601754828</v>
      </c>
      <c r="C18" s="24">
        <v>4741.8729999999996</v>
      </c>
      <c r="D18" s="24">
        <v>5294.3860000000004</v>
      </c>
      <c r="F18" s="1">
        <f t="shared" si="0"/>
        <v>36220</v>
      </c>
      <c r="G18" s="8">
        <v>0.15660768494628899</v>
      </c>
      <c r="H18" s="8">
        <v>0.16085956858443901</v>
      </c>
      <c r="I18" s="8">
        <v>9.71780552122712E-2</v>
      </c>
      <c r="J18" s="8">
        <v>0.11012391431780499</v>
      </c>
      <c r="K18" s="8">
        <v>9.2844441781796003E-2</v>
      </c>
      <c r="L18" s="8">
        <f t="shared" si="1"/>
        <v>0.12352273296852004</v>
      </c>
      <c r="M18" s="8">
        <v>0.187053741389126</v>
      </c>
      <c r="N18" s="8">
        <v>0.172315816660396</v>
      </c>
    </row>
    <row r="19" spans="1:14" x14ac:dyDescent="0.3">
      <c r="A19" s="1">
        <v>32752</v>
      </c>
      <c r="B19" s="8">
        <v>9.0535331128566904E-2</v>
      </c>
      <c r="C19" s="24">
        <v>4507.4080000000004</v>
      </c>
      <c r="D19" s="24">
        <v>4967.5439999999999</v>
      </c>
      <c r="F19" s="1">
        <f t="shared" si="0"/>
        <v>36312</v>
      </c>
      <c r="G19" s="8">
        <v>0.15868228108926299</v>
      </c>
      <c r="H19" s="8">
        <v>0.16228043793613101</v>
      </c>
      <c r="I19" s="8">
        <v>9.9108040422161106E-2</v>
      </c>
      <c r="J19" s="8">
        <v>0.11113336101589801</v>
      </c>
      <c r="K19" s="8">
        <v>9.2844441781796003E-2</v>
      </c>
      <c r="L19" s="8">
        <f t="shared" si="1"/>
        <v>0.12480971244904981</v>
      </c>
      <c r="M19" s="8">
        <v>0.18816717487030701</v>
      </c>
      <c r="N19" s="8">
        <v>0.17901526340316501</v>
      </c>
    </row>
    <row r="20" spans="1:14" x14ac:dyDescent="0.3">
      <c r="A20" s="1">
        <v>32843</v>
      </c>
      <c r="B20" s="8">
        <v>9.4210045504475856E-2</v>
      </c>
      <c r="C20" s="24">
        <v>4966.41</v>
      </c>
      <c r="D20" s="24">
        <v>5486.95</v>
      </c>
      <c r="F20" s="1">
        <f t="shared" si="0"/>
        <v>36404</v>
      </c>
      <c r="G20" s="8">
        <v>0.16030437580135601</v>
      </c>
      <c r="H20" s="8">
        <v>0.16329392355153199</v>
      </c>
      <c r="I20" s="8">
        <v>0.100928541301158</v>
      </c>
      <c r="J20" s="8">
        <v>0.112070668910044</v>
      </c>
      <c r="K20" s="8">
        <v>9.2844441781796003E-2</v>
      </c>
      <c r="L20" s="8">
        <f t="shared" si="1"/>
        <v>0.1258883902691772</v>
      </c>
      <c r="M20" s="8">
        <v>0.20988569950161401</v>
      </c>
      <c r="N20" s="8">
        <v>0.18571471014593399</v>
      </c>
    </row>
    <row r="21" spans="1:14" x14ac:dyDescent="0.3">
      <c r="A21" s="1">
        <v>32933</v>
      </c>
      <c r="B21" s="8">
        <v>0.1017804919061332</v>
      </c>
      <c r="C21" s="24">
        <v>4412.268</v>
      </c>
      <c r="D21" s="24">
        <v>4912.2380000000003</v>
      </c>
      <c r="F21" s="1">
        <f t="shared" si="0"/>
        <v>36495</v>
      </c>
      <c r="G21" s="8">
        <v>0.161464307263704</v>
      </c>
      <c r="H21" s="8">
        <v>0.16392323453647401</v>
      </c>
      <c r="I21" s="8">
        <v>0.102641714760055</v>
      </c>
      <c r="J21" s="8">
        <v>0.112937309167929</v>
      </c>
      <c r="K21" s="8">
        <v>9.2844441781796003E-2</v>
      </c>
      <c r="L21" s="8">
        <f t="shared" si="1"/>
        <v>0.12676220150199161</v>
      </c>
      <c r="M21" s="8">
        <v>0.19093702966465101</v>
      </c>
      <c r="N21" s="8">
        <v>0.182172574366124</v>
      </c>
    </row>
    <row r="22" spans="1:14" x14ac:dyDescent="0.3">
      <c r="A22" s="1">
        <v>33025</v>
      </c>
      <c r="B22" s="8">
        <v>0.10962020085967536</v>
      </c>
      <c r="C22" s="24">
        <v>4851.1769999999997</v>
      </c>
      <c r="D22" s="24">
        <v>5450.6989999999996</v>
      </c>
      <c r="F22" s="1">
        <f t="shared" si="0"/>
        <v>36586</v>
      </c>
      <c r="G22" s="8">
        <v>0.16216829511640299</v>
      </c>
      <c r="H22" s="8">
        <v>0.16419157999678699</v>
      </c>
      <c r="I22" s="8">
        <v>0.104249717709648</v>
      </c>
      <c r="J22" s="8">
        <v>0.11373475295723499</v>
      </c>
      <c r="K22" s="8">
        <v>9.2844441781796003E-2</v>
      </c>
      <c r="L22" s="8">
        <f t="shared" si="1"/>
        <v>0.12743775751237379</v>
      </c>
      <c r="M22" s="8">
        <v>0.194372042207962</v>
      </c>
      <c r="N22" s="8">
        <v>0.178630438586314</v>
      </c>
    </row>
    <row r="23" spans="1:14" x14ac:dyDescent="0.3">
      <c r="A23" s="1">
        <v>33117</v>
      </c>
      <c r="B23" s="8">
        <v>0.10267700231846759</v>
      </c>
      <c r="C23" s="24">
        <v>4601.07</v>
      </c>
      <c r="D23" s="24">
        <v>5127.5290000000005</v>
      </c>
      <c r="F23" s="1">
        <f t="shared" si="0"/>
        <v>36678</v>
      </c>
      <c r="G23" s="8">
        <v>0.16243550166649301</v>
      </c>
      <c r="H23" s="8">
        <v>0.16412216903830201</v>
      </c>
      <c r="I23" s="8">
        <v>0.10575470706073101</v>
      </c>
      <c r="J23" s="8">
        <v>0.114464471445647</v>
      </c>
      <c r="K23" s="8">
        <v>9.2844441781796003E-2</v>
      </c>
      <c r="L23" s="8">
        <f t="shared" si="1"/>
        <v>0.12792425819859379</v>
      </c>
      <c r="M23" s="8">
        <v>0.19322745559780299</v>
      </c>
      <c r="N23" s="8">
        <v>0.17456797555612</v>
      </c>
    </row>
    <row r="24" spans="1:14" x14ac:dyDescent="0.3">
      <c r="A24" s="1">
        <v>33208</v>
      </c>
      <c r="B24" s="8">
        <v>0.1062925672384424</v>
      </c>
      <c r="C24" s="24">
        <v>5208.1099999999997</v>
      </c>
      <c r="D24" s="24">
        <v>5831.4309999999996</v>
      </c>
      <c r="F24" s="1">
        <f t="shared" si="0"/>
        <v>36770</v>
      </c>
      <c r="G24" s="8">
        <v>0.16229537806067801</v>
      </c>
      <c r="H24" s="8">
        <v>0.16373821076685099</v>
      </c>
      <c r="I24" s="8">
        <v>0.107158839724097</v>
      </c>
      <c r="J24" s="8">
        <v>0.115127935800847</v>
      </c>
      <c r="K24" s="8">
        <v>9.2844441781796003E-2</v>
      </c>
      <c r="L24" s="8">
        <f t="shared" si="1"/>
        <v>0.12823296122685379</v>
      </c>
      <c r="M24" s="8">
        <v>0.21461154545542599</v>
      </c>
      <c r="N24" s="8">
        <v>0.170505512525925</v>
      </c>
    </row>
    <row r="25" spans="1:14" x14ac:dyDescent="0.3">
      <c r="A25" s="1">
        <v>33298</v>
      </c>
      <c r="B25" s="8">
        <v>0.10773169375887068</v>
      </c>
      <c r="C25" s="24">
        <v>4613.1360000000004</v>
      </c>
      <c r="D25" s="24">
        <v>5170.1220000000003</v>
      </c>
      <c r="F25" s="1">
        <f t="shared" si="0"/>
        <v>36861</v>
      </c>
      <c r="G25" s="8">
        <v>0.16178495824184699</v>
      </c>
      <c r="H25" s="8">
        <v>0.163062914288263</v>
      </c>
      <c r="I25" s="8">
        <v>0.10846427261054099</v>
      </c>
      <c r="J25" s="8">
        <v>0.11572661719052001</v>
      </c>
      <c r="K25" s="8">
        <v>9.2844441781796003E-2</v>
      </c>
      <c r="L25" s="8">
        <f t="shared" si="1"/>
        <v>0.1283766408225934</v>
      </c>
      <c r="M25" s="8">
        <v>0.20742930828631001</v>
      </c>
      <c r="N25" s="8">
        <v>0.16350486142114701</v>
      </c>
    </row>
    <row r="26" spans="1:14" x14ac:dyDescent="0.3">
      <c r="A26" s="1">
        <v>33390</v>
      </c>
      <c r="B26" s="8">
        <v>0.10809608787272051</v>
      </c>
      <c r="C26" s="24">
        <v>5145.5990000000002</v>
      </c>
      <c r="D26" s="24">
        <v>5761.2089999999998</v>
      </c>
      <c r="F26" s="1">
        <f t="shared" si="0"/>
        <v>36951</v>
      </c>
      <c r="G26" s="8">
        <v>0.16094640748692901</v>
      </c>
      <c r="H26" s="8">
        <v>0.16211948870836901</v>
      </c>
      <c r="I26" s="8">
        <v>0.109673162630857</v>
      </c>
      <c r="J26" s="8">
        <v>0.11626198678235</v>
      </c>
      <c r="K26" s="8">
        <v>9.2844441781796003E-2</v>
      </c>
      <c r="L26" s="8">
        <f t="shared" si="1"/>
        <v>0.12836909747806019</v>
      </c>
      <c r="M26" s="8">
        <v>0.15666676041828775</v>
      </c>
      <c r="N26" s="8">
        <v>0.15650421031636899</v>
      </c>
    </row>
    <row r="27" spans="1:14" x14ac:dyDescent="0.3">
      <c r="A27" s="1">
        <v>33482</v>
      </c>
      <c r="B27" s="8">
        <v>9.8681360304284121E-2</v>
      </c>
      <c r="C27" s="24">
        <v>4933.8710000000001</v>
      </c>
      <c r="D27" s="24">
        <v>5482.61</v>
      </c>
      <c r="F27" s="1">
        <f t="shared" si="0"/>
        <v>37043</v>
      </c>
      <c r="G27" s="8">
        <v>0.159822966012337</v>
      </c>
      <c r="H27" s="8">
        <v>0.160931143133001</v>
      </c>
      <c r="I27" s="8">
        <v>0.11078766669584</v>
      </c>
      <c r="J27" s="8">
        <v>0.11673551574402</v>
      </c>
      <c r="K27" s="8">
        <v>9.2844441781796003E-2</v>
      </c>
      <c r="L27" s="8">
        <f t="shared" si="1"/>
        <v>0.1282243466733988</v>
      </c>
      <c r="M27" s="8">
        <v>0.14626923150169108</v>
      </c>
      <c r="N27" s="8">
        <v>0.15410004398022101</v>
      </c>
    </row>
    <row r="28" spans="1:14" x14ac:dyDescent="0.3">
      <c r="A28" s="1">
        <v>33573</v>
      </c>
      <c r="B28" s="8">
        <v>9.5193678346678454E-2</v>
      </c>
      <c r="C28" s="24">
        <v>5370.982</v>
      </c>
      <c r="D28" s="24">
        <v>5929.83</v>
      </c>
      <c r="F28" s="1">
        <f t="shared" si="0"/>
        <v>37135</v>
      </c>
      <c r="G28" s="8">
        <v>0.15845509766125701</v>
      </c>
      <c r="H28" s="8">
        <v>0.159521086667989</v>
      </c>
      <c r="I28" s="8">
        <v>0.111809941716284</v>
      </c>
      <c r="J28" s="8">
        <v>0.117148675243214</v>
      </c>
      <c r="K28" s="8">
        <v>9.2844441781796003E-2</v>
      </c>
      <c r="L28" s="8">
        <f t="shared" si="1"/>
        <v>0.127955848614108</v>
      </c>
      <c r="M28" s="8">
        <v>0.1483956594918992</v>
      </c>
      <c r="N28" s="8">
        <v>0.151695877644072</v>
      </c>
    </row>
    <row r="29" spans="1:14" x14ac:dyDescent="0.3">
      <c r="A29" s="1">
        <v>33664</v>
      </c>
      <c r="B29" s="8">
        <v>0.10850294873986738</v>
      </c>
      <c r="C29" s="24">
        <v>4792.1059999999998</v>
      </c>
      <c r="D29" s="24">
        <v>5375.3469999999998</v>
      </c>
      <c r="F29" s="1">
        <f t="shared" si="0"/>
        <v>37226</v>
      </c>
      <c r="G29" s="8">
        <v>0.15687968945060099</v>
      </c>
      <c r="H29" s="8">
        <v>0.15791252841916401</v>
      </c>
      <c r="I29" s="8">
        <v>0.112742144602983</v>
      </c>
      <c r="J29" s="8">
        <v>0.117502936447616</v>
      </c>
      <c r="K29" s="8">
        <v>9.2844441781796003E-2</v>
      </c>
      <c r="L29" s="8">
        <f t="shared" si="1"/>
        <v>0.12757634814043201</v>
      </c>
      <c r="M29" s="8">
        <v>0.14760966591884797</v>
      </c>
      <c r="N29" s="8">
        <v>0.15143096723619801</v>
      </c>
    </row>
    <row r="30" spans="1:14" x14ac:dyDescent="0.3">
      <c r="A30" s="1">
        <v>33756</v>
      </c>
      <c r="B30" s="8">
        <v>0.11107462400483153</v>
      </c>
      <c r="C30" s="24">
        <v>5488.9769999999999</v>
      </c>
      <c r="D30" s="24">
        <v>6173.1549999999997</v>
      </c>
      <c r="F30" s="1">
        <f t="shared" si="0"/>
        <v>37316</v>
      </c>
      <c r="G30" s="8">
        <v>0.155129403884773</v>
      </c>
      <c r="H30" s="8">
        <v>0.15612867749235701</v>
      </c>
      <c r="I30" s="8">
        <v>0.113586432266731</v>
      </c>
      <c r="J30" s="8">
        <v>0.117799770524909</v>
      </c>
      <c r="K30" s="8">
        <v>9.2844441781796003E-2</v>
      </c>
      <c r="L30" s="8">
        <f t="shared" si="1"/>
        <v>0.12709774519011319</v>
      </c>
      <c r="M30" s="8">
        <v>0.15325673442142479</v>
      </c>
      <c r="N30" s="8">
        <v>0.15116605682832299</v>
      </c>
    </row>
    <row r="31" spans="1:14" x14ac:dyDescent="0.3">
      <c r="A31" s="1">
        <v>33848</v>
      </c>
      <c r="B31" s="8">
        <v>9.1817230207540734E-2</v>
      </c>
      <c r="C31" s="24">
        <v>5109.8289999999997</v>
      </c>
      <c r="D31" s="24">
        <v>5628.4549999999999</v>
      </c>
      <c r="F31" s="1">
        <f t="shared" si="0"/>
        <v>37408</v>
      </c>
      <c r="G31" s="8">
        <v>0.15323349801679101</v>
      </c>
      <c r="H31" s="8">
        <v>0.154192742993398</v>
      </c>
      <c r="I31" s="8">
        <v>0.114344961618323</v>
      </c>
      <c r="J31" s="8">
        <v>0.118040648642778</v>
      </c>
      <c r="K31" s="8">
        <v>9.2844441781796003E-2</v>
      </c>
      <c r="L31" s="8">
        <f t="shared" si="1"/>
        <v>0.12653125861061718</v>
      </c>
      <c r="M31" s="8">
        <v>0.15580763657186994</v>
      </c>
      <c r="N31" s="8">
        <v>0.14996939285885699</v>
      </c>
    </row>
    <row r="32" spans="1:14" x14ac:dyDescent="0.3">
      <c r="A32" s="1">
        <v>33939</v>
      </c>
      <c r="B32" s="8">
        <v>9.8414016331510645E-2</v>
      </c>
      <c r="C32" s="24">
        <v>5711.7640000000001</v>
      </c>
      <c r="D32" s="24">
        <v>6326.6379999999999</v>
      </c>
      <c r="F32" s="1">
        <f t="shared" si="0"/>
        <v>37500</v>
      </c>
      <c r="G32" s="8">
        <v>0.15121875180776601</v>
      </c>
      <c r="H32" s="8">
        <v>0.15212793402812</v>
      </c>
      <c r="I32" s="8">
        <v>0.115019889568552</v>
      </c>
      <c r="J32" s="8">
        <v>0.118227041968905</v>
      </c>
      <c r="K32" s="8">
        <v>9.2844441781796003E-2</v>
      </c>
      <c r="L32" s="8">
        <f t="shared" si="1"/>
        <v>0.12588761183102778</v>
      </c>
      <c r="M32" s="8">
        <v>0.15406847375432414</v>
      </c>
      <c r="N32" s="8">
        <v>0.14877272888939</v>
      </c>
    </row>
    <row r="33" spans="1:14" x14ac:dyDescent="0.3">
      <c r="A33" s="1">
        <v>34029</v>
      </c>
      <c r="B33" s="8">
        <v>9.698993083706714E-2</v>
      </c>
      <c r="C33" s="24">
        <v>4988.6710000000003</v>
      </c>
      <c r="D33" s="24">
        <v>5524.491</v>
      </c>
      <c r="F33" s="1">
        <f t="shared" si="0"/>
        <v>37591</v>
      </c>
      <c r="G33" s="8">
        <v>0.14910990515308001</v>
      </c>
      <c r="H33" s="8">
        <v>0.149957459702351</v>
      </c>
      <c r="I33" s="8">
        <v>0.11561337302821401</v>
      </c>
      <c r="J33" s="8">
        <v>0.11836042167097501</v>
      </c>
      <c r="K33" s="8">
        <v>9.2844441781796003E-2</v>
      </c>
      <c r="L33" s="8">
        <f t="shared" si="1"/>
        <v>0.1251771202672832</v>
      </c>
      <c r="M33" s="8">
        <v>0.15919741590823785</v>
      </c>
      <c r="N33" s="8">
        <v>0.14742994498491299</v>
      </c>
    </row>
    <row r="34" spans="1:14" x14ac:dyDescent="0.3">
      <c r="A34" s="1">
        <v>34121</v>
      </c>
      <c r="B34" s="8">
        <v>9.1344106343028558E-2</v>
      </c>
      <c r="C34" s="24">
        <v>5568.7939999999999</v>
      </c>
      <c r="D34" s="24">
        <v>6131.0110000000004</v>
      </c>
      <c r="F34" s="1">
        <f t="shared" si="0"/>
        <v>37681</v>
      </c>
      <c r="G34" s="8">
        <v>0.14693016918379501</v>
      </c>
      <c r="H34" s="8">
        <v>0.147704529121924</v>
      </c>
      <c r="I34" s="8">
        <v>0.116127568908102</v>
      </c>
      <c r="J34" s="8">
        <v>0.118442258916672</v>
      </c>
      <c r="K34" s="8">
        <v>9.2844441781796003E-2</v>
      </c>
      <c r="L34" s="8">
        <f t="shared" si="1"/>
        <v>0.12440979358245778</v>
      </c>
      <c r="M34" s="8">
        <v>0.14163983041158165</v>
      </c>
      <c r="N34" s="8">
        <v>0.14608716108043501</v>
      </c>
    </row>
    <row r="35" spans="1:14" x14ac:dyDescent="0.3">
      <c r="A35" s="1">
        <v>34213</v>
      </c>
      <c r="B35" s="8">
        <v>7.7796244594623268E-2</v>
      </c>
      <c r="C35" s="24">
        <v>5390.8940000000002</v>
      </c>
      <c r="D35" s="24">
        <v>5854.73</v>
      </c>
      <c r="F35" s="1">
        <f t="shared" si="0"/>
        <v>37773</v>
      </c>
      <c r="G35" s="8">
        <v>0.14470170505586799</v>
      </c>
      <c r="H35" s="8">
        <v>0.14539235139266801</v>
      </c>
      <c r="I35" s="8">
        <v>0.11656463411901</v>
      </c>
      <c r="J35" s="8">
        <v>0.118474024873678</v>
      </c>
      <c r="K35" s="8">
        <v>9.2844441781796003E-2</v>
      </c>
      <c r="L35" s="8">
        <f t="shared" si="1"/>
        <v>0.12359543144460398</v>
      </c>
      <c r="M35" s="8">
        <v>0.13897438005243459</v>
      </c>
      <c r="N35" s="8">
        <v>0.143935867950717</v>
      </c>
    </row>
    <row r="36" spans="1:14" x14ac:dyDescent="0.3">
      <c r="A36" s="1">
        <v>34304</v>
      </c>
      <c r="B36" s="8">
        <v>7.8544501577391915E-2</v>
      </c>
      <c r="C36" s="24">
        <v>5862.4620000000004</v>
      </c>
      <c r="D36" s="24">
        <v>6371.643</v>
      </c>
      <c r="F36" s="1">
        <f t="shared" si="0"/>
        <v>37865</v>
      </c>
      <c r="G36" s="8">
        <v>0.14244614704518799</v>
      </c>
      <c r="H36" s="8">
        <v>0.14304413562041501</v>
      </c>
      <c r="I36" s="8">
        <v>0.116926725571734</v>
      </c>
      <c r="J36" s="8">
        <v>0.118457190709679</v>
      </c>
      <c r="K36" s="8">
        <v>9.2844441781796003E-2</v>
      </c>
      <c r="L36" s="8">
        <f t="shared" si="1"/>
        <v>0.1227437281457624</v>
      </c>
      <c r="M36" s="8">
        <v>0.14501601836763769</v>
      </c>
      <c r="N36" s="8">
        <v>0.14178457482099899</v>
      </c>
    </row>
    <row r="37" spans="1:14" x14ac:dyDescent="0.3">
      <c r="A37" s="1">
        <v>34394</v>
      </c>
      <c r="B37" s="8">
        <v>0.10207999322737582</v>
      </c>
      <c r="C37" s="24">
        <v>5133.5290000000005</v>
      </c>
      <c r="D37" s="24">
        <v>5717.134</v>
      </c>
      <c r="F37" s="1">
        <f t="shared" si="0"/>
        <v>37956</v>
      </c>
      <c r="G37" s="8">
        <v>0.14018465077945799</v>
      </c>
      <c r="H37" s="8">
        <v>0.14068309091099601</v>
      </c>
      <c r="I37" s="8">
        <v>0.117216000177066</v>
      </c>
      <c r="J37" s="8">
        <v>0.118393227592357</v>
      </c>
      <c r="K37" s="8">
        <v>9.2844441781796003E-2</v>
      </c>
      <c r="L37" s="8">
        <f t="shared" si="1"/>
        <v>0.12186428224833461</v>
      </c>
      <c r="M37" s="8">
        <v>0.13780871731840702</v>
      </c>
      <c r="N37" s="8">
        <v>0.13947252960833201</v>
      </c>
    </row>
    <row r="38" spans="1:14" x14ac:dyDescent="0.3">
      <c r="A38" s="1">
        <v>34486</v>
      </c>
      <c r="B38" s="8">
        <v>9.8964606309445091E-2</v>
      </c>
      <c r="C38" s="24">
        <v>5653.9139999999998</v>
      </c>
      <c r="D38" s="24">
        <v>6276.6660000000002</v>
      </c>
      <c r="F38" s="1">
        <f t="shared" si="0"/>
        <v>38047</v>
      </c>
      <c r="G38" s="8">
        <v>0.13793795840373699</v>
      </c>
      <c r="H38" s="8">
        <v>0.13833242637024201</v>
      </c>
      <c r="I38" s="8">
        <v>0.117434614845802</v>
      </c>
      <c r="J38" s="8">
        <v>0.118283606689396</v>
      </c>
      <c r="K38" s="8">
        <v>9.2844441781796003E-2</v>
      </c>
      <c r="L38" s="8">
        <f t="shared" si="1"/>
        <v>0.12096660961819458</v>
      </c>
      <c r="M38" s="8">
        <v>0.14492029245684354</v>
      </c>
      <c r="N38" s="8">
        <v>0.137160484395665</v>
      </c>
    </row>
    <row r="39" spans="1:14" x14ac:dyDescent="0.3">
      <c r="A39" s="1">
        <v>34578</v>
      </c>
      <c r="B39" s="8">
        <v>7.5655996870556436E-2</v>
      </c>
      <c r="C39" s="24">
        <v>5453.692</v>
      </c>
      <c r="D39" s="24">
        <v>5898.8190000000004</v>
      </c>
      <c r="F39" s="1">
        <f t="shared" si="0"/>
        <v>38139</v>
      </c>
      <c r="G39" s="8">
        <v>0.13572636698735299</v>
      </c>
      <c r="H39" s="8">
        <v>0.136015351103982</v>
      </c>
      <c r="I39" s="8">
        <v>0.117584726488735</v>
      </c>
      <c r="J39" s="8">
        <v>0.118129799168481</v>
      </c>
      <c r="K39" s="8">
        <v>9.2844441781796003E-2</v>
      </c>
      <c r="L39" s="8">
        <f t="shared" si="1"/>
        <v>0.12006013710606937</v>
      </c>
      <c r="M39" s="8">
        <v>0.14125360346994767</v>
      </c>
      <c r="N39" s="8">
        <v>0.13449693043939501</v>
      </c>
    </row>
    <row r="40" spans="1:14" x14ac:dyDescent="0.3">
      <c r="A40" s="1">
        <v>34669</v>
      </c>
      <c r="B40" s="8">
        <v>7.9521839737385441E-2</v>
      </c>
      <c r="C40" s="24">
        <v>6096.5039999999999</v>
      </c>
      <c r="D40" s="24">
        <v>6628.7669999999998</v>
      </c>
      <c r="F40" s="1">
        <f t="shared" si="0"/>
        <v>38231</v>
      </c>
      <c r="G40" s="8">
        <v>0.13356968767838101</v>
      </c>
      <c r="H40" s="8">
        <v>0.133755074218049</v>
      </c>
      <c r="I40" s="8">
        <v>0.11766849201666101</v>
      </c>
      <c r="J40" s="8">
        <v>0.117933276197294</v>
      </c>
      <c r="K40" s="8">
        <v>9.2844441781796003E-2</v>
      </c>
      <c r="L40" s="8">
        <f t="shared" si="1"/>
        <v>0.11915419437843619</v>
      </c>
      <c r="M40" s="8">
        <v>0.12915821399230132</v>
      </c>
      <c r="N40" s="8">
        <v>0.13183337648312499</v>
      </c>
    </row>
    <row r="41" spans="1:14" x14ac:dyDescent="0.3">
      <c r="A41" s="1">
        <v>34759</v>
      </c>
      <c r="B41" s="8">
        <v>8.0650451549330635E-2</v>
      </c>
      <c r="C41" s="24">
        <v>5303.1409999999996</v>
      </c>
      <c r="D41" s="24">
        <v>5768.3620000000001</v>
      </c>
      <c r="F41" s="1">
        <f t="shared" si="0"/>
        <v>38322</v>
      </c>
      <c r="G41" s="8">
        <v>0.131486963227051</v>
      </c>
      <c r="H41" s="8">
        <v>0.13157480481827299</v>
      </c>
      <c r="I41" s="8">
        <v>0.117688068340372</v>
      </c>
      <c r="J41" s="8">
        <v>0.11769550894352</v>
      </c>
      <c r="K41" s="8">
        <v>9.2844441781796003E-2</v>
      </c>
      <c r="L41" s="8">
        <f t="shared" si="1"/>
        <v>0.11825795742220239</v>
      </c>
      <c r="M41" s="8">
        <v>0.13039562078754802</v>
      </c>
      <c r="N41" s="8">
        <v>0.12846706924127099</v>
      </c>
    </row>
    <row r="42" spans="1:14" x14ac:dyDescent="0.3">
      <c r="A42" s="1">
        <v>34851</v>
      </c>
      <c r="B42" s="8">
        <v>9.0485441290689861E-2</v>
      </c>
      <c r="C42" s="24">
        <v>5847.15</v>
      </c>
      <c r="D42" s="24">
        <v>6447.0259999999998</v>
      </c>
      <c r="F42" s="1">
        <f t="shared" si="0"/>
        <v>38412</v>
      </c>
      <c r="G42" s="8">
        <v>0.12949615118909599</v>
      </c>
      <c r="H42" s="8">
        <v>0.129497752010484</v>
      </c>
      <c r="I42" s="8">
        <v>0.117645612370664</v>
      </c>
      <c r="J42" s="8">
        <v>0.117417968574843</v>
      </c>
      <c r="K42" s="8">
        <v>9.2844441781796003E-2</v>
      </c>
      <c r="L42" s="8">
        <f t="shared" si="1"/>
        <v>0.11738038518537659</v>
      </c>
      <c r="M42" s="8">
        <v>0.124723040706703</v>
      </c>
      <c r="N42" s="8">
        <v>0.125100761999416</v>
      </c>
    </row>
    <row r="43" spans="1:14" x14ac:dyDescent="0.3">
      <c r="A43" s="1">
        <v>34943</v>
      </c>
      <c r="B43" s="8">
        <v>8.7031702841146433E-2</v>
      </c>
      <c r="C43" s="24">
        <v>5600.3879999999999</v>
      </c>
      <c r="D43" s="24">
        <v>6135.5839999999998</v>
      </c>
      <c r="F43" s="1">
        <f t="shared" si="0"/>
        <v>38504</v>
      </c>
      <c r="G43" s="8">
        <v>0.12761332168651099</v>
      </c>
      <c r="H43" s="8">
        <v>0.12754243198562901</v>
      </c>
      <c r="I43" s="8">
        <v>0.117543281018331</v>
      </c>
      <c r="J43" s="8">
        <v>0.11710212625894501</v>
      </c>
      <c r="K43" s="8">
        <v>9.2844441781796003E-2</v>
      </c>
      <c r="L43" s="8">
        <f t="shared" si="1"/>
        <v>0.1165291205462424</v>
      </c>
      <c r="M43" s="8">
        <v>0.11986993329362897</v>
      </c>
      <c r="N43" s="8">
        <v>0.12233677518069799</v>
      </c>
    </row>
    <row r="44" spans="1:14" x14ac:dyDescent="0.3">
      <c r="A44" s="1">
        <v>35034</v>
      </c>
      <c r="B44" s="8">
        <v>9.5427446168974903E-2</v>
      </c>
      <c r="C44" s="24">
        <v>6231.982</v>
      </c>
      <c r="D44" s="24">
        <v>6908.7269999999999</v>
      </c>
      <c r="F44" s="1">
        <f t="shared" si="0"/>
        <v>38596</v>
      </c>
      <c r="G44" s="8">
        <v>0.125851797723043</v>
      </c>
      <c r="H44" s="8">
        <v>0.125708589275111</v>
      </c>
      <c r="I44" s="8">
        <v>0.11738323119416599</v>
      </c>
      <c r="J44" s="8">
        <v>0.116749453163511</v>
      </c>
      <c r="K44" s="8">
        <v>9.2844441781796003E-2</v>
      </c>
      <c r="L44" s="8">
        <f t="shared" si="1"/>
        <v>0.11570750262752538</v>
      </c>
      <c r="M44" s="8">
        <v>0.11660584835526802</v>
      </c>
      <c r="N44" s="8">
        <v>0.119572788361981</v>
      </c>
    </row>
    <row r="45" spans="1:14" x14ac:dyDescent="0.3">
      <c r="A45" s="1">
        <v>35125</v>
      </c>
      <c r="B45" s="8">
        <v>0.10255508547508559</v>
      </c>
      <c r="C45" s="24">
        <v>5438.2640000000001</v>
      </c>
      <c r="D45" s="24">
        <v>6059.7190000000001</v>
      </c>
      <c r="F45" s="1">
        <f t="shared" si="0"/>
        <v>38687</v>
      </c>
      <c r="G45" s="8">
        <v>0.124221604460876</v>
      </c>
      <c r="H45" s="8">
        <v>0.123991275495452</v>
      </c>
      <c r="I45" s="8">
        <v>0.11716761980896501</v>
      </c>
      <c r="J45" s="8">
        <v>0.116361420456225</v>
      </c>
      <c r="K45" s="8">
        <v>9.2844441781796003E-2</v>
      </c>
      <c r="L45" s="8">
        <f t="shared" si="1"/>
        <v>0.11491727240066281</v>
      </c>
      <c r="M45" s="8">
        <v>0.11079311383565121</v>
      </c>
      <c r="N45" s="8">
        <v>0.118487762156162</v>
      </c>
    </row>
    <row r="46" spans="1:14" x14ac:dyDescent="0.3">
      <c r="A46" s="1">
        <v>35217</v>
      </c>
      <c r="B46" s="8">
        <v>0.11566888022858883</v>
      </c>
      <c r="C46" s="24">
        <v>5811.5959999999995</v>
      </c>
      <c r="D46" s="24">
        <v>6587.01</v>
      </c>
      <c r="F46" s="1">
        <f t="shared" si="0"/>
        <v>38777</v>
      </c>
      <c r="G46" s="8">
        <v>0.122728842681343</v>
      </c>
      <c r="H46" s="8">
        <v>0.12238554226317</v>
      </c>
      <c r="I46" s="8">
        <v>0.116898603773521</v>
      </c>
      <c r="J46" s="8">
        <v>0.11593949930477</v>
      </c>
      <c r="K46" s="8">
        <v>9.2844441781796003E-2</v>
      </c>
      <c r="L46" s="8">
        <f t="shared" si="1"/>
        <v>0.11415938596091998</v>
      </c>
      <c r="M46" s="8">
        <v>0.11552324240726602</v>
      </c>
      <c r="N46" s="8">
        <v>0.11740273595034301</v>
      </c>
    </row>
    <row r="47" spans="1:14" x14ac:dyDescent="0.3">
      <c r="A47" s="1">
        <v>35309</v>
      </c>
      <c r="B47" s="8">
        <v>0.1195165677629738</v>
      </c>
      <c r="C47" s="24">
        <v>5501.5519999999997</v>
      </c>
      <c r="D47" s="24">
        <v>6251.6859999999997</v>
      </c>
      <c r="F47" s="1">
        <f t="shared" si="0"/>
        <v>38869</v>
      </c>
      <c r="G47" s="8">
        <v>0.121376029514335</v>
      </c>
      <c r="H47" s="8">
        <v>0.12088644119478401</v>
      </c>
      <c r="I47" s="8">
        <v>0.116578339998628</v>
      </c>
      <c r="J47" s="8">
        <v>0.11548516087683</v>
      </c>
      <c r="K47" s="8">
        <v>9.2844441781796003E-2</v>
      </c>
      <c r="L47" s="8">
        <f t="shared" si="1"/>
        <v>0.11343408267327459</v>
      </c>
      <c r="M47" s="8">
        <v>0.11536850129442824</v>
      </c>
      <c r="N47" s="8">
        <v>0.11666466436931899</v>
      </c>
    </row>
    <row r="48" spans="1:14" x14ac:dyDescent="0.3">
      <c r="A48" s="1">
        <v>35400</v>
      </c>
      <c r="B48" s="8">
        <v>0.11340376872579046</v>
      </c>
      <c r="C48" s="24">
        <v>6112.4189999999999</v>
      </c>
      <c r="D48" s="24">
        <v>6922.174</v>
      </c>
      <c r="F48" s="1">
        <f t="shared" si="0"/>
        <v>38961</v>
      </c>
      <c r="G48" s="8">
        <v>0.12016235327303799</v>
      </c>
      <c r="H48" s="8">
        <v>0.119489023906815</v>
      </c>
      <c r="I48" s="8">
        <v>0.116208985395082</v>
      </c>
      <c r="J48" s="8">
        <v>0.114999876340088</v>
      </c>
      <c r="K48" s="8">
        <v>9.2844441781796003E-2</v>
      </c>
      <c r="L48" s="8">
        <f t="shared" si="1"/>
        <v>0.1127409361393638</v>
      </c>
      <c r="M48" s="8">
        <v>0.12687878629604415</v>
      </c>
      <c r="N48" s="8">
        <v>0.11592659278829399</v>
      </c>
    </row>
    <row r="49" spans="1:14" x14ac:dyDescent="0.3">
      <c r="A49" s="1">
        <v>35490</v>
      </c>
      <c r="B49" s="8">
        <v>0.1236832416101514</v>
      </c>
      <c r="C49" s="24">
        <v>5231.4129999999996</v>
      </c>
      <c r="D49" s="24">
        <v>5969.7740000000003</v>
      </c>
      <c r="F49" s="1">
        <f t="shared" si="0"/>
        <v>39052</v>
      </c>
      <c r="G49" s="8">
        <v>0.119084057667421</v>
      </c>
      <c r="H49" s="8">
        <v>0.118188342015782</v>
      </c>
      <c r="I49" s="8">
        <v>0.11579269687367599</v>
      </c>
      <c r="J49" s="8">
        <v>0.11448511686222899</v>
      </c>
      <c r="K49" s="8">
        <v>9.2844441781796003E-2</v>
      </c>
      <c r="L49" s="8">
        <f t="shared" si="1"/>
        <v>0.11207893104018081</v>
      </c>
      <c r="M49" s="8">
        <v>0.12383247707638324</v>
      </c>
      <c r="N49" s="8">
        <v>0.115229854998343</v>
      </c>
    </row>
    <row r="50" spans="1:14" x14ac:dyDescent="0.3">
      <c r="A50" s="1">
        <v>35582</v>
      </c>
      <c r="B50" s="8">
        <v>0.13408113619411366</v>
      </c>
      <c r="C50" s="24">
        <v>5888.8869999999997</v>
      </c>
      <c r="D50" s="24">
        <v>6800.7860000000001</v>
      </c>
      <c r="F50" s="1">
        <f t="shared" si="0"/>
        <v>39142</v>
      </c>
      <c r="G50" s="8">
        <v>0.11813473905715099</v>
      </c>
      <c r="H50" s="8">
        <v>0.116979447138205</v>
      </c>
      <c r="I50" s="8">
        <v>0.11533163134520399</v>
      </c>
      <c r="J50" s="8">
        <v>0.11394235361093701</v>
      </c>
      <c r="K50" s="8">
        <v>9.2844441781796003E-2</v>
      </c>
      <c r="L50" s="8">
        <f t="shared" si="1"/>
        <v>0.11144652258665862</v>
      </c>
      <c r="M50" s="8">
        <v>0.11774362653770569</v>
      </c>
      <c r="N50" s="8">
        <v>0.114533117208392</v>
      </c>
    </row>
    <row r="51" spans="1:14" x14ac:dyDescent="0.3">
      <c r="A51" s="1">
        <v>35674</v>
      </c>
      <c r="B51" s="8">
        <v>0.12155849050222377</v>
      </c>
      <c r="C51" s="24">
        <v>5706.8280000000004</v>
      </c>
      <c r="D51" s="24">
        <v>6495.1009999999997</v>
      </c>
      <c r="F51" s="1">
        <f t="shared" si="0"/>
        <v>39234</v>
      </c>
      <c r="G51" s="8">
        <v>0.117305584925226</v>
      </c>
      <c r="H51" s="8">
        <v>0.115857390890602</v>
      </c>
      <c r="I51" s="8">
        <v>0.114827945720461</v>
      </c>
      <c r="J51" s="8">
        <v>0.113373057753894</v>
      </c>
      <c r="K51" s="8">
        <v>9.2844441781796003E-2</v>
      </c>
      <c r="L51" s="8">
        <f t="shared" si="1"/>
        <v>0.1108416842143958</v>
      </c>
      <c r="M51" s="8">
        <v>0.11248975243157754</v>
      </c>
      <c r="N51" s="8">
        <v>0.11370897393099599</v>
      </c>
    </row>
    <row r="52" spans="1:14" x14ac:dyDescent="0.3">
      <c r="A52" s="1">
        <v>35765</v>
      </c>
      <c r="B52" s="8">
        <v>0.12048418395310344</v>
      </c>
      <c r="C52" s="24">
        <v>6390.2370000000001</v>
      </c>
      <c r="D52" s="24">
        <v>7266.6540000000005</v>
      </c>
      <c r="F52" s="1">
        <f t="shared" si="0"/>
        <v>39326</v>
      </c>
      <c r="G52" s="8">
        <v>0.116585531740988</v>
      </c>
      <c r="H52" s="8">
        <v>0.114817224889495</v>
      </c>
      <c r="I52" s="8">
        <v>0.11428379691024</v>
      </c>
      <c r="J52" s="8">
        <v>0.11277870045878501</v>
      </c>
      <c r="K52" s="8">
        <v>9.2844441781796003E-2</v>
      </c>
      <c r="L52" s="8">
        <f t="shared" si="1"/>
        <v>0.11026193915626079</v>
      </c>
      <c r="M52" s="8">
        <v>0.10906130030807383</v>
      </c>
      <c r="N52" s="8">
        <v>0.112884830653601</v>
      </c>
    </row>
    <row r="53" spans="1:14" x14ac:dyDescent="0.3">
      <c r="A53" s="1">
        <v>35855</v>
      </c>
      <c r="B53" s="8">
        <v>0.1442586987283983</v>
      </c>
      <c r="C53" s="24">
        <v>5602.2849999999999</v>
      </c>
      <c r="D53" s="24">
        <v>6546.7039999999997</v>
      </c>
      <c r="F53" s="1">
        <f t="shared" si="0"/>
        <v>39417</v>
      </c>
      <c r="G53" s="8">
        <v>0.11596126809191</v>
      </c>
      <c r="H53" s="8">
        <v>0.11385400075140099</v>
      </c>
      <c r="I53" s="8">
        <v>0.113701341825338</v>
      </c>
      <c r="J53" s="8">
        <v>0.112160752893293</v>
      </c>
      <c r="K53" s="8">
        <v>9.2844441781796003E-2</v>
      </c>
      <c r="L53" s="8">
        <f t="shared" si="1"/>
        <v>0.10970436106874759</v>
      </c>
      <c r="M53" s="8">
        <v>0.10791920656113779</v>
      </c>
      <c r="N53" s="8">
        <v>0.112483217137614</v>
      </c>
    </row>
    <row r="54" spans="1:14" x14ac:dyDescent="0.3">
      <c r="A54" s="1">
        <v>35947</v>
      </c>
      <c r="B54" s="8">
        <v>0.15914415663268974</v>
      </c>
      <c r="C54" s="24">
        <v>6173.4740000000002</v>
      </c>
      <c r="D54" s="24">
        <v>7335.4549999999999</v>
      </c>
      <c r="F54" s="1">
        <f t="shared" si="0"/>
        <v>39508</v>
      </c>
      <c r="G54" s="8">
        <v>0.115417169627283</v>
      </c>
      <c r="H54" s="8">
        <v>0.112962770092841</v>
      </c>
      <c r="I54" s="8">
        <v>0.11308273737654601</v>
      </c>
      <c r="J54" s="8">
        <v>0.111520686225103</v>
      </c>
      <c r="K54" s="8">
        <v>9.2844441781796003E-2</v>
      </c>
      <c r="L54" s="8">
        <f t="shared" si="1"/>
        <v>0.1091655610207138</v>
      </c>
      <c r="M54" s="8">
        <v>0.1099506748442895</v>
      </c>
      <c r="N54" s="8">
        <v>0.112081603621628</v>
      </c>
    </row>
    <row r="55" spans="1:14" x14ac:dyDescent="0.3">
      <c r="A55" s="1">
        <v>36039</v>
      </c>
      <c r="B55" s="8">
        <v>0.15019356201366071</v>
      </c>
      <c r="C55" s="24">
        <v>5771.88</v>
      </c>
      <c r="D55" s="24">
        <v>6806.2460000000001</v>
      </c>
      <c r="F55" s="1">
        <f t="shared" si="0"/>
        <v>39600</v>
      </c>
      <c r="G55" s="8">
        <v>0.114935438214552</v>
      </c>
      <c r="H55" s="8">
        <v>0.112138584530335</v>
      </c>
      <c r="I55" s="8">
        <v>0.11243014047466</v>
      </c>
      <c r="J55" s="8">
        <v>0.11085997162189699</v>
      </c>
      <c r="K55" s="8">
        <v>9.2844441781796003E-2</v>
      </c>
      <c r="L55" s="8">
        <f t="shared" si="1"/>
        <v>0.10864171532464799</v>
      </c>
      <c r="M55" s="8">
        <v>0.11088842870579751</v>
      </c>
      <c r="N55" s="8">
        <v>0.112914461277385</v>
      </c>
    </row>
    <row r="56" spans="1:14" x14ac:dyDescent="0.3">
      <c r="A56" s="1">
        <v>36130</v>
      </c>
      <c r="B56" s="8">
        <v>0.15636133964335561</v>
      </c>
      <c r="C56" s="24">
        <v>6397.4359999999997</v>
      </c>
      <c r="D56" s="24">
        <v>7596.7030000000004</v>
      </c>
      <c r="F56" s="1">
        <f t="shared" si="0"/>
        <v>39692</v>
      </c>
      <c r="G56" s="8">
        <v>0.11449619099241</v>
      </c>
      <c r="H56" s="8">
        <v>0.111376495680402</v>
      </c>
      <c r="I56" s="8">
        <v>0.111745708030475</v>
      </c>
      <c r="J56" s="8">
        <v>0.11018008025136</v>
      </c>
      <c r="K56" s="8">
        <v>9.2844441781796003E-2</v>
      </c>
      <c r="L56" s="8">
        <f t="shared" si="1"/>
        <v>0.10812858334728861</v>
      </c>
      <c r="M56" s="8">
        <v>0.11434419659858457</v>
      </c>
      <c r="N56" s="8">
        <v>0.113747318933141</v>
      </c>
    </row>
    <row r="57" spans="1:14" x14ac:dyDescent="0.3">
      <c r="A57" s="1">
        <v>36220</v>
      </c>
      <c r="B57" s="8">
        <v>0.19532563891546753</v>
      </c>
      <c r="C57" s="24">
        <v>5410.01</v>
      </c>
      <c r="D57" s="24">
        <v>6723.2290000000003</v>
      </c>
      <c r="F57" s="1">
        <f t="shared" si="0"/>
        <v>39783</v>
      </c>
      <c r="G57" s="8">
        <v>0.114078281988963</v>
      </c>
      <c r="H57" s="8">
        <v>0.11067155515956099</v>
      </c>
      <c r="I57" s="8">
        <v>0.111031596954783</v>
      </c>
      <c r="J57" s="8">
        <v>0.109482483281176</v>
      </c>
      <c r="K57" s="8">
        <v>9.2844441781796003E-2</v>
      </c>
      <c r="L57" s="8">
        <f t="shared" si="1"/>
        <v>0.1076216718332558</v>
      </c>
      <c r="M57" s="8">
        <v>0.11529990865698879</v>
      </c>
      <c r="N57" s="8">
        <v>0.11530361054313799</v>
      </c>
    </row>
    <row r="58" spans="1:14" x14ac:dyDescent="0.3">
      <c r="A58" s="1">
        <v>36312</v>
      </c>
      <c r="B58" s="8">
        <v>0.1990182834770724</v>
      </c>
      <c r="C58" s="24">
        <v>6055.1930000000002</v>
      </c>
      <c r="D58" s="24">
        <v>7565.0159999999996</v>
      </c>
      <c r="F58" s="1">
        <f t="shared" si="0"/>
        <v>39873</v>
      </c>
      <c r="G58" s="8">
        <v>0.11366009718728</v>
      </c>
      <c r="H58" s="8">
        <v>0.11001881458433201</v>
      </c>
      <c r="I58" s="8">
        <v>0.11028996415837999</v>
      </c>
      <c r="J58" s="8">
        <v>0.108768651879027</v>
      </c>
      <c r="K58" s="8">
        <v>9.2844441781796003E-2</v>
      </c>
      <c r="L58" s="8">
        <f t="shared" si="1"/>
        <v>0.10711639391816301</v>
      </c>
      <c r="M58" s="8">
        <v>0.1179930004946966</v>
      </c>
      <c r="N58" s="8">
        <v>0.11685990215313501</v>
      </c>
    </row>
    <row r="59" spans="1:14" x14ac:dyDescent="0.3">
      <c r="A59" s="1">
        <v>36404</v>
      </c>
      <c r="B59" s="8">
        <v>0.20069902786968105</v>
      </c>
      <c r="C59" s="24">
        <v>5772.5860000000002</v>
      </c>
      <c r="D59" s="24">
        <v>7232.4889999999996</v>
      </c>
      <c r="F59" s="1">
        <f t="shared" si="0"/>
        <v>39965</v>
      </c>
      <c r="G59" s="8">
        <v>0.113220788400775</v>
      </c>
      <c r="H59" s="8">
        <v>0.109413325571235</v>
      </c>
      <c r="I59" s="8">
        <v>0.10952296655205999</v>
      </c>
      <c r="J59" s="8">
        <v>0.108040057212598</v>
      </c>
      <c r="K59" s="8">
        <v>9.2844441781796003E-2</v>
      </c>
      <c r="L59" s="8">
        <f t="shared" si="1"/>
        <v>0.1066083159036928</v>
      </c>
      <c r="M59" s="8">
        <v>0.11699928141264468</v>
      </c>
      <c r="N59" s="8">
        <v>0.117763575026664</v>
      </c>
    </row>
    <row r="60" spans="1:14" x14ac:dyDescent="0.3">
      <c r="A60" s="1">
        <v>36495</v>
      </c>
      <c r="B60" s="8">
        <v>0.17984005564569844</v>
      </c>
      <c r="C60" s="24">
        <v>6525.4979999999996</v>
      </c>
      <c r="D60" s="24">
        <v>7960.2169999999996</v>
      </c>
      <c r="F60" s="1">
        <f t="shared" si="0"/>
        <v>40057</v>
      </c>
      <c r="G60" s="8">
        <v>0.11274150732096901</v>
      </c>
      <c r="H60" s="8">
        <v>0.108850139736789</v>
      </c>
      <c r="I60" s="8">
        <v>0.108732761046616</v>
      </c>
      <c r="J60" s="8">
        <v>0.107298170449573</v>
      </c>
      <c r="K60" s="8">
        <v>9.2844441781796003E-2</v>
      </c>
      <c r="L60" s="8">
        <f t="shared" si="1"/>
        <v>0.10609340406714859</v>
      </c>
      <c r="M60" s="8">
        <v>0.12232961145376069</v>
      </c>
      <c r="N60" s="8">
        <v>0.11866724790019299</v>
      </c>
    </row>
    <row r="61" spans="1:14" x14ac:dyDescent="0.3">
      <c r="A61" s="1">
        <v>36586</v>
      </c>
      <c r="B61" s="8">
        <v>0.20296730154377873</v>
      </c>
      <c r="C61" s="24">
        <v>5650.8630000000003</v>
      </c>
      <c r="D61" s="24">
        <v>7089.8760000000002</v>
      </c>
      <c r="F61" s="1">
        <f t="shared" si="0"/>
        <v>40148</v>
      </c>
      <c r="G61" s="8">
        <v>0.112206244881022</v>
      </c>
      <c r="H61" s="8">
        <v>0.108324308697514</v>
      </c>
      <c r="I61" s="8">
        <v>0.10792150455284399</v>
      </c>
      <c r="J61" s="8">
        <v>0.106544462757635</v>
      </c>
      <c r="K61" s="8">
        <v>9.2844441781796003E-2</v>
      </c>
      <c r="L61" s="8">
        <f t="shared" si="1"/>
        <v>0.10556819253416221</v>
      </c>
      <c r="M61" s="8">
        <v>0.12302411269106567</v>
      </c>
      <c r="N61" s="8">
        <v>0.118650626636896</v>
      </c>
    </row>
    <row r="62" spans="1:14" x14ac:dyDescent="0.3">
      <c r="A62" s="1">
        <v>36678</v>
      </c>
      <c r="B62" s="8">
        <v>0.20436967403617495</v>
      </c>
      <c r="C62" s="24">
        <v>6288.7039999999997</v>
      </c>
      <c r="D62" s="24">
        <v>7900.9449999999997</v>
      </c>
      <c r="F62" s="1">
        <f t="shared" si="0"/>
        <v>40238</v>
      </c>
      <c r="G62" s="8">
        <v>0.111602695601956</v>
      </c>
      <c r="H62" s="8">
        <v>0.10783088406992899</v>
      </c>
      <c r="I62" s="8">
        <v>0.107091353981538</v>
      </c>
      <c r="J62" s="8">
        <v>0.105780405304469</v>
      </c>
      <c r="K62" s="8">
        <v>9.2844441781796003E-2</v>
      </c>
      <c r="L62" s="8">
        <f t="shared" si="1"/>
        <v>0.1050299561479376</v>
      </c>
      <c r="M62" s="8">
        <v>0.119027378471408</v>
      </c>
      <c r="N62" s="8">
        <v>0.1186340053736</v>
      </c>
    </row>
    <row r="63" spans="1:14" x14ac:dyDescent="0.3">
      <c r="A63" s="1">
        <v>36770</v>
      </c>
      <c r="B63" s="8">
        <v>0.20521913181176932</v>
      </c>
      <c r="C63" s="24">
        <v>6077.1750000000002</v>
      </c>
      <c r="D63" s="24">
        <v>7648.5069999999996</v>
      </c>
      <c r="F63" s="1">
        <f t="shared" si="0"/>
        <v>40330</v>
      </c>
      <c r="G63" s="8">
        <v>0.11092258174338999</v>
      </c>
      <c r="H63" s="8">
        <v>0.107364917470555</v>
      </c>
      <c r="I63" s="8">
        <v>0.106244466243491</v>
      </c>
      <c r="J63" s="8">
        <v>0.10500755141342499</v>
      </c>
      <c r="K63" s="8">
        <v>9.2844441781796003E-2</v>
      </c>
      <c r="L63" s="8">
        <f t="shared" si="1"/>
        <v>0.1044767917305314</v>
      </c>
      <c r="M63" s="8">
        <v>0.11938734922356357</v>
      </c>
      <c r="N63" s="8">
        <v>0.11753176653639</v>
      </c>
    </row>
    <row r="64" spans="1:14" x14ac:dyDescent="0.3">
      <c r="A64" s="1">
        <v>36861</v>
      </c>
      <c r="B64" s="8">
        <v>0.19537357104851474</v>
      </c>
      <c r="C64" s="24">
        <v>6656.3379999999997</v>
      </c>
      <c r="D64" s="24">
        <v>8274.1890000000003</v>
      </c>
      <c r="F64" s="1">
        <f t="shared" si="0"/>
        <v>40422</v>
      </c>
      <c r="G64" s="8">
        <v>0.110162020133553</v>
      </c>
      <c r="H64" s="8">
        <v>0.10692146051590901</v>
      </c>
      <c r="I64" s="8">
        <v>0.105382998249498</v>
      </c>
      <c r="J64" s="8">
        <v>0.104227783030528</v>
      </c>
      <c r="K64" s="8">
        <v>9.2844441781796003E-2</v>
      </c>
      <c r="L64" s="8">
        <f t="shared" si="1"/>
        <v>0.1039077407422568</v>
      </c>
      <c r="M64" s="8">
        <v>0.11555392786512954</v>
      </c>
      <c r="N64" s="8">
        <v>0.116429527699179</v>
      </c>
    </row>
    <row r="65" spans="6:14" x14ac:dyDescent="0.3">
      <c r="F65" s="1">
        <f t="shared" si="0"/>
        <v>40513</v>
      </c>
      <c r="G65" s="8">
        <v>0.109321258341166</v>
      </c>
      <c r="H65" s="8">
        <v>0.106495564822513</v>
      </c>
      <c r="I65" s="8">
        <v>0.104509106910354</v>
      </c>
      <c r="J65" s="8">
        <v>0.103443064257472</v>
      </c>
      <c r="K65" s="8">
        <v>9.2844441781796003E-2</v>
      </c>
      <c r="L65" s="8">
        <f t="shared" si="1"/>
        <v>0.10332268722266021</v>
      </c>
      <c r="M65" s="8">
        <v>0.11702475648888955</v>
      </c>
      <c r="N65" s="8">
        <v>0.114348571502497</v>
      </c>
    </row>
    <row r="66" spans="6:14" x14ac:dyDescent="0.3">
      <c r="F66" s="1">
        <f t="shared" si="0"/>
        <v>40603</v>
      </c>
      <c r="G66" s="8">
        <v>0.10840446112718</v>
      </c>
      <c r="H66" s="8">
        <v>0.10608228200688601</v>
      </c>
      <c r="I66" s="8">
        <v>0.103624949136852</v>
      </c>
      <c r="J66" s="8">
        <v>0.10265535919594899</v>
      </c>
      <c r="K66" s="8">
        <v>9.2844441781796003E-2</v>
      </c>
      <c r="L66" s="8">
        <f t="shared" si="1"/>
        <v>0.10272229864973259</v>
      </c>
      <c r="M66" s="8">
        <v>0.11283402784739499</v>
      </c>
      <c r="N66" s="8">
        <v>0.112267615305814</v>
      </c>
    </row>
    <row r="67" spans="6:14" x14ac:dyDescent="0.3">
      <c r="F67" s="1">
        <f t="shared" ref="F67:F101" si="2">+EDATE(F68,-3)</f>
        <v>40695</v>
      </c>
      <c r="G67" s="8">
        <v>0.107418935323273</v>
      </c>
      <c r="H67" s="8">
        <v>0.105676663685546</v>
      </c>
      <c r="I67" s="8">
        <v>0.102732681839787</v>
      </c>
      <c r="J67" s="8">
        <v>0.101866631947651</v>
      </c>
      <c r="K67" s="8">
        <v>9.2844441781796003E-2</v>
      </c>
      <c r="L67" s="8">
        <f t="shared" si="1"/>
        <v>0.1021078709156106</v>
      </c>
      <c r="M67" s="8">
        <v>0.1111756833183522</v>
      </c>
      <c r="N67" s="8">
        <v>0.110370873295435</v>
      </c>
    </row>
    <row r="68" spans="6:14" x14ac:dyDescent="0.3">
      <c r="F68" s="1">
        <f t="shared" si="2"/>
        <v>40787</v>
      </c>
      <c r="G68" s="8">
        <v>0.106374402232484</v>
      </c>
      <c r="H68" s="8">
        <v>0.10527376147501501</v>
      </c>
      <c r="I68" s="8">
        <v>0.101834461929953</v>
      </c>
      <c r="J68" s="8">
        <v>0.101078846614271</v>
      </c>
      <c r="K68" s="8">
        <v>9.2844441781796003E-2</v>
      </c>
      <c r="L68" s="8">
        <f t="shared" ref="L68:L103" si="3">+AVERAGE(G68:K68)</f>
        <v>0.10148118280670379</v>
      </c>
      <c r="M68" s="8">
        <v>0.10569317524486727</v>
      </c>
      <c r="N68" s="8">
        <v>0.10847413128505599</v>
      </c>
    </row>
    <row r="69" spans="6:14" x14ac:dyDescent="0.3">
      <c r="F69" s="1">
        <f t="shared" si="2"/>
        <v>40878</v>
      </c>
      <c r="G69" s="8">
        <v>0.105282428119083</v>
      </c>
      <c r="H69" s="8">
        <v>0.104868626991811</v>
      </c>
      <c r="I69" s="8">
        <v>0.10093244631814501</v>
      </c>
      <c r="J69" s="8">
        <v>0.10029396729750301</v>
      </c>
      <c r="K69" s="8">
        <v>9.2844441781796003E-2</v>
      </c>
      <c r="L69" s="8">
        <f t="shared" si="3"/>
        <v>0.1008443821016676</v>
      </c>
      <c r="M69" s="8">
        <v>0.10289898177192294</v>
      </c>
      <c r="N69" s="8">
        <v>0.106829595614805</v>
      </c>
    </row>
    <row r="70" spans="6:14" x14ac:dyDescent="0.3">
      <c r="F70" s="1">
        <f t="shared" si="2"/>
        <v>40969</v>
      </c>
      <c r="G70" s="8">
        <v>0.104155891577999</v>
      </c>
      <c r="H70" s="8">
        <v>0.10445631185245299</v>
      </c>
      <c r="I70" s="8">
        <v>0.100028791915155</v>
      </c>
      <c r="J70" s="8">
        <v>9.9513958099037403E-2</v>
      </c>
      <c r="K70" s="8">
        <v>9.2844441781796003E-2</v>
      </c>
      <c r="L70" s="8">
        <f t="shared" si="3"/>
        <v>0.10019987904528808</v>
      </c>
      <c r="M70" s="8">
        <v>0.10430364484580303</v>
      </c>
      <c r="N70" s="8">
        <v>0.105185059944555</v>
      </c>
    </row>
    <row r="71" spans="6:14" x14ac:dyDescent="0.3">
      <c r="F71" s="1">
        <f t="shared" si="2"/>
        <v>41061</v>
      </c>
      <c r="G71" s="8">
        <v>0.10300863818384701</v>
      </c>
      <c r="H71" s="8">
        <v>0.10403186767346299</v>
      </c>
      <c r="I71" s="8">
        <v>9.9125655631780094E-2</v>
      </c>
      <c r="J71" s="8">
        <v>9.8740783120568498E-2</v>
      </c>
      <c r="K71" s="8">
        <v>9.2844441781796003E-2</v>
      </c>
      <c r="L71" s="8">
        <f t="shared" si="3"/>
        <v>9.9550277278290925E-2</v>
      </c>
      <c r="M71" s="8">
        <v>0.10549276259867205</v>
      </c>
      <c r="N71" s="8">
        <v>0.103763756695068</v>
      </c>
    </row>
    <row r="72" spans="6:14" x14ac:dyDescent="0.3">
      <c r="F72" s="1">
        <f t="shared" si="2"/>
        <v>41153</v>
      </c>
      <c r="G72" s="8">
        <v>0.10185515674147</v>
      </c>
      <c r="H72" s="8">
        <v>0.103590346071358</v>
      </c>
      <c r="I72" s="8">
        <v>9.8225194378812997E-2</v>
      </c>
      <c r="J72" s="8">
        <v>9.7976406463788607E-2</v>
      </c>
      <c r="K72" s="8">
        <v>9.2844441781796003E-2</v>
      </c>
      <c r="L72" s="8">
        <f t="shared" si="3"/>
        <v>9.889830908744511E-2</v>
      </c>
      <c r="M72" s="8">
        <v>0.1031295896207252</v>
      </c>
      <c r="N72" s="8">
        <v>0.102342453445581</v>
      </c>
    </row>
    <row r="73" spans="6:14" x14ac:dyDescent="0.3">
      <c r="F73" s="1">
        <f t="shared" si="2"/>
        <v>41244</v>
      </c>
      <c r="G73" s="8">
        <v>0.10071040800478</v>
      </c>
      <c r="H73" s="8">
        <v>0.103126798662659</v>
      </c>
      <c r="I73" s="8">
        <v>9.7329565067048096E-2</v>
      </c>
      <c r="J73" s="8">
        <v>9.7222792230390306E-2</v>
      </c>
      <c r="K73" s="8">
        <v>9.2844441781796003E-2</v>
      </c>
      <c r="L73" s="8">
        <f t="shared" si="3"/>
        <v>9.8246801149334678E-2</v>
      </c>
      <c r="M73" s="8">
        <v>0.10181093813849076</v>
      </c>
      <c r="N73" s="8">
        <v>0.100839257340101</v>
      </c>
    </row>
    <row r="74" spans="6:14" x14ac:dyDescent="0.3">
      <c r="F74" s="1">
        <f t="shared" si="2"/>
        <v>41334</v>
      </c>
      <c r="G74" s="8">
        <v>9.9589657288130101E-2</v>
      </c>
      <c r="H74" s="8">
        <v>0.10263627706388501</v>
      </c>
      <c r="I74" s="8">
        <v>9.6440924607279904E-2</v>
      </c>
      <c r="J74" s="8">
        <v>9.64819045220663E-2</v>
      </c>
      <c r="K74" s="8">
        <v>9.2844441781796003E-2</v>
      </c>
      <c r="L74" s="8">
        <f t="shared" si="3"/>
        <v>9.7598641052631468E-2</v>
      </c>
      <c r="M74" s="8">
        <v>0.10180916912489055</v>
      </c>
      <c r="N74" s="8">
        <v>9.9336061234620396E-2</v>
      </c>
    </row>
    <row r="75" spans="6:14" x14ac:dyDescent="0.3">
      <c r="F75" s="1">
        <f t="shared" si="2"/>
        <v>41426</v>
      </c>
      <c r="G75" s="8">
        <v>9.8508250436706898E-2</v>
      </c>
      <c r="H75" s="8">
        <v>0.102113832891556</v>
      </c>
      <c r="I75" s="8">
        <v>9.5561429910302503E-2</v>
      </c>
      <c r="J75" s="8">
        <v>9.5755707440509402E-2</v>
      </c>
      <c r="K75" s="8">
        <v>9.2844441781796003E-2</v>
      </c>
      <c r="L75" s="8">
        <f t="shared" si="3"/>
        <v>9.6956732492174166E-2</v>
      </c>
      <c r="M75" s="8">
        <v>9.6615446426647156E-2</v>
      </c>
      <c r="N75" s="8">
        <v>9.7595956358371802E-2</v>
      </c>
    </row>
    <row r="76" spans="6:14" x14ac:dyDescent="0.3">
      <c r="F76" s="1">
        <f t="shared" si="2"/>
        <v>41518</v>
      </c>
      <c r="G76" s="8">
        <v>9.7481374798164405E-2</v>
      </c>
      <c r="H76" s="8">
        <v>0.101554517762191</v>
      </c>
      <c r="I76" s="8">
        <v>9.4693237886910198E-2</v>
      </c>
      <c r="J76" s="8">
        <v>9.5046165087412204E-2</v>
      </c>
      <c r="K76" s="8">
        <v>9.2844441781796003E-2</v>
      </c>
      <c r="L76" s="8">
        <f t="shared" si="3"/>
        <v>9.6323947463294771E-2</v>
      </c>
      <c r="M76" s="8">
        <v>9.501527199698262E-2</v>
      </c>
      <c r="N76" s="8">
        <v>9.5855851482123305E-2</v>
      </c>
    </row>
    <row r="77" spans="6:14" x14ac:dyDescent="0.3">
      <c r="F77" s="1">
        <f t="shared" si="2"/>
        <v>41609</v>
      </c>
      <c r="G77" s="8">
        <v>9.6523647536357393E-2</v>
      </c>
      <c r="H77" s="8">
        <v>0.10095338329231</v>
      </c>
      <c r="I77" s="8">
        <v>9.3838505447897305E-2</v>
      </c>
      <c r="J77" s="8">
        <v>9.4355241564467299E-2</v>
      </c>
      <c r="K77" s="8">
        <v>9.2844441781796003E-2</v>
      </c>
      <c r="L77" s="8">
        <f t="shared" si="3"/>
        <v>9.5703043924565606E-2</v>
      </c>
      <c r="M77" s="8">
        <v>9.1881019278198736E-2</v>
      </c>
      <c r="N77" s="8">
        <v>9.42381674968642E-2</v>
      </c>
    </row>
    <row r="78" spans="6:14" x14ac:dyDescent="0.3">
      <c r="F78" s="1">
        <f t="shared" si="2"/>
        <v>41699</v>
      </c>
      <c r="G78" s="8">
        <v>9.5648669863068206E-2</v>
      </c>
      <c r="H78" s="8">
        <v>0.100305481098433</v>
      </c>
      <c r="I78" s="8">
        <v>9.2999389504058005E-2</v>
      </c>
      <c r="J78" s="8">
        <v>9.3684900973367596E-2</v>
      </c>
      <c r="K78" s="8">
        <v>9.2844441781796003E-2</v>
      </c>
      <c r="L78" s="8">
        <f t="shared" si="3"/>
        <v>9.5096576644144559E-2</v>
      </c>
      <c r="M78" s="8">
        <v>9.2772193464924171E-2</v>
      </c>
      <c r="N78" s="8">
        <v>9.2620483511605095E-2</v>
      </c>
    </row>
    <row r="79" spans="6:14" x14ac:dyDescent="0.3">
      <c r="F79" s="1">
        <f t="shared" si="2"/>
        <v>41791</v>
      </c>
      <c r="G79" s="8">
        <v>9.4868614565054299E-2</v>
      </c>
      <c r="H79" s="8">
        <v>9.9605862797078698E-2</v>
      </c>
      <c r="I79" s="8">
        <v>9.2178046966186603E-2</v>
      </c>
      <c r="J79" s="8">
        <v>9.3037107415805606E-2</v>
      </c>
      <c r="K79" s="8">
        <v>9.2844441781796003E-2</v>
      </c>
      <c r="L79" s="8">
        <f t="shared" si="3"/>
        <v>9.4506814705184253E-2</v>
      </c>
      <c r="M79" s="8">
        <v>9.0981645512947087E-2</v>
      </c>
      <c r="N79" s="8">
        <v>9.1620618688155006E-2</v>
      </c>
    </row>
    <row r="80" spans="6:14" x14ac:dyDescent="0.3">
      <c r="F80" s="1">
        <f t="shared" si="2"/>
        <v>41883</v>
      </c>
      <c r="G80" s="8">
        <v>9.4193761812603499E-2</v>
      </c>
      <c r="H80" s="8">
        <v>9.8849580004766999E-2</v>
      </c>
      <c r="I80" s="8">
        <v>9.1376634745077401E-2</v>
      </c>
      <c r="J80" s="8">
        <v>9.2413824993474003E-2</v>
      </c>
      <c r="K80" s="8">
        <v>9.2844441781796003E-2</v>
      </c>
      <c r="L80" s="8">
        <f t="shared" si="3"/>
        <v>9.3935648667543586E-2</v>
      </c>
      <c r="M80" s="8">
        <v>8.957012146501768E-2</v>
      </c>
      <c r="N80" s="8">
        <v>9.0620753864705E-2</v>
      </c>
    </row>
    <row r="81" spans="6:14" x14ac:dyDescent="0.3">
      <c r="F81" s="1">
        <f t="shared" si="2"/>
        <v>41974</v>
      </c>
      <c r="G81" s="8">
        <v>9.3632361778580905E-2</v>
      </c>
      <c r="H81" s="8">
        <v>9.80316843380174E-2</v>
      </c>
      <c r="I81" s="8">
        <v>9.0597309751524496E-2</v>
      </c>
      <c r="J81" s="8">
        <v>9.1817017808065601E-2</v>
      </c>
      <c r="K81" s="8">
        <v>9.2844441781796003E-2</v>
      </c>
      <c r="L81" s="8">
        <f t="shared" si="3"/>
        <v>9.33845630915969E-2</v>
      </c>
      <c r="M81" s="8">
        <v>9.0472270814568129E-2</v>
      </c>
      <c r="N81" s="8">
        <v>9.0354609368801006E-2</v>
      </c>
    </row>
    <row r="82" spans="6:14" x14ac:dyDescent="0.3">
      <c r="F82" s="1">
        <f t="shared" si="2"/>
        <v>42064</v>
      </c>
      <c r="G82" s="8">
        <v>9.3190431505883603E-2</v>
      </c>
      <c r="H82" s="8">
        <v>9.7147227413349704E-2</v>
      </c>
      <c r="I82" s="8">
        <v>8.9842228896322304E-2</v>
      </c>
      <c r="J82" s="8">
        <v>9.1248649961273104E-2</v>
      </c>
      <c r="K82" s="8">
        <v>9.2844441781796003E-2</v>
      </c>
      <c r="L82" s="8">
        <f t="shared" si="3"/>
        <v>9.2854595911724944E-2</v>
      </c>
      <c r="M82" s="8">
        <v>8.5856261021044669E-2</v>
      </c>
      <c r="N82" s="8">
        <v>9.0088464872897095E-2</v>
      </c>
    </row>
    <row r="83" spans="6:14" x14ac:dyDescent="0.3">
      <c r="F83" s="1">
        <f t="shared" si="2"/>
        <v>42156</v>
      </c>
      <c r="G83" s="8">
        <v>9.2871939442153204E-2</v>
      </c>
      <c r="H83" s="8">
        <v>9.6198252973801607E-2</v>
      </c>
      <c r="I83" s="8">
        <v>8.9113549090265004E-2</v>
      </c>
      <c r="J83" s="8">
        <v>9.0710685554789006E-2</v>
      </c>
      <c r="K83" s="8">
        <v>9.2844441781796003E-2</v>
      </c>
      <c r="L83" s="8">
        <f t="shared" si="3"/>
        <v>9.2347773768560973E-2</v>
      </c>
      <c r="M83" s="8">
        <v>9.0426473776374486E-2</v>
      </c>
      <c r="N83" s="8">
        <v>9.0252023523174907E-2</v>
      </c>
    </row>
    <row r="84" spans="6:14" x14ac:dyDescent="0.3">
      <c r="F84" s="1">
        <f t="shared" si="2"/>
        <v>42248</v>
      </c>
      <c r="G84" s="8">
        <v>9.2678915305885401E-2</v>
      </c>
      <c r="H84" s="8">
        <v>9.5214773268484196E-2</v>
      </c>
      <c r="I84" s="8">
        <v>8.8413427244146706E-2</v>
      </c>
      <c r="J84" s="8">
        <v>9.0205088690306107E-2</v>
      </c>
      <c r="K84" s="8">
        <v>9.2844441781796003E-2</v>
      </c>
      <c r="L84" s="8">
        <f t="shared" si="3"/>
        <v>9.1871329258123677E-2</v>
      </c>
      <c r="M84" s="8">
        <v>9.0729595399281743E-2</v>
      </c>
      <c r="N84" s="8">
        <v>9.0415582173452705E-2</v>
      </c>
    </row>
    <row r="85" spans="6:14" x14ac:dyDescent="0.3">
      <c r="F85" s="1">
        <f t="shared" si="2"/>
        <v>42339</v>
      </c>
      <c r="G85" s="8">
        <v>9.2611751368126605E-2</v>
      </c>
      <c r="H85" s="8">
        <v>9.4233792673027103E-2</v>
      </c>
      <c r="I85" s="8">
        <v>8.7744020268762102E-2</v>
      </c>
      <c r="J85" s="8">
        <v>8.9733823469517096E-2</v>
      </c>
      <c r="K85" s="8">
        <v>9.2844441781796003E-2</v>
      </c>
      <c r="L85" s="8">
        <f t="shared" si="3"/>
        <v>9.1433565912245787E-2</v>
      </c>
      <c r="M85" s="8">
        <v>8.9737154747829867E-2</v>
      </c>
      <c r="N85" s="8">
        <v>9.0818953387989704E-2</v>
      </c>
    </row>
    <row r="86" spans="6:14" x14ac:dyDescent="0.3">
      <c r="F86" s="1">
        <f t="shared" si="2"/>
        <v>42430</v>
      </c>
      <c r="G86" s="8">
        <v>9.2669425316714696E-2</v>
      </c>
      <c r="H86" s="8">
        <v>9.3292315563059697E-2</v>
      </c>
      <c r="I86" s="8">
        <v>8.7107485074904997E-2</v>
      </c>
      <c r="J86" s="8">
        <v>8.9298853994114705E-2</v>
      </c>
      <c r="K86" s="8">
        <v>9.2844441781796003E-2</v>
      </c>
      <c r="L86" s="8">
        <f t="shared" si="3"/>
        <v>9.1042504346118019E-2</v>
      </c>
      <c r="M86" s="8">
        <v>9.4275867050612916E-2</v>
      </c>
      <c r="N86" s="8">
        <v>9.1222324602526605E-2</v>
      </c>
    </row>
    <row r="87" spans="6:14" x14ac:dyDescent="0.3">
      <c r="F87" s="1">
        <f t="shared" si="2"/>
        <v>42522</v>
      </c>
      <c r="G87" s="8">
        <v>9.2849794340751399E-2</v>
      </c>
      <c r="H87" s="8">
        <v>9.2427346314211498E-2</v>
      </c>
      <c r="I87" s="8">
        <v>8.6505978573369904E-2</v>
      </c>
      <c r="J87" s="8">
        <v>8.8902144365791497E-2</v>
      </c>
      <c r="K87" s="8">
        <v>9.2844441781796003E-2</v>
      </c>
      <c r="L87" s="8">
        <f t="shared" si="3"/>
        <v>9.0705941075184066E-2</v>
      </c>
      <c r="M87" s="8">
        <v>9.0856247820569488E-2</v>
      </c>
      <c r="N87" s="8">
        <v>9.1648650968119194E-2</v>
      </c>
    </row>
    <row r="88" spans="6:14" x14ac:dyDescent="0.3">
      <c r="F88" s="1">
        <f t="shared" si="2"/>
        <v>42614</v>
      </c>
      <c r="G88" s="8">
        <v>9.3149811191390999E-2</v>
      </c>
      <c r="H88" s="8">
        <v>9.1675889302111901E-2</v>
      </c>
      <c r="I88" s="8">
        <v>8.5941657674951002E-2</v>
      </c>
      <c r="J88" s="8">
        <v>8.8544665645515302E-2</v>
      </c>
      <c r="K88" s="8">
        <v>9.2844441781796003E-2</v>
      </c>
      <c r="L88" s="8">
        <f t="shared" si="3"/>
        <v>9.0431293119153044E-2</v>
      </c>
      <c r="M88" s="8">
        <v>9.2150753947095529E-2</v>
      </c>
      <c r="N88" s="8">
        <v>9.2074977333711699E-2</v>
      </c>
    </row>
    <row r="89" spans="6:14" x14ac:dyDescent="0.3">
      <c r="F89" s="1">
        <f t="shared" si="2"/>
        <v>42705</v>
      </c>
      <c r="G89" s="8">
        <v>9.3565677905180097E-2</v>
      </c>
      <c r="H89" s="8">
        <v>9.1074948902390401E-2</v>
      </c>
      <c r="I89" s="8">
        <v>8.5416679290442596E-2</v>
      </c>
      <c r="J89" s="8">
        <v>8.8223416731354198E-2</v>
      </c>
      <c r="K89" s="8">
        <v>9.2844441781796003E-2</v>
      </c>
      <c r="L89" s="8">
        <f t="shared" si="3"/>
        <v>9.0225032922232662E-2</v>
      </c>
      <c r="M89" s="8">
        <v>9.1296401257024956E-2</v>
      </c>
      <c r="N89" s="8">
        <v>9.2450122707526297E-2</v>
      </c>
    </row>
    <row r="90" spans="6:14" x14ac:dyDescent="0.3">
      <c r="F90" s="1">
        <f t="shared" si="2"/>
        <v>42795</v>
      </c>
      <c r="G90" s="8">
        <v>9.4092924747504594E-2</v>
      </c>
      <c r="H90" s="8">
        <v>9.0661529490676504E-2</v>
      </c>
      <c r="I90" s="8">
        <v>8.4933200330638794E-2</v>
      </c>
      <c r="J90" s="8">
        <v>8.7934403480650999E-2</v>
      </c>
      <c r="K90" s="8">
        <v>9.2844441781796003E-2</v>
      </c>
      <c r="L90" s="8">
        <f t="shared" si="3"/>
        <v>9.0093299966253385E-2</v>
      </c>
      <c r="M90" s="8">
        <v>9.3592602430406568E-2</v>
      </c>
      <c r="N90" s="8">
        <v>9.2825268081340895E-2</v>
      </c>
    </row>
    <row r="91" spans="6:14" x14ac:dyDescent="0.3">
      <c r="F91" s="1">
        <f t="shared" si="2"/>
        <v>42887</v>
      </c>
      <c r="G91" s="8">
        <v>9.4726384761751506E-2</v>
      </c>
      <c r="H91" s="8">
        <v>9.0472635442599605E-2</v>
      </c>
      <c r="I91" s="8">
        <v>8.4493377706334E-2</v>
      </c>
      <c r="J91" s="8">
        <v>8.7673631750749006E-2</v>
      </c>
      <c r="K91" s="8">
        <v>9.2844441781796003E-2</v>
      </c>
      <c r="L91" s="8">
        <f t="shared" si="3"/>
        <v>9.0042094288646027E-2</v>
      </c>
      <c r="M91" s="8">
        <v>9.1890854160132984E-2</v>
      </c>
      <c r="N91" s="8">
        <v>9.3304772502762798E-2</v>
      </c>
    </row>
    <row r="92" spans="6:14" x14ac:dyDescent="0.3">
      <c r="F92" s="1">
        <f t="shared" si="2"/>
        <v>42979</v>
      </c>
      <c r="G92" s="8">
        <v>9.5460098705891602E-2</v>
      </c>
      <c r="H92" s="8">
        <v>9.0545271133789199E-2</v>
      </c>
      <c r="I92" s="8">
        <v>8.4099368328322405E-2</v>
      </c>
      <c r="J92" s="8">
        <v>8.7437107398991104E-2</v>
      </c>
      <c r="K92" s="8">
        <v>9.2844441781796003E-2</v>
      </c>
      <c r="L92" s="8">
        <f t="shared" si="3"/>
        <v>9.007725746975806E-2</v>
      </c>
      <c r="M92" s="8">
        <v>9.4520416777616967E-2</v>
      </c>
      <c r="N92" s="8">
        <v>9.3784276924184701E-2</v>
      </c>
    </row>
    <row r="93" spans="6:14" x14ac:dyDescent="0.3">
      <c r="F93" s="1">
        <f t="shared" si="2"/>
        <v>43070</v>
      </c>
      <c r="G93" s="8">
        <v>9.6287218830233806E-2</v>
      </c>
      <c r="H93" s="8">
        <v>9.0916440939874693E-2</v>
      </c>
      <c r="I93" s="8">
        <v>8.37533291073983E-2</v>
      </c>
      <c r="J93" s="8">
        <v>8.7220836282720399E-2</v>
      </c>
      <c r="K93" s="8">
        <v>9.2844441781796003E-2</v>
      </c>
      <c r="L93" s="8">
        <f t="shared" si="3"/>
        <v>9.0204453388404646E-2</v>
      </c>
      <c r="M93" s="8">
        <v>9.4789348808492629E-2</v>
      </c>
      <c r="N93" s="8">
        <v>9.4779858804914005E-2</v>
      </c>
    </row>
    <row r="94" spans="6:14" x14ac:dyDescent="0.3">
      <c r="F94" s="1">
        <f t="shared" si="2"/>
        <v>43160</v>
      </c>
      <c r="G94" s="8">
        <v>9.7199849996473395E-2</v>
      </c>
      <c r="H94" s="8">
        <v>9.1623149236485693E-2</v>
      </c>
      <c r="I94" s="8">
        <v>8.3457416954355906E-2</v>
      </c>
      <c r="J94" s="8">
        <v>8.7020824259279997E-2</v>
      </c>
      <c r="K94" s="8">
        <v>9.2844441781796003E-2</v>
      </c>
      <c r="L94" s="8">
        <f t="shared" si="3"/>
        <v>9.042913644567821E-2</v>
      </c>
      <c r="M94" s="8">
        <v>9.3638211270245825E-2</v>
      </c>
      <c r="N94" s="8">
        <v>9.5775440685643295E-2</v>
      </c>
    </row>
    <row r="95" spans="6:14" x14ac:dyDescent="0.3">
      <c r="F95" s="1">
        <f t="shared" si="2"/>
        <v>43252</v>
      </c>
      <c r="G95" s="8">
        <v>9.8189154966290104E-2</v>
      </c>
      <c r="H95" s="8">
        <v>9.2702400399251497E-2</v>
      </c>
      <c r="I95" s="8">
        <v>8.3213788779989598E-2</v>
      </c>
      <c r="J95" s="8">
        <v>8.6833077186012797E-2</v>
      </c>
      <c r="K95" s="8">
        <v>9.2844441781796003E-2</v>
      </c>
      <c r="L95" s="8">
        <f t="shared" si="3"/>
        <v>9.0756572622667994E-2</v>
      </c>
      <c r="M95" s="8">
        <v>9.6170461090931164E-2</v>
      </c>
      <c r="N95" s="8">
        <v>9.7231310257067993E-2</v>
      </c>
    </row>
    <row r="96" spans="6:14" x14ac:dyDescent="0.3">
      <c r="F96" s="1">
        <f t="shared" si="2"/>
        <v>43344</v>
      </c>
      <c r="G96" s="8">
        <v>9.9245406245543996E-2</v>
      </c>
      <c r="H96" s="8">
        <v>9.4191198803801598E-2</v>
      </c>
      <c r="I96" s="8">
        <v>8.30246014950934E-2</v>
      </c>
      <c r="J96" s="8">
        <v>8.6653600920262003E-2</v>
      </c>
      <c r="K96" s="8">
        <v>9.2844441781796003E-2</v>
      </c>
      <c r="L96" s="8">
        <f t="shared" si="3"/>
        <v>9.1191849849299414E-2</v>
      </c>
      <c r="M96" s="8">
        <v>9.5626872760517484E-2</v>
      </c>
      <c r="N96" s="8">
        <v>9.8687179828492594E-2</v>
      </c>
    </row>
    <row r="97" spans="6:14" x14ac:dyDescent="0.3">
      <c r="F97" s="1">
        <f t="shared" si="2"/>
        <v>43435</v>
      </c>
      <c r="G97" s="8">
        <v>0.100358277687152</v>
      </c>
      <c r="H97" s="8">
        <v>9.6126548825765504E-2</v>
      </c>
      <c r="I97" s="8">
        <v>8.2892012010461799E-2</v>
      </c>
      <c r="J97" s="8">
        <v>8.6478401319370707E-2</v>
      </c>
      <c r="K97" s="8">
        <v>9.2844441781796003E-2</v>
      </c>
      <c r="L97" s="8">
        <f t="shared" si="3"/>
        <v>9.1739936324909205E-2</v>
      </c>
      <c r="M97" s="8">
        <v>0.10161502703041321</v>
      </c>
      <c r="N97" s="8">
        <v>0.100486922482546</v>
      </c>
    </row>
    <row r="98" spans="6:14" x14ac:dyDescent="0.3">
      <c r="F98" s="1">
        <f t="shared" si="2"/>
        <v>43525</v>
      </c>
      <c r="G98" s="8">
        <v>0.10151709425252101</v>
      </c>
      <c r="H98" s="8">
        <v>9.8545454840772706E-2</v>
      </c>
      <c r="I98" s="8">
        <v>8.2818177236888793E-2</v>
      </c>
      <c r="J98" s="8">
        <v>8.6303484240681794E-2</v>
      </c>
      <c r="K98" s="8">
        <v>9.2844441781796003E-2</v>
      </c>
      <c r="L98" s="8">
        <f t="shared" si="3"/>
        <v>9.2405730470532063E-2</v>
      </c>
      <c r="M98" s="8">
        <v>0.10473426478034258</v>
      </c>
      <c r="N98" s="8">
        <v>0.10228666513659899</v>
      </c>
    </row>
    <row r="99" spans="6:14" x14ac:dyDescent="0.3">
      <c r="F99" s="1">
        <f t="shared" si="2"/>
        <v>43617</v>
      </c>
      <c r="G99" s="8">
        <v>0.102711261306053</v>
      </c>
      <c r="H99" s="8">
        <v>0.101484921224453</v>
      </c>
      <c r="I99" s="8">
        <v>8.2805254085169006E-2</v>
      </c>
      <c r="J99" s="8">
        <v>8.6124855541538398E-2</v>
      </c>
      <c r="K99" s="8">
        <v>9.2844441781796003E-2</v>
      </c>
      <c r="L99" s="8">
        <f t="shared" si="3"/>
        <v>9.3194146787801885E-2</v>
      </c>
      <c r="M99" s="8">
        <v>0.10294595359962916</v>
      </c>
      <c r="N99" s="8">
        <v>0.104331252231885</v>
      </c>
    </row>
    <row r="100" spans="6:14" x14ac:dyDescent="0.3">
      <c r="F100" s="1">
        <f t="shared" si="2"/>
        <v>43709</v>
      </c>
      <c r="G100" s="8">
        <v>0.103930665193956</v>
      </c>
      <c r="H100" s="8">
        <v>0.104981952352435</v>
      </c>
      <c r="I100" s="8">
        <v>8.2855399466096394E-2</v>
      </c>
      <c r="J100" s="8">
        <v>8.5938521079283597E-2</v>
      </c>
      <c r="K100" s="8">
        <v>9.2844441781796003E-2</v>
      </c>
      <c r="L100" s="8">
        <f t="shared" si="3"/>
        <v>9.4110195974713401E-2</v>
      </c>
      <c r="M100" s="8">
        <v>0.10690419179353677</v>
      </c>
      <c r="N100" s="8">
        <v>0.106375839327171</v>
      </c>
    </row>
    <row r="101" spans="6:14" x14ac:dyDescent="0.3">
      <c r="F101" s="1">
        <f t="shared" si="2"/>
        <v>43800</v>
      </c>
      <c r="G101" s="8">
        <v>0.105166204756763</v>
      </c>
      <c r="H101" s="8">
        <v>0.109073552600348</v>
      </c>
      <c r="I101" s="8">
        <v>8.2970770290465304E-2</v>
      </c>
      <c r="J101" s="8">
        <v>8.5740486711260402E-2</v>
      </c>
      <c r="K101" s="8">
        <v>9.2844441781796003E-2</v>
      </c>
      <c r="L101" s="8">
        <f t="shared" si="3"/>
        <v>9.5159091228126533E-2</v>
      </c>
      <c r="M101" s="8">
        <v>0.10543357550254831</v>
      </c>
      <c r="N101" s="8">
        <v>0.108412879774075</v>
      </c>
    </row>
    <row r="102" spans="6:14" x14ac:dyDescent="0.3">
      <c r="F102" s="1">
        <f>+EDATE(F103,-3)</f>
        <v>43891</v>
      </c>
      <c r="G102" s="8">
        <v>0.106410307068843</v>
      </c>
      <c r="H102" s="8">
        <v>0.113796726343823</v>
      </c>
      <c r="I102" s="8">
        <v>8.3153523469069998E-2</v>
      </c>
      <c r="J102" s="8">
        <v>8.5526758294811905E-2</v>
      </c>
      <c r="K102" s="8">
        <v>9.2844441781796003E-2</v>
      </c>
      <c r="L102" s="8">
        <f t="shared" si="3"/>
        <v>9.6346351391668791E-2</v>
      </c>
      <c r="M102" s="8">
        <v>0.11233190150641452</v>
      </c>
      <c r="N102" s="8">
        <v>0.11044992022097901</v>
      </c>
    </row>
    <row r="103" spans="6:14" x14ac:dyDescent="0.3">
      <c r="F103" s="1">
        <v>43983</v>
      </c>
      <c r="G103" s="8">
        <v>0.107657428376449</v>
      </c>
      <c r="H103" s="8">
        <v>0.119188477958489</v>
      </c>
      <c r="I103" s="8">
        <v>8.3405815912704795E-2</v>
      </c>
      <c r="J103" s="8">
        <v>8.5293341687281102E-2</v>
      </c>
      <c r="K103" s="8">
        <v>9.2844441781796003E-2</v>
      </c>
      <c r="L103" s="8">
        <f t="shared" si="3"/>
        <v>9.7677901143343987E-2</v>
      </c>
      <c r="M103" s="8">
        <v>0.20643373645258323</v>
      </c>
      <c r="N103" s="8">
        <v>0.11248782121836801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9AAC-9216-42F6-B241-52E6306F3891}">
  <dimension ref="A1:BM108"/>
  <sheetViews>
    <sheetView topLeftCell="A80" workbookViewId="0">
      <selection activeCell="D7" sqref="D7:D108"/>
    </sheetView>
  </sheetViews>
  <sheetFormatPr baseColWidth="10" defaultRowHeight="14.4" x14ac:dyDescent="0.3"/>
  <cols>
    <col min="4" max="4" width="12.88671875" bestFit="1" customWidth="1"/>
    <col min="7" max="7" width="24.77734375" bestFit="1" customWidth="1"/>
    <col min="10" max="10" width="38.21875" bestFit="1" customWidth="1"/>
    <col min="11" max="11" width="9.21875" bestFit="1" customWidth="1"/>
    <col min="13" max="13" width="15.44140625" bestFit="1" customWidth="1"/>
    <col min="16" max="16" width="21.33203125" bestFit="1" customWidth="1"/>
    <col min="17" max="17" width="8.44140625" bestFit="1" customWidth="1"/>
    <col min="18" max="18" width="21.77734375" bestFit="1" customWidth="1"/>
    <col min="19" max="19" width="30.6640625" bestFit="1" customWidth="1"/>
    <col min="21" max="21" width="20.77734375" customWidth="1"/>
    <col min="32" max="32" width="16.44140625" bestFit="1" customWidth="1"/>
    <col min="43" max="43" width="25.109375" bestFit="1" customWidth="1"/>
    <col min="44" max="44" width="12.77734375" bestFit="1" customWidth="1"/>
    <col min="45" max="45" width="12.77734375" customWidth="1"/>
    <col min="62" max="62" width="23.33203125" bestFit="1" customWidth="1"/>
    <col min="65" max="65" width="33.21875" bestFit="1" customWidth="1"/>
  </cols>
  <sheetData>
    <row r="1" spans="1:65" x14ac:dyDescent="0.3">
      <c r="A1" s="13" t="s">
        <v>100</v>
      </c>
      <c r="I1" s="13" t="s">
        <v>117</v>
      </c>
      <c r="J1" t="s">
        <v>112</v>
      </c>
      <c r="K1" s="8">
        <v>0.109</v>
      </c>
      <c r="L1" s="8">
        <v>0.1126548</v>
      </c>
      <c r="M1" s="8">
        <v>0.107</v>
      </c>
      <c r="N1" s="8">
        <v>0.252</v>
      </c>
      <c r="O1" s="8">
        <v>0.13300000000000001</v>
      </c>
      <c r="P1" s="8">
        <v>0.36499999999999999</v>
      </c>
      <c r="Q1" s="8">
        <v>0.313</v>
      </c>
      <c r="R1" s="8">
        <v>0.32200000000000001</v>
      </c>
      <c r="S1" s="8">
        <v>0.23599999999999999</v>
      </c>
      <c r="U1" t="s">
        <v>113</v>
      </c>
      <c r="AF1" t="s">
        <v>114</v>
      </c>
      <c r="AW1" t="s">
        <v>119</v>
      </c>
      <c r="BH1" s="13" t="s">
        <v>122</v>
      </c>
    </row>
    <row r="2" spans="1:65" x14ac:dyDescent="0.3">
      <c r="A2" t="s">
        <v>34</v>
      </c>
      <c r="B2" t="s">
        <v>98</v>
      </c>
      <c r="C2" t="s">
        <v>99</v>
      </c>
      <c r="D2" t="s">
        <v>101</v>
      </c>
      <c r="E2" t="s">
        <v>96</v>
      </c>
      <c r="F2" t="s">
        <v>118</v>
      </c>
      <c r="G2" t="s">
        <v>121</v>
      </c>
      <c r="I2" s="22" t="s">
        <v>34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U2" t="s">
        <v>102</v>
      </c>
      <c r="V2" t="s">
        <v>103</v>
      </c>
      <c r="W2" t="s">
        <v>104</v>
      </c>
      <c r="X2" t="s">
        <v>105</v>
      </c>
      <c r="Y2" t="s">
        <v>106</v>
      </c>
      <c r="Z2" t="s">
        <v>107</v>
      </c>
      <c r="AA2" t="s">
        <v>108</v>
      </c>
      <c r="AB2" t="s">
        <v>109</v>
      </c>
      <c r="AC2" t="s">
        <v>110</v>
      </c>
      <c r="AD2" t="s">
        <v>111</v>
      </c>
      <c r="AF2" t="s">
        <v>102</v>
      </c>
      <c r="AG2" t="s">
        <v>103</v>
      </c>
      <c r="AH2" t="s">
        <v>104</v>
      </c>
      <c r="AI2" t="s">
        <v>105</v>
      </c>
      <c r="AJ2" t="s">
        <v>106</v>
      </c>
      <c r="AK2" t="s">
        <v>107</v>
      </c>
      <c r="AL2" t="s">
        <v>108</v>
      </c>
      <c r="AM2" t="s">
        <v>109</v>
      </c>
      <c r="AN2" t="s">
        <v>110</v>
      </c>
      <c r="AO2" t="s">
        <v>111</v>
      </c>
      <c r="AQ2" t="s">
        <v>115</v>
      </c>
      <c r="AR2" t="s">
        <v>116</v>
      </c>
      <c r="AU2" t="s">
        <v>34</v>
      </c>
      <c r="AV2" t="s">
        <v>120</v>
      </c>
      <c r="AW2" t="s">
        <v>102</v>
      </c>
      <c r="AX2" t="s">
        <v>103</v>
      </c>
      <c r="AY2" t="s">
        <v>104</v>
      </c>
      <c r="AZ2" t="s">
        <v>105</v>
      </c>
      <c r="BA2" t="s">
        <v>106</v>
      </c>
      <c r="BB2" t="s">
        <v>107</v>
      </c>
      <c r="BC2" t="s">
        <v>108</v>
      </c>
      <c r="BD2" t="s">
        <v>109</v>
      </c>
      <c r="BE2" t="s">
        <v>110</v>
      </c>
      <c r="BF2" t="s">
        <v>111</v>
      </c>
      <c r="BH2" t="s">
        <v>34</v>
      </c>
      <c r="BI2" t="s">
        <v>120</v>
      </c>
      <c r="BJ2" t="s">
        <v>123</v>
      </c>
      <c r="BK2" t="s">
        <v>126</v>
      </c>
      <c r="BL2" t="s">
        <v>124</v>
      </c>
      <c r="BM2" t="s">
        <v>125</v>
      </c>
    </row>
    <row r="3" spans="1:65" x14ac:dyDescent="0.3">
      <c r="A3" s="1">
        <v>34394</v>
      </c>
      <c r="I3" s="1">
        <v>33208</v>
      </c>
      <c r="J3" s="16">
        <f>+SUM(K3:S3)</f>
        <v>25574.483504588236</v>
      </c>
      <c r="K3" s="16">
        <v>2893.7238136673632</v>
      </c>
      <c r="L3" s="16">
        <v>5232.4837574066323</v>
      </c>
      <c r="M3" s="16">
        <v>812.54070000000002</v>
      </c>
      <c r="N3" s="16">
        <v>2035.6002239962756</v>
      </c>
      <c r="O3" s="16">
        <v>2235.4321994683933</v>
      </c>
      <c r="P3" s="16">
        <v>1262.0763412597912</v>
      </c>
      <c r="Q3" s="16">
        <v>785.49457710801983</v>
      </c>
      <c r="R3" s="16">
        <v>8462.6885821490505</v>
      </c>
      <c r="S3" s="16">
        <v>1854.4433095327058</v>
      </c>
      <c r="AU3" s="1">
        <v>33208</v>
      </c>
      <c r="AV3" s="21">
        <f t="shared" ref="AV3:AV31" si="0">+YEAR(AU3)</f>
        <v>1990</v>
      </c>
      <c r="BH3" s="1">
        <v>33208</v>
      </c>
      <c r="BI3" s="21">
        <f t="shared" ref="BI3:BI31" si="1">+YEAR(BH3)</f>
        <v>1990</v>
      </c>
      <c r="BJ3" s="16">
        <v>664964.5625</v>
      </c>
      <c r="BK3" s="16">
        <v>968609.875</v>
      </c>
      <c r="BL3" s="16">
        <v>502.25924682617188</v>
      </c>
      <c r="BM3" s="16">
        <f>+(BK3*1000000*BL3)/1000000000</f>
        <v>486493.26628589252</v>
      </c>
    </row>
    <row r="4" spans="1:65" x14ac:dyDescent="0.3">
      <c r="A4" s="1">
        <v>34486</v>
      </c>
      <c r="I4" s="1">
        <f>+EDATE(I3,12)</f>
        <v>33573</v>
      </c>
      <c r="J4" s="16">
        <f t="shared" ref="J4:J32" si="2">+SUM(K4:S4)</f>
        <v>31583.340163549718</v>
      </c>
      <c r="K4" s="16">
        <v>3643.379407400887</v>
      </c>
      <c r="L4" s="16">
        <v>5273.426509812005</v>
      </c>
      <c r="M4" s="16">
        <v>1129.977040868248</v>
      </c>
      <c r="N4" s="16">
        <v>2587.5010774469029</v>
      </c>
      <c r="O4" s="16">
        <v>2841.7448075682296</v>
      </c>
      <c r="P4" s="16">
        <v>1746.7183787594586</v>
      </c>
      <c r="Q4" s="16">
        <v>1050.604812160384</v>
      </c>
      <c r="R4" s="16">
        <v>10854.171752187711</v>
      </c>
      <c r="S4" s="16">
        <v>2455.8163773458896</v>
      </c>
      <c r="U4" s="19">
        <f>+SUM(V4:AD4)</f>
        <v>25912.082251093376</v>
      </c>
      <c r="V4" s="19">
        <f>+K4-K3*K$1</f>
        <v>3327.9635117111443</v>
      </c>
      <c r="W4" s="19">
        <f t="shared" ref="W4:W32" si="3">+L4-L3*L$1</f>
        <v>4683.9620986181126</v>
      </c>
      <c r="X4" s="19">
        <f t="shared" ref="X4:X32" si="4">+M4-M3*M$1</f>
        <v>1043.035185968248</v>
      </c>
      <c r="Y4" s="19">
        <f t="shared" ref="Y4:Y32" si="5">+N4-N3*N$1</f>
        <v>2074.5298209998414</v>
      </c>
      <c r="Z4" s="19">
        <f t="shared" ref="Z4:Z32" si="6">+O4-O3*O$1</f>
        <v>2544.4323250389334</v>
      </c>
      <c r="AA4" s="19">
        <f t="shared" ref="AA4:AA32" si="7">+P4-P3*P$1</f>
        <v>1286.0605141996348</v>
      </c>
      <c r="AB4" s="19">
        <f t="shared" ref="AB4:AB32" si="8">+Q4-Q3*Q$1</f>
        <v>804.74500952557378</v>
      </c>
      <c r="AC4" s="19">
        <f t="shared" ref="AC4:AC32" si="9">+R4-R3*R$1</f>
        <v>8129.1860287357158</v>
      </c>
      <c r="AD4" s="19">
        <f t="shared" ref="AD4:AD32" si="10">+S4-S3*S$1</f>
        <v>2018.1677562961711</v>
      </c>
      <c r="AF4" s="19">
        <f>+J4-U4</f>
        <v>5671.2579124563417</v>
      </c>
      <c r="AG4" s="19">
        <f t="shared" ref="AG4:AO4" si="11">+K4-V4</f>
        <v>315.41589568974268</v>
      </c>
      <c r="AH4" s="19">
        <f t="shared" si="11"/>
        <v>589.46441119389237</v>
      </c>
      <c r="AI4" s="19">
        <f t="shared" si="11"/>
        <v>86.941854899999953</v>
      </c>
      <c r="AJ4" s="19">
        <f t="shared" si="11"/>
        <v>512.97125644706148</v>
      </c>
      <c r="AK4" s="19">
        <f t="shared" si="11"/>
        <v>297.31248252929618</v>
      </c>
      <c r="AL4" s="19">
        <f t="shared" si="11"/>
        <v>460.65786455982379</v>
      </c>
      <c r="AM4" s="19">
        <f t="shared" si="11"/>
        <v>245.85980263481019</v>
      </c>
      <c r="AN4" s="19">
        <f t="shared" si="11"/>
        <v>2724.985723451995</v>
      </c>
      <c r="AO4" s="19">
        <f t="shared" si="11"/>
        <v>437.64862104971849</v>
      </c>
      <c r="AP4" s="19"/>
      <c r="AU4" s="1">
        <f>+EDATE(AU3,12)</f>
        <v>33573</v>
      </c>
      <c r="AV4" s="21">
        <f t="shared" si="0"/>
        <v>1991</v>
      </c>
      <c r="AW4" s="20">
        <f t="shared" ref="AW4:BF4" si="12">(J4-U4)/J3</f>
        <v>0.22175454340803713</v>
      </c>
      <c r="AX4" s="20">
        <f t="shared" si="12"/>
        <v>0.10900000000000003</v>
      </c>
      <c r="AY4" s="20">
        <f t="shared" si="12"/>
        <v>0.11265479999999994</v>
      </c>
      <c r="AZ4" s="20">
        <f t="shared" si="12"/>
        <v>0.10699999999999994</v>
      </c>
      <c r="BA4" s="20">
        <f t="shared" si="12"/>
        <v>0.252</v>
      </c>
      <c r="BB4" s="20">
        <f t="shared" si="12"/>
        <v>0.13299999999999995</v>
      </c>
      <c r="BC4" s="20">
        <f t="shared" si="12"/>
        <v>0.36499999999999999</v>
      </c>
      <c r="BD4" s="20">
        <f t="shared" si="12"/>
        <v>0.313</v>
      </c>
      <c r="BE4" s="20">
        <f t="shared" si="12"/>
        <v>0.32200000000000006</v>
      </c>
      <c r="BF4" s="20">
        <f t="shared" si="12"/>
        <v>0.23599999999999996</v>
      </c>
      <c r="BH4" s="1">
        <f>+EDATE(BH3,12)</f>
        <v>33573</v>
      </c>
      <c r="BI4" s="21">
        <f t="shared" si="1"/>
        <v>1991</v>
      </c>
      <c r="BJ4" s="16">
        <v>682221.9375</v>
      </c>
      <c r="BK4" s="16">
        <v>989885.8125</v>
      </c>
      <c r="BL4" s="16">
        <v>633.045166015625</v>
      </c>
      <c r="BM4" s="16">
        <f t="shared" ref="BM4:BM30" si="13">+(BK4*1000000*BL4)/1000000000</f>
        <v>626642.42851057439</v>
      </c>
    </row>
    <row r="5" spans="1:65" x14ac:dyDescent="0.3">
      <c r="A5" s="1">
        <v>34578</v>
      </c>
      <c r="I5" s="1">
        <f t="shared" ref="I5:I32" si="14">+EDATE(I4,12)</f>
        <v>33939</v>
      </c>
      <c r="J5" s="16">
        <f t="shared" si="2"/>
        <v>33185.80323776351</v>
      </c>
      <c r="K5" s="16">
        <v>4686.8315201301848</v>
      </c>
      <c r="L5" s="16">
        <v>4421.7396111558364</v>
      </c>
      <c r="M5" s="16">
        <v>1360.0313889689492</v>
      </c>
      <c r="N5" s="16">
        <v>2762.6871696829421</v>
      </c>
      <c r="O5" s="16">
        <v>3034.0550827356356</v>
      </c>
      <c r="P5" s="16">
        <v>1857.0004498690641</v>
      </c>
      <c r="Q5" s="16">
        <v>1133.7512622477307</v>
      </c>
      <c r="R5" s="16">
        <v>11380.05646904298</v>
      </c>
      <c r="S5" s="16">
        <v>2549.6502839301857</v>
      </c>
      <c r="U5" s="19">
        <f>+SUM(V5:AD5)</f>
        <v>26002.680715571671</v>
      </c>
      <c r="V5" s="19">
        <f t="shared" ref="V5:V32" si="15">+K5-K4*K$1</f>
        <v>4289.703164723488</v>
      </c>
      <c r="W5" s="19">
        <f t="shared" si="3"/>
        <v>3827.6628023782669</v>
      </c>
      <c r="X5" s="19">
        <f t="shared" si="4"/>
        <v>1239.1238455960465</v>
      </c>
      <c r="Y5" s="19">
        <f t="shared" si="5"/>
        <v>2110.6368981663227</v>
      </c>
      <c r="Z5" s="19">
        <f t="shared" si="6"/>
        <v>2656.1030233290612</v>
      </c>
      <c r="AA5" s="19">
        <f t="shared" si="7"/>
        <v>1219.4482416218618</v>
      </c>
      <c r="AB5" s="19">
        <f t="shared" si="8"/>
        <v>804.9119560415304</v>
      </c>
      <c r="AC5" s="19">
        <f t="shared" si="9"/>
        <v>7885.0131648385377</v>
      </c>
      <c r="AD5" s="19">
        <f t="shared" si="10"/>
        <v>1970.0776188765558</v>
      </c>
      <c r="AF5" s="19">
        <f t="shared" ref="AF5:AF32" si="16">+J5-U5</f>
        <v>7183.1225221918394</v>
      </c>
      <c r="AG5" s="19">
        <f t="shared" ref="AG5:AG32" si="17">+K5-V5</f>
        <v>397.12835540669676</v>
      </c>
      <c r="AH5" s="19">
        <f t="shared" ref="AH5:AH32" si="18">+L5-W5</f>
        <v>594.07680877756957</v>
      </c>
      <c r="AI5" s="19">
        <f t="shared" ref="AI5:AI32" si="19">+M5-X5</f>
        <v>120.90754337290264</v>
      </c>
      <c r="AJ5" s="19">
        <f t="shared" ref="AJ5:AJ32" si="20">+N5-Y5</f>
        <v>652.05027151661943</v>
      </c>
      <c r="AK5" s="19">
        <f t="shared" ref="AK5:AK32" si="21">+O5-Z5</f>
        <v>377.95205940657434</v>
      </c>
      <c r="AL5" s="19">
        <f t="shared" ref="AL5:AL32" si="22">+P5-AA5</f>
        <v>637.55220824720232</v>
      </c>
      <c r="AM5" s="19">
        <f t="shared" ref="AM5:AM32" si="23">+Q5-AB5</f>
        <v>328.83930620620026</v>
      </c>
      <c r="AN5" s="19">
        <f t="shared" ref="AN5:AN32" si="24">+R5-AC5</f>
        <v>3495.0433042044424</v>
      </c>
      <c r="AO5" s="19">
        <f t="shared" ref="AO5:AO32" si="25">+S5-AD5</f>
        <v>579.57266505362986</v>
      </c>
      <c r="AU5" s="1">
        <f>+EDATE(AU4,12)</f>
        <v>33939</v>
      </c>
      <c r="AV5" s="21">
        <f t="shared" si="0"/>
        <v>1992</v>
      </c>
      <c r="AW5" s="20">
        <f t="shared" ref="AW5:AW32" si="26">(J5-U5)/J4</f>
        <v>0.22743390930139396</v>
      </c>
      <c r="AX5" s="20">
        <f t="shared" ref="AX5:AX32" si="27">(K5-V5)/K4</f>
        <v>0.10900000000000003</v>
      </c>
      <c r="AY5" s="20">
        <f t="shared" ref="AY5:AY32" si="28">(L5-W5)/L4</f>
        <v>0.11265480000000003</v>
      </c>
      <c r="AZ5" s="20">
        <f t="shared" ref="AZ5:AZ32" si="29">(M5-X5)/M4</f>
        <v>0.1070000000000001</v>
      </c>
      <c r="BA5" s="20">
        <f t="shared" ref="BA5:BA32" si="30">(N5-Y5)/N4</f>
        <v>0.25199999999999995</v>
      </c>
      <c r="BB5" s="20">
        <f t="shared" ref="BB5:BB32" si="31">(O5-Z5)/O4</f>
        <v>0.13299999999999992</v>
      </c>
      <c r="BC5" s="20">
        <f t="shared" ref="BC5:BC32" si="32">(P5-AA5)/P4</f>
        <v>0.36499999999999999</v>
      </c>
      <c r="BD5" s="20">
        <f t="shared" ref="BD5:BD32" si="33">(Q5-AB5)/Q4</f>
        <v>0.31300000000000006</v>
      </c>
      <c r="BE5" s="20">
        <f t="shared" ref="BE5:BE32" si="34">(R5-AC5)/R4</f>
        <v>0.32199999999999995</v>
      </c>
      <c r="BF5" s="20">
        <f t="shared" ref="BF5:BF32" si="35">(S5-AD5)/S4</f>
        <v>0.23599999999999996</v>
      </c>
      <c r="BH5" s="1">
        <f>+EDATE(BH4,12)</f>
        <v>33939</v>
      </c>
      <c r="BI5" s="21">
        <f t="shared" si="1"/>
        <v>1992</v>
      </c>
      <c r="BJ5" s="16">
        <v>703052.4375</v>
      </c>
      <c r="BK5" s="16">
        <v>1017690.25</v>
      </c>
      <c r="BL5" s="16">
        <v>759.281982421875</v>
      </c>
      <c r="BM5" s="16">
        <f t="shared" si="13"/>
        <v>772713.87051141367</v>
      </c>
    </row>
    <row r="6" spans="1:65" x14ac:dyDescent="0.3">
      <c r="A6" s="1">
        <v>34669</v>
      </c>
      <c r="D6" s="16"/>
      <c r="E6" s="17">
        <v>38941.912339441922</v>
      </c>
      <c r="F6" s="16">
        <f>+IFERROR(VLOOKUP($A6, $I$3:$U$32, 13, FALSE), "")</f>
        <v>31009.885432994692</v>
      </c>
      <c r="G6" s="19">
        <f>+IF(F6="",F4+(F8-F4)/2,F6)</f>
        <v>31009.885432994692</v>
      </c>
      <c r="I6" s="1">
        <f t="shared" si="14"/>
        <v>34304</v>
      </c>
      <c r="J6" s="16">
        <f t="shared" si="2"/>
        <v>34763.466087457105</v>
      </c>
      <c r="K6" s="16">
        <v>5485.7087183719441</v>
      </c>
      <c r="L6" s="16">
        <v>3571.5989172488989</v>
      </c>
      <c r="M6" s="16">
        <v>1858.1190289583731</v>
      </c>
      <c r="N6" s="16">
        <v>2953.4412580323547</v>
      </c>
      <c r="O6" s="16">
        <v>3243.4325563241018</v>
      </c>
      <c r="P6" s="16">
        <v>2103.2296650642584</v>
      </c>
      <c r="Q6" s="16">
        <v>1100.785921156416</v>
      </c>
      <c r="R6" s="16">
        <v>12040.839592960485</v>
      </c>
      <c r="S6" s="16">
        <v>2406.3104293402748</v>
      </c>
      <c r="U6" s="19">
        <f t="shared" ref="U6:U32" si="36">+SUM(V6:AD6)</f>
        <v>27210.456449507343</v>
      </c>
      <c r="V6" s="19">
        <f t="shared" si="15"/>
        <v>4974.8440826777542</v>
      </c>
      <c r="W6" s="19">
        <f t="shared" si="3"/>
        <v>3073.4687257020605</v>
      </c>
      <c r="X6" s="19">
        <f t="shared" si="4"/>
        <v>1712.5956703386955</v>
      </c>
      <c r="Y6" s="19">
        <f t="shared" si="5"/>
        <v>2257.2440912722532</v>
      </c>
      <c r="Z6" s="19">
        <f t="shared" si="6"/>
        <v>2839.9032303202621</v>
      </c>
      <c r="AA6" s="19">
        <f t="shared" si="7"/>
        <v>1425.4245008620501</v>
      </c>
      <c r="AB6" s="19">
        <f t="shared" si="8"/>
        <v>745.92177607287624</v>
      </c>
      <c r="AC6" s="19">
        <f t="shared" si="9"/>
        <v>8376.4614099286446</v>
      </c>
      <c r="AD6" s="19">
        <f t="shared" si="10"/>
        <v>1804.5929623327511</v>
      </c>
      <c r="AF6" s="19">
        <f t="shared" si="16"/>
        <v>7553.0096379497627</v>
      </c>
      <c r="AG6" s="19">
        <f t="shared" si="17"/>
        <v>510.86463569418993</v>
      </c>
      <c r="AH6" s="19">
        <f t="shared" si="18"/>
        <v>498.13019154683843</v>
      </c>
      <c r="AI6" s="19">
        <f t="shared" si="19"/>
        <v>145.52335861967754</v>
      </c>
      <c r="AJ6" s="19">
        <f t="shared" si="20"/>
        <v>696.19716676010148</v>
      </c>
      <c r="AK6" s="19">
        <f t="shared" si="21"/>
        <v>403.52932600383974</v>
      </c>
      <c r="AL6" s="19">
        <f t="shared" si="22"/>
        <v>677.80516420220829</v>
      </c>
      <c r="AM6" s="19">
        <f t="shared" si="23"/>
        <v>354.86414508353971</v>
      </c>
      <c r="AN6" s="19">
        <f t="shared" si="24"/>
        <v>3664.3781830318403</v>
      </c>
      <c r="AO6" s="19">
        <f t="shared" si="25"/>
        <v>601.71746700752374</v>
      </c>
      <c r="AU6" s="1">
        <f t="shared" ref="AU6:AU32" si="37">+EDATE(AU5,12)</f>
        <v>34304</v>
      </c>
      <c r="AV6" s="21">
        <f t="shared" si="0"/>
        <v>1993</v>
      </c>
      <c r="AW6" s="20">
        <f t="shared" si="26"/>
        <v>0.22759761407115431</v>
      </c>
      <c r="AX6" s="20">
        <f t="shared" si="27"/>
        <v>0.10899999999999996</v>
      </c>
      <c r="AY6" s="20">
        <f t="shared" si="28"/>
        <v>0.11265479999999999</v>
      </c>
      <c r="AZ6" s="20">
        <f t="shared" si="29"/>
        <v>0.10699999999999998</v>
      </c>
      <c r="BA6" s="20">
        <f t="shared" si="30"/>
        <v>0.252</v>
      </c>
      <c r="BB6" s="20">
        <f t="shared" si="31"/>
        <v>0.13300000000000006</v>
      </c>
      <c r="BC6" s="20">
        <f t="shared" si="32"/>
        <v>0.36499999999999994</v>
      </c>
      <c r="BD6" s="20">
        <f t="shared" si="33"/>
        <v>0.313</v>
      </c>
      <c r="BE6" s="20">
        <f t="shared" si="34"/>
        <v>0.32200000000000006</v>
      </c>
      <c r="BF6" s="20">
        <f t="shared" si="35"/>
        <v>0.23599999999999996</v>
      </c>
      <c r="BH6" s="1">
        <f t="shared" ref="BH6:BH32" si="38">+EDATE(BH5,12)</f>
        <v>34304</v>
      </c>
      <c r="BI6" s="21">
        <f t="shared" si="1"/>
        <v>1993</v>
      </c>
      <c r="BJ6" s="16">
        <v>757707.125</v>
      </c>
      <c r="BK6" s="16">
        <v>1061747.375</v>
      </c>
      <c r="BL6" s="16">
        <v>863.064697265625</v>
      </c>
      <c r="BM6" s="16">
        <f t="shared" si="13"/>
        <v>916356.67677694699</v>
      </c>
    </row>
    <row r="7" spans="1:65" x14ac:dyDescent="0.3">
      <c r="A7" s="1">
        <v>34759</v>
      </c>
      <c r="B7" s="8">
        <v>7.0330289908096685E-2</v>
      </c>
      <c r="D7" s="16">
        <f t="shared" ref="D7:D46" si="39">+D8/(1+B7)</f>
        <v>23534.683442842568</v>
      </c>
      <c r="E7" s="16"/>
      <c r="F7" s="16" t="str">
        <f t="shared" ref="F7:F70" si="40">+IFERROR(VLOOKUP($A7, $I$3:$U$32, 13, FALSE), "")</f>
        <v/>
      </c>
      <c r="G7" s="19">
        <f>+IF(F7="",G6+(G8-G6)/2,F7)</f>
        <v>31936.197859477441</v>
      </c>
      <c r="I7" s="1">
        <f t="shared" si="14"/>
        <v>34669</v>
      </c>
      <c r="J7" s="16">
        <f t="shared" si="2"/>
        <v>38941.912339441922</v>
      </c>
      <c r="K7" s="16">
        <v>6317.0424823289277</v>
      </c>
      <c r="L7" s="16">
        <v>4466.7275271132021</v>
      </c>
      <c r="M7" s="16">
        <v>2846.9086300111348</v>
      </c>
      <c r="N7" s="16">
        <v>3117.514179757954</v>
      </c>
      <c r="O7" s="16">
        <v>3423.5095027803081</v>
      </c>
      <c r="P7" s="16">
        <v>2516.1538587986079</v>
      </c>
      <c r="Q7" s="16">
        <v>1175.4142951096449</v>
      </c>
      <c r="R7" s="16">
        <v>12602.656379453849</v>
      </c>
      <c r="S7" s="16">
        <v>2475.9854840882954</v>
      </c>
      <c r="U7" s="19">
        <f t="shared" si="36"/>
        <v>31009.885432994692</v>
      </c>
      <c r="V7" s="19">
        <f t="shared" si="15"/>
        <v>5719.100232026386</v>
      </c>
      <c r="W7" s="19">
        <f t="shared" si="3"/>
        <v>4064.3697654103107</v>
      </c>
      <c r="X7" s="19">
        <f t="shared" si="4"/>
        <v>2648.0898939125891</v>
      </c>
      <c r="Y7" s="19">
        <f t="shared" si="5"/>
        <v>2373.2469827338009</v>
      </c>
      <c r="Z7" s="19">
        <f t="shared" si="6"/>
        <v>2992.1329727892025</v>
      </c>
      <c r="AA7" s="19">
        <f t="shared" si="7"/>
        <v>1748.4750310501536</v>
      </c>
      <c r="AB7" s="19">
        <f t="shared" si="8"/>
        <v>830.86830178768673</v>
      </c>
      <c r="AC7" s="19">
        <f t="shared" si="9"/>
        <v>8725.5060305205734</v>
      </c>
      <c r="AD7" s="19">
        <f t="shared" si="10"/>
        <v>1908.0962227639907</v>
      </c>
      <c r="AF7" s="19">
        <f t="shared" si="16"/>
        <v>7932.0269064472304</v>
      </c>
      <c r="AG7" s="19">
        <f t="shared" si="17"/>
        <v>597.94225030254165</v>
      </c>
      <c r="AH7" s="19">
        <f t="shared" si="18"/>
        <v>402.35776170289137</v>
      </c>
      <c r="AI7" s="19">
        <f t="shared" si="19"/>
        <v>198.81873609854574</v>
      </c>
      <c r="AJ7" s="19">
        <f t="shared" si="20"/>
        <v>744.26719702415312</v>
      </c>
      <c r="AK7" s="19">
        <f t="shared" si="21"/>
        <v>431.3765299911056</v>
      </c>
      <c r="AL7" s="19">
        <f t="shared" si="22"/>
        <v>767.6788277484543</v>
      </c>
      <c r="AM7" s="19">
        <f t="shared" si="23"/>
        <v>344.54599332195812</v>
      </c>
      <c r="AN7" s="19">
        <f t="shared" si="24"/>
        <v>3877.1503489332754</v>
      </c>
      <c r="AO7" s="19">
        <f t="shared" si="25"/>
        <v>567.8892613243047</v>
      </c>
      <c r="AQ7" s="19">
        <v>17246844</v>
      </c>
      <c r="AR7" s="19">
        <f t="shared" ref="AR7:AR16" si="41">+AR8/(1+AQ8/AQ7-1)</f>
        <v>81456.438033320956</v>
      </c>
      <c r="AS7" s="19"/>
      <c r="AU7" s="1">
        <f t="shared" si="37"/>
        <v>34669</v>
      </c>
      <c r="AV7" s="21">
        <f t="shared" si="0"/>
        <v>1994</v>
      </c>
      <c r="AW7" s="20">
        <f t="shared" si="26"/>
        <v>0.22817134765825781</v>
      </c>
      <c r="AX7" s="20">
        <f t="shared" si="27"/>
        <v>0.10899999999999996</v>
      </c>
      <c r="AY7" s="20">
        <f t="shared" si="28"/>
        <v>0.11265480000000003</v>
      </c>
      <c r="AZ7" s="20">
        <f t="shared" si="29"/>
        <v>0.1069999999999999</v>
      </c>
      <c r="BA7" s="20">
        <f t="shared" si="30"/>
        <v>0.25199999999999989</v>
      </c>
      <c r="BB7" s="20">
        <f t="shared" si="31"/>
        <v>0.13300000000000001</v>
      </c>
      <c r="BC7" s="20">
        <f t="shared" si="32"/>
        <v>0.36499999999999999</v>
      </c>
      <c r="BD7" s="20">
        <f t="shared" si="33"/>
        <v>0.31299999999999994</v>
      </c>
      <c r="BE7" s="20">
        <f t="shared" si="34"/>
        <v>0.32199999999999995</v>
      </c>
      <c r="BF7" s="20">
        <f t="shared" si="35"/>
        <v>0.23599999999999993</v>
      </c>
      <c r="BH7" s="1">
        <f t="shared" si="38"/>
        <v>34669</v>
      </c>
      <c r="BI7" s="21">
        <f t="shared" si="1"/>
        <v>1994</v>
      </c>
      <c r="BJ7" s="16">
        <v>814452.9375</v>
      </c>
      <c r="BK7" s="16">
        <v>1111331.25</v>
      </c>
      <c r="BL7" s="16">
        <v>844.83587646484375</v>
      </c>
      <c r="BM7" s="16">
        <f t="shared" si="13"/>
        <v>938892.51063652034</v>
      </c>
    </row>
    <row r="8" spans="1:65" x14ac:dyDescent="0.3">
      <c r="A8" s="1">
        <v>34851</v>
      </c>
      <c r="B8" s="8">
        <v>-9.3377064904139224E-3</v>
      </c>
      <c r="D8" s="16">
        <f t="shared" si="39"/>
        <v>25189.884552272968</v>
      </c>
      <c r="E8" s="16"/>
      <c r="F8" s="16" t="str">
        <f t="shared" si="40"/>
        <v/>
      </c>
      <c r="G8" s="19">
        <f t="shared" ref="G8:G70" si="42">+IF(F8="",F6+(F10-F6)/2,F8)</f>
        <v>32862.51028596019</v>
      </c>
      <c r="I8" s="1">
        <f t="shared" si="14"/>
        <v>35034</v>
      </c>
      <c r="J8" s="16">
        <f t="shared" si="2"/>
        <v>43381.139387560746</v>
      </c>
      <c r="K8" s="16">
        <v>6445.6800070091058</v>
      </c>
      <c r="L8" s="16">
        <v>6791.0441170932691</v>
      </c>
      <c r="M8" s="16">
        <v>4920.1992273376854</v>
      </c>
      <c r="N8" s="16">
        <v>3151.4608602384951</v>
      </c>
      <c r="O8" s="16">
        <v>3460.7487880293393</v>
      </c>
      <c r="P8" s="16">
        <v>2826.0639708731305</v>
      </c>
      <c r="Q8" s="16">
        <v>1040.9154105266812</v>
      </c>
      <c r="R8" s="16">
        <v>12405.841712043739</v>
      </c>
      <c r="S8" s="16">
        <v>2339.1852944092984</v>
      </c>
      <c r="U8" s="19">
        <f t="shared" si="36"/>
        <v>34715.135138925696</v>
      </c>
      <c r="V8" s="19">
        <f t="shared" si="15"/>
        <v>5757.1223764352526</v>
      </c>
      <c r="W8" s="19">
        <f t="shared" si="3"/>
        <v>6287.8458208718366</v>
      </c>
      <c r="X8" s="19">
        <f t="shared" si="4"/>
        <v>4615.5800039264941</v>
      </c>
      <c r="Y8" s="19">
        <f t="shared" si="5"/>
        <v>2365.8472869394909</v>
      </c>
      <c r="Z8" s="19">
        <f t="shared" si="6"/>
        <v>3005.4220241595581</v>
      </c>
      <c r="AA8" s="19">
        <f t="shared" si="7"/>
        <v>1907.6678124116388</v>
      </c>
      <c r="AB8" s="19">
        <f t="shared" si="8"/>
        <v>673.01073615736232</v>
      </c>
      <c r="AC8" s="19">
        <f t="shared" si="9"/>
        <v>8347.7863578595989</v>
      </c>
      <c r="AD8" s="19">
        <f t="shared" si="10"/>
        <v>1754.8527201644606</v>
      </c>
      <c r="AF8" s="19">
        <f t="shared" si="16"/>
        <v>8666.0042486350503</v>
      </c>
      <c r="AG8" s="19">
        <f t="shared" si="17"/>
        <v>688.5576305738532</v>
      </c>
      <c r="AH8" s="19">
        <f t="shared" si="18"/>
        <v>503.19829622143243</v>
      </c>
      <c r="AI8" s="19">
        <f t="shared" si="19"/>
        <v>304.61922341119134</v>
      </c>
      <c r="AJ8" s="19">
        <f t="shared" si="20"/>
        <v>785.6135732990042</v>
      </c>
      <c r="AK8" s="19">
        <f t="shared" si="21"/>
        <v>455.32676386978119</v>
      </c>
      <c r="AL8" s="19">
        <f t="shared" si="22"/>
        <v>918.39615846149172</v>
      </c>
      <c r="AM8" s="19">
        <f t="shared" si="23"/>
        <v>367.90467436931885</v>
      </c>
      <c r="AN8" s="19">
        <f t="shared" si="24"/>
        <v>4058.05535418414</v>
      </c>
      <c r="AO8" s="19">
        <f t="shared" si="25"/>
        <v>584.33257424483782</v>
      </c>
      <c r="AQ8" s="19">
        <v>18293020</v>
      </c>
      <c r="AR8" s="19">
        <f t="shared" si="41"/>
        <v>86397.502642935768</v>
      </c>
      <c r="AS8" s="19"/>
      <c r="AU8" s="1">
        <f t="shared" si="37"/>
        <v>35034</v>
      </c>
      <c r="AV8" s="21">
        <f t="shared" si="0"/>
        <v>1995</v>
      </c>
      <c r="AW8" s="20">
        <f t="shared" si="26"/>
        <v>0.22253668934121079</v>
      </c>
      <c r="AX8" s="20">
        <f t="shared" si="27"/>
        <v>0.10900000000000001</v>
      </c>
      <c r="AY8" s="20">
        <f t="shared" si="28"/>
        <v>0.11265480000000001</v>
      </c>
      <c r="AZ8" s="20">
        <f t="shared" si="29"/>
        <v>0.10699999999999997</v>
      </c>
      <c r="BA8" s="20">
        <f t="shared" si="30"/>
        <v>0.25199999999999995</v>
      </c>
      <c r="BB8" s="20">
        <f t="shared" si="31"/>
        <v>0.13300000000000006</v>
      </c>
      <c r="BC8" s="20">
        <f t="shared" si="32"/>
        <v>0.36499999999999994</v>
      </c>
      <c r="BD8" s="20">
        <f t="shared" si="33"/>
        <v>0.313</v>
      </c>
      <c r="BE8" s="20">
        <f t="shared" si="34"/>
        <v>0.32200000000000006</v>
      </c>
      <c r="BF8" s="20">
        <f t="shared" si="35"/>
        <v>0.23600000000000004</v>
      </c>
      <c r="BH8" s="1">
        <f t="shared" si="38"/>
        <v>35034</v>
      </c>
      <c r="BI8" s="21">
        <f t="shared" si="1"/>
        <v>1995</v>
      </c>
      <c r="BJ8" s="16">
        <v>870584.375</v>
      </c>
      <c r="BK8" s="16">
        <v>1158447.5</v>
      </c>
      <c r="BL8" s="16">
        <v>912.826416015625</v>
      </c>
      <c r="BM8" s="16">
        <f t="shared" si="13"/>
        <v>1057461.4795672607</v>
      </c>
    </row>
    <row r="9" spans="1:65" x14ac:dyDescent="0.3">
      <c r="A9" s="1">
        <v>34943</v>
      </c>
      <c r="B9" s="8">
        <v>-5.4791322396956159E-2</v>
      </c>
      <c r="D9" s="16">
        <f t="shared" si="39"/>
        <v>24954.668803796434</v>
      </c>
      <c r="E9" s="16"/>
      <c r="F9" s="16" t="str">
        <f t="shared" si="40"/>
        <v/>
      </c>
      <c r="G9" s="19">
        <f>+IF(F9="",G8+(G10-G8)/2,F9)</f>
        <v>33788.82271244294</v>
      </c>
      <c r="I9" s="1">
        <f t="shared" si="14"/>
        <v>35400</v>
      </c>
      <c r="J9" s="16">
        <f t="shared" si="2"/>
        <v>46382.283151921329</v>
      </c>
      <c r="K9" s="16">
        <v>6178.5731199126567</v>
      </c>
      <c r="L9" s="16">
        <v>8986.0077464736059</v>
      </c>
      <c r="M9" s="16">
        <v>6415.83104469312</v>
      </c>
      <c r="N9" s="16">
        <v>3201.4646078141445</v>
      </c>
      <c r="O9" s="16">
        <v>3515.7524775041966</v>
      </c>
      <c r="P9" s="16">
        <v>3024.2442485358774</v>
      </c>
      <c r="Q9" s="16">
        <v>850.37910390362003</v>
      </c>
      <c r="R9" s="16">
        <v>12114.579372931246</v>
      </c>
      <c r="S9" s="16">
        <v>2095.4514301528638</v>
      </c>
      <c r="U9" s="19">
        <f t="shared" si="36"/>
        <v>37229.702637819668</v>
      </c>
      <c r="V9" s="19">
        <f t="shared" si="15"/>
        <v>5475.9939991486644</v>
      </c>
      <c r="W9" s="19">
        <f t="shared" si="3"/>
        <v>8220.9640296712878</v>
      </c>
      <c r="X9" s="19">
        <f t="shared" si="4"/>
        <v>5889.3697273679882</v>
      </c>
      <c r="Y9" s="19">
        <f t="shared" si="5"/>
        <v>2407.2964710340439</v>
      </c>
      <c r="Z9" s="19">
        <f t="shared" si="6"/>
        <v>3055.4728886962944</v>
      </c>
      <c r="AA9" s="19">
        <f t="shared" si="7"/>
        <v>1992.7308991671848</v>
      </c>
      <c r="AB9" s="19">
        <f t="shared" si="8"/>
        <v>524.57258040876877</v>
      </c>
      <c r="AC9" s="19">
        <f t="shared" si="9"/>
        <v>8119.8983416531628</v>
      </c>
      <c r="AD9" s="19">
        <f t="shared" si="10"/>
        <v>1543.4037006722695</v>
      </c>
      <c r="AF9" s="19">
        <f t="shared" si="16"/>
        <v>9152.5805141016608</v>
      </c>
      <c r="AG9" s="19">
        <f t="shared" si="17"/>
        <v>702.57912076399225</v>
      </c>
      <c r="AH9" s="19">
        <f t="shared" si="18"/>
        <v>765.04371680231816</v>
      </c>
      <c r="AI9" s="19">
        <f t="shared" si="19"/>
        <v>526.46131732513186</v>
      </c>
      <c r="AJ9" s="19">
        <f t="shared" si="20"/>
        <v>794.16813678010067</v>
      </c>
      <c r="AK9" s="19">
        <f t="shared" si="21"/>
        <v>460.2795888079022</v>
      </c>
      <c r="AL9" s="19">
        <f t="shared" si="22"/>
        <v>1031.5133493686926</v>
      </c>
      <c r="AM9" s="19">
        <f t="shared" si="23"/>
        <v>325.80652349485126</v>
      </c>
      <c r="AN9" s="19">
        <f t="shared" si="24"/>
        <v>3994.6810312780835</v>
      </c>
      <c r="AO9" s="19">
        <f t="shared" si="25"/>
        <v>552.0477294805944</v>
      </c>
      <c r="AQ9" s="19">
        <v>16094210</v>
      </c>
      <c r="AR9" s="19">
        <f t="shared" si="41"/>
        <v>76012.57479688774</v>
      </c>
      <c r="AS9" s="19"/>
      <c r="AU9" s="1">
        <f t="shared" si="37"/>
        <v>35400</v>
      </c>
      <c r="AV9" s="21">
        <f t="shared" si="0"/>
        <v>1996</v>
      </c>
      <c r="AW9" s="20">
        <f t="shared" si="26"/>
        <v>0.2109806391283052</v>
      </c>
      <c r="AX9" s="20">
        <f t="shared" si="27"/>
        <v>0.10899999999999996</v>
      </c>
      <c r="AY9" s="20">
        <f t="shared" si="28"/>
        <v>0.1126547999999999</v>
      </c>
      <c r="AZ9" s="20">
        <f t="shared" si="29"/>
        <v>0.1069999999999999</v>
      </c>
      <c r="BA9" s="20">
        <f t="shared" si="30"/>
        <v>0.25199999999999995</v>
      </c>
      <c r="BB9" s="20">
        <f t="shared" si="31"/>
        <v>0.13300000000000003</v>
      </c>
      <c r="BC9" s="20">
        <f t="shared" si="32"/>
        <v>0.36499999999999999</v>
      </c>
      <c r="BD9" s="20">
        <f t="shared" si="33"/>
        <v>0.31300000000000006</v>
      </c>
      <c r="BE9" s="20">
        <f t="shared" si="34"/>
        <v>0.32199999999999995</v>
      </c>
      <c r="BF9" s="20">
        <f t="shared" si="35"/>
        <v>0.23599999999999999</v>
      </c>
      <c r="BH9" s="1">
        <f t="shared" si="38"/>
        <v>35400</v>
      </c>
      <c r="BI9" s="21">
        <f t="shared" si="1"/>
        <v>1996</v>
      </c>
      <c r="BJ9" s="16">
        <v>913715.5625</v>
      </c>
      <c r="BK9" s="16">
        <v>1201216.5</v>
      </c>
      <c r="BL9" s="16">
        <v>1036.6864013671875</v>
      </c>
      <c r="BM9" s="16">
        <f t="shared" si="13"/>
        <v>1245284.8106478883</v>
      </c>
    </row>
    <row r="10" spans="1:65" x14ac:dyDescent="0.3">
      <c r="A10" s="1">
        <v>35034</v>
      </c>
      <c r="B10" s="8">
        <v>2.6985028219793178E-2</v>
      </c>
      <c r="D10" s="16">
        <f t="shared" si="39"/>
        <v>23587.369500058358</v>
      </c>
      <c r="E10" s="18">
        <v>43381.139387560746</v>
      </c>
      <c r="F10" s="16">
        <f t="shared" si="40"/>
        <v>34715.135138925696</v>
      </c>
      <c r="G10" s="19">
        <f t="shared" si="42"/>
        <v>34715.135138925696</v>
      </c>
      <c r="I10" s="1">
        <f t="shared" si="14"/>
        <v>35765</v>
      </c>
      <c r="J10" s="16">
        <f t="shared" si="2"/>
        <v>48741.023798508824</v>
      </c>
      <c r="K10" s="16">
        <v>7280.1733457925993</v>
      </c>
      <c r="L10" s="16">
        <v>9152.6893281052198</v>
      </c>
      <c r="M10" s="16">
        <v>7409.7938044764378</v>
      </c>
      <c r="N10" s="16">
        <v>3258.6759378619035</v>
      </c>
      <c r="O10" s="16">
        <v>3578.3216478852337</v>
      </c>
      <c r="P10" s="16">
        <v>3100.5609884237033</v>
      </c>
      <c r="Q10" s="16">
        <v>775.02198195054359</v>
      </c>
      <c r="R10" s="16">
        <v>12050.270699738794</v>
      </c>
      <c r="S10" s="16">
        <v>2135.5160642743858</v>
      </c>
      <c r="U10" s="19">
        <f t="shared" si="36"/>
        <v>39328.945434664158</v>
      </c>
      <c r="V10" s="19">
        <f t="shared" si="15"/>
        <v>6606.70887572212</v>
      </c>
      <c r="W10" s="19">
        <f t="shared" si="3"/>
        <v>8140.3724226277845</v>
      </c>
      <c r="X10" s="19">
        <f t="shared" si="4"/>
        <v>6723.2998826942739</v>
      </c>
      <c r="Y10" s="19">
        <f t="shared" si="5"/>
        <v>2451.906856692739</v>
      </c>
      <c r="Z10" s="19">
        <f t="shared" si="6"/>
        <v>3110.7265683771757</v>
      </c>
      <c r="AA10" s="19">
        <f t="shared" si="7"/>
        <v>1996.7118377081081</v>
      </c>
      <c r="AB10" s="19">
        <f t="shared" si="8"/>
        <v>508.8533224287105</v>
      </c>
      <c r="AC10" s="19">
        <f t="shared" si="9"/>
        <v>8149.3761416549332</v>
      </c>
      <c r="AD10" s="19">
        <f t="shared" si="10"/>
        <v>1640.9895267583099</v>
      </c>
      <c r="AF10" s="19">
        <f t="shared" si="16"/>
        <v>9412.0783638446665</v>
      </c>
      <c r="AG10" s="19">
        <f t="shared" si="17"/>
        <v>673.46447007047936</v>
      </c>
      <c r="AH10" s="19">
        <f t="shared" si="18"/>
        <v>1012.3169054774353</v>
      </c>
      <c r="AI10" s="19">
        <f t="shared" si="19"/>
        <v>686.49392178216385</v>
      </c>
      <c r="AJ10" s="19">
        <f t="shared" si="20"/>
        <v>806.76908116916456</v>
      </c>
      <c r="AK10" s="19">
        <f t="shared" si="21"/>
        <v>467.59507950805801</v>
      </c>
      <c r="AL10" s="19">
        <f t="shared" si="22"/>
        <v>1103.8491507155952</v>
      </c>
      <c r="AM10" s="19">
        <f t="shared" si="23"/>
        <v>266.16865952183309</v>
      </c>
      <c r="AN10" s="19">
        <f t="shared" si="24"/>
        <v>3900.8945580838608</v>
      </c>
      <c r="AO10" s="19">
        <f t="shared" si="25"/>
        <v>494.5265375160759</v>
      </c>
      <c r="AQ10" s="19">
        <v>15990429</v>
      </c>
      <c r="AR10" s="19">
        <f t="shared" si="41"/>
        <v>75522.419578023575</v>
      </c>
      <c r="AS10" s="19"/>
      <c r="AU10" s="1">
        <f t="shared" si="37"/>
        <v>35765</v>
      </c>
      <c r="AV10" s="21">
        <f t="shared" si="0"/>
        <v>1997</v>
      </c>
      <c r="AW10" s="20">
        <f t="shared" si="26"/>
        <v>0.2029239986530241</v>
      </c>
      <c r="AX10" s="20">
        <f t="shared" si="27"/>
        <v>0.10899999999999997</v>
      </c>
      <c r="AY10" s="20">
        <f t="shared" si="28"/>
        <v>0.11265480000000005</v>
      </c>
      <c r="AZ10" s="20">
        <f t="shared" si="29"/>
        <v>0.107</v>
      </c>
      <c r="BA10" s="20">
        <f t="shared" si="30"/>
        <v>0.25200000000000006</v>
      </c>
      <c r="BB10" s="20">
        <f t="shared" si="31"/>
        <v>0.13299999999999995</v>
      </c>
      <c r="BC10" s="20">
        <f t="shared" si="32"/>
        <v>0.36499999999999999</v>
      </c>
      <c r="BD10" s="20">
        <f t="shared" si="33"/>
        <v>0.313</v>
      </c>
      <c r="BE10" s="20">
        <f t="shared" si="34"/>
        <v>0.32199999999999995</v>
      </c>
      <c r="BF10" s="20">
        <f t="shared" si="35"/>
        <v>0.23600000000000002</v>
      </c>
      <c r="BH10" s="1">
        <f t="shared" si="38"/>
        <v>35765</v>
      </c>
      <c r="BI10" s="21">
        <f t="shared" si="1"/>
        <v>1997</v>
      </c>
      <c r="BJ10" s="16">
        <v>956703.375</v>
      </c>
      <c r="BK10" s="16">
        <v>1239699.75</v>
      </c>
      <c r="BL10" s="16">
        <v>1140.962890625</v>
      </c>
      <c r="BM10" s="16">
        <f t="shared" si="13"/>
        <v>1414451.4102670897</v>
      </c>
    </row>
    <row r="11" spans="1:65" x14ac:dyDescent="0.3">
      <c r="A11" s="1">
        <v>35125</v>
      </c>
      <c r="B11" s="8">
        <v>-9.6787777758865309E-2</v>
      </c>
      <c r="D11" s="16">
        <f t="shared" si="39"/>
        <v>24223.875331648123</v>
      </c>
      <c r="E11" s="16">
        <f>+E10+D11-(VLOOKUP(YEAR(A11), $AV$4:$AW$32,2)/4)*E10</f>
        <v>65316.869590683462</v>
      </c>
      <c r="F11" s="16" t="str">
        <f t="shared" si="40"/>
        <v/>
      </c>
      <c r="G11" s="19">
        <f>+IF(F11="",G10+(G12-G10)/2,F11)</f>
        <v>35343.777013649189</v>
      </c>
      <c r="I11" s="1">
        <f t="shared" si="14"/>
        <v>36130</v>
      </c>
      <c r="J11" s="16">
        <f t="shared" si="2"/>
        <v>49856.19004840534</v>
      </c>
      <c r="K11" s="16">
        <v>6978.017110648213</v>
      </c>
      <c r="L11" s="16">
        <v>9250.0830982988537</v>
      </c>
      <c r="M11" s="16">
        <v>9558.6284366805885</v>
      </c>
      <c r="N11" s="16">
        <v>3180.6618438235701</v>
      </c>
      <c r="O11" s="16">
        <v>3492.7469946097426</v>
      </c>
      <c r="P11" s="16">
        <v>2768.4347596291782</v>
      </c>
      <c r="Q11" s="16">
        <v>767.22408463005434</v>
      </c>
      <c r="R11" s="16">
        <v>11766.592070251061</v>
      </c>
      <c r="S11" s="16">
        <v>2093.8016498340717</v>
      </c>
      <c r="U11" s="19">
        <f t="shared" si="36"/>
        <v>40183.150117795383</v>
      </c>
      <c r="V11" s="19">
        <f t="shared" si="15"/>
        <v>6184.4782159568194</v>
      </c>
      <c r="W11" s="19">
        <f t="shared" si="3"/>
        <v>8218.9887125790265</v>
      </c>
      <c r="X11" s="19">
        <f t="shared" si="4"/>
        <v>8765.7804996016093</v>
      </c>
      <c r="Y11" s="19">
        <f t="shared" si="5"/>
        <v>2359.4755074823706</v>
      </c>
      <c r="Z11" s="19">
        <f t="shared" si="6"/>
        <v>3016.8302154410067</v>
      </c>
      <c r="AA11" s="19">
        <f t="shared" si="7"/>
        <v>1636.7299988545265</v>
      </c>
      <c r="AB11" s="19">
        <f t="shared" si="8"/>
        <v>524.64220427953421</v>
      </c>
      <c r="AC11" s="19">
        <f t="shared" si="9"/>
        <v>7886.4049049351688</v>
      </c>
      <c r="AD11" s="19">
        <f t="shared" si="10"/>
        <v>1589.8198586653166</v>
      </c>
      <c r="AF11" s="19">
        <f t="shared" si="16"/>
        <v>9673.0399306099571</v>
      </c>
      <c r="AG11" s="19">
        <f t="shared" si="17"/>
        <v>793.53889469139358</v>
      </c>
      <c r="AH11" s="19">
        <f t="shared" si="18"/>
        <v>1031.0943857198272</v>
      </c>
      <c r="AI11" s="19">
        <f t="shared" si="19"/>
        <v>792.84793707897916</v>
      </c>
      <c r="AJ11" s="19">
        <f t="shared" si="20"/>
        <v>821.18633634119942</v>
      </c>
      <c r="AK11" s="19">
        <f t="shared" si="21"/>
        <v>475.91677916873596</v>
      </c>
      <c r="AL11" s="19">
        <f t="shared" si="22"/>
        <v>1131.7047607746517</v>
      </c>
      <c r="AM11" s="19">
        <f t="shared" si="23"/>
        <v>242.58188035052012</v>
      </c>
      <c r="AN11" s="19">
        <f t="shared" si="24"/>
        <v>3880.1871653158923</v>
      </c>
      <c r="AO11" s="19">
        <f t="shared" si="25"/>
        <v>503.98179116875508</v>
      </c>
      <c r="AQ11" s="19">
        <v>14981731</v>
      </c>
      <c r="AR11" s="19">
        <f t="shared" si="41"/>
        <v>70758.362679768179</v>
      </c>
      <c r="AS11" s="19"/>
      <c r="AU11" s="1">
        <f t="shared" si="37"/>
        <v>36130</v>
      </c>
      <c r="AV11" s="21">
        <f t="shared" si="0"/>
        <v>1998</v>
      </c>
      <c r="AW11" s="20">
        <f t="shared" si="26"/>
        <v>0.19845787340449531</v>
      </c>
      <c r="AX11" s="20">
        <f t="shared" si="27"/>
        <v>0.10900000000000004</v>
      </c>
      <c r="AY11" s="20">
        <f t="shared" si="28"/>
        <v>0.11265479999999992</v>
      </c>
      <c r="AZ11" s="20">
        <f t="shared" si="29"/>
        <v>0.10700000000000004</v>
      </c>
      <c r="BA11" s="20">
        <f t="shared" si="30"/>
        <v>0.25199999999999989</v>
      </c>
      <c r="BB11" s="20">
        <f t="shared" si="31"/>
        <v>0.13299999999999995</v>
      </c>
      <c r="BC11" s="20">
        <f t="shared" si="32"/>
        <v>0.36499999999999999</v>
      </c>
      <c r="BD11" s="20">
        <f t="shared" si="33"/>
        <v>0.313</v>
      </c>
      <c r="BE11" s="20">
        <f t="shared" si="34"/>
        <v>0.32200000000000006</v>
      </c>
      <c r="BF11" s="20">
        <f t="shared" si="35"/>
        <v>0.23600000000000002</v>
      </c>
      <c r="BH11" s="1">
        <f t="shared" si="38"/>
        <v>36130</v>
      </c>
      <c r="BI11" s="21">
        <f t="shared" si="1"/>
        <v>1998</v>
      </c>
      <c r="BJ11" s="16">
        <v>998827.125</v>
      </c>
      <c r="BK11" s="16">
        <v>1270435.375</v>
      </c>
      <c r="BL11" s="16">
        <v>1426.0374755859375</v>
      </c>
      <c r="BM11" s="16">
        <f t="shared" si="13"/>
        <v>1811688.4550600736</v>
      </c>
    </row>
    <row r="12" spans="1:65" x14ac:dyDescent="0.3">
      <c r="A12" s="1">
        <v>35217</v>
      </c>
      <c r="B12" s="8">
        <v>-4.0018022917300304E-3</v>
      </c>
      <c r="D12" s="16">
        <f t="shared" si="39"/>
        <v>21879.300269590105</v>
      </c>
      <c r="E12" s="16">
        <f t="shared" ref="E12:E75" si="43">+E11+D12-(VLOOKUP(YEAR(A12), $AV$4:$AW$32,2)/4)*E11</f>
        <v>83751.021137247924</v>
      </c>
      <c r="F12" s="16" t="str">
        <f t="shared" si="40"/>
        <v/>
      </c>
      <c r="G12" s="19">
        <f t="shared" si="42"/>
        <v>35972.418888372682</v>
      </c>
      <c r="I12" s="1">
        <f t="shared" si="14"/>
        <v>36495</v>
      </c>
      <c r="J12" s="16">
        <f t="shared" si="2"/>
        <v>39529.581441209331</v>
      </c>
      <c r="K12" s="16">
        <v>4544.6797648163811</v>
      </c>
      <c r="L12" s="16">
        <v>8271.6618105148082</v>
      </c>
      <c r="M12" s="16">
        <v>10041.451279062003</v>
      </c>
      <c r="N12" s="16">
        <v>2675.4784610263914</v>
      </c>
      <c r="O12" s="16">
        <v>2938.0659849908216</v>
      </c>
      <c r="P12" s="16">
        <v>2042.0505759979087</v>
      </c>
      <c r="Q12" s="16">
        <v>680.57002390039702</v>
      </c>
      <c r="R12" s="16">
        <v>6547.3049420308525</v>
      </c>
      <c r="S12" s="16">
        <v>1788.3185988697649</v>
      </c>
      <c r="U12" s="19">
        <f t="shared" si="36"/>
        <v>29904.476275339443</v>
      </c>
      <c r="V12" s="19">
        <f t="shared" si="15"/>
        <v>3784.0758997557259</v>
      </c>
      <c r="W12" s="19">
        <f t="shared" si="3"/>
        <v>7229.5955490925708</v>
      </c>
      <c r="X12" s="19">
        <f t="shared" si="4"/>
        <v>9018.6780363371799</v>
      </c>
      <c r="Y12" s="19">
        <f t="shared" si="5"/>
        <v>1873.9516763828517</v>
      </c>
      <c r="Z12" s="19">
        <f t="shared" si="6"/>
        <v>2473.5306347077258</v>
      </c>
      <c r="AA12" s="19">
        <f t="shared" si="7"/>
        <v>1031.5718887332587</v>
      </c>
      <c r="AB12" s="19">
        <f t="shared" si="8"/>
        <v>440.42888541118998</v>
      </c>
      <c r="AC12" s="19">
        <f t="shared" si="9"/>
        <v>2758.4622954100109</v>
      </c>
      <c r="AD12" s="19">
        <f t="shared" si="10"/>
        <v>1294.1814095089239</v>
      </c>
      <c r="AF12" s="19">
        <f t="shared" si="16"/>
        <v>9625.1051658698889</v>
      </c>
      <c r="AG12" s="19">
        <f t="shared" si="17"/>
        <v>760.60386506065515</v>
      </c>
      <c r="AH12" s="19">
        <f t="shared" si="18"/>
        <v>1042.0662614222374</v>
      </c>
      <c r="AI12" s="19">
        <f t="shared" si="19"/>
        <v>1022.7732427248229</v>
      </c>
      <c r="AJ12" s="19">
        <f t="shared" si="20"/>
        <v>801.52678464353971</v>
      </c>
      <c r="AK12" s="19">
        <f t="shared" si="21"/>
        <v>464.5353502830958</v>
      </c>
      <c r="AL12" s="19">
        <f t="shared" si="22"/>
        <v>1010.47868726465</v>
      </c>
      <c r="AM12" s="19">
        <f t="shared" si="23"/>
        <v>240.14113848920704</v>
      </c>
      <c r="AN12" s="19">
        <f t="shared" si="24"/>
        <v>3788.8426466208416</v>
      </c>
      <c r="AO12" s="19">
        <f t="shared" si="25"/>
        <v>494.13718936084092</v>
      </c>
      <c r="AQ12" s="19">
        <v>9188912</v>
      </c>
      <c r="AR12" s="19">
        <f t="shared" si="41"/>
        <v>43399.014968862677</v>
      </c>
      <c r="AS12" s="19"/>
      <c r="AU12" s="1">
        <f t="shared" si="37"/>
        <v>36495</v>
      </c>
      <c r="AV12" s="21">
        <f t="shared" si="0"/>
        <v>1999</v>
      </c>
      <c r="AW12" s="20">
        <f t="shared" si="26"/>
        <v>0.19305737475175863</v>
      </c>
      <c r="AX12" s="20">
        <f t="shared" si="27"/>
        <v>0.10899999999999999</v>
      </c>
      <c r="AY12" s="20">
        <f t="shared" si="28"/>
        <v>0.11265479999999997</v>
      </c>
      <c r="AZ12" s="20">
        <f t="shared" si="29"/>
        <v>0.107</v>
      </c>
      <c r="BA12" s="20">
        <f t="shared" si="30"/>
        <v>0.252</v>
      </c>
      <c r="BB12" s="20">
        <f t="shared" si="31"/>
        <v>0.13300000000000001</v>
      </c>
      <c r="BC12" s="20">
        <f t="shared" si="32"/>
        <v>0.36499999999999999</v>
      </c>
      <c r="BD12" s="20">
        <f t="shared" si="33"/>
        <v>0.31300000000000006</v>
      </c>
      <c r="BE12" s="20">
        <f t="shared" si="34"/>
        <v>0.32200000000000001</v>
      </c>
      <c r="BF12" s="20">
        <f t="shared" si="35"/>
        <v>0.23600000000000002</v>
      </c>
      <c r="BH12" s="1">
        <f t="shared" si="38"/>
        <v>36495</v>
      </c>
      <c r="BI12" s="21">
        <f t="shared" si="1"/>
        <v>1999</v>
      </c>
      <c r="BJ12" s="16">
        <v>1020078.875</v>
      </c>
      <c r="BK12" s="16">
        <v>1271822.375</v>
      </c>
      <c r="BL12" s="16">
        <v>1756.2308349609375</v>
      </c>
      <c r="BM12" s="16">
        <f t="shared" si="13"/>
        <v>2233613.6715682526</v>
      </c>
    </row>
    <row r="13" spans="1:65" x14ac:dyDescent="0.3">
      <c r="A13" s="1">
        <v>35309</v>
      </c>
      <c r="B13" s="8">
        <v>-2.5904533121287442E-3</v>
      </c>
      <c r="D13" s="16">
        <f t="shared" si="39"/>
        <v>21791.743635629809</v>
      </c>
      <c r="E13" s="16">
        <f t="shared" si="43"/>
        <v>101125.30378108154</v>
      </c>
      <c r="F13" s="16" t="str">
        <f t="shared" si="40"/>
        <v/>
      </c>
      <c r="G13" s="19">
        <f>+IF(F13="",G12+(G14-G12)/2,F13)</f>
        <v>36601.060763096175</v>
      </c>
      <c r="I13" s="1">
        <f t="shared" si="14"/>
        <v>36861</v>
      </c>
      <c r="J13" s="16">
        <f t="shared" si="2"/>
        <v>42678.656926193798</v>
      </c>
      <c r="K13" s="16">
        <v>8174.7707450725757</v>
      </c>
      <c r="L13" s="16">
        <v>10811.877788855047</v>
      </c>
      <c r="M13" s="16">
        <v>8382.4113154669067</v>
      </c>
      <c r="N13" s="16">
        <v>2211.9073296162505</v>
      </c>
      <c r="O13" s="16">
        <v>2578.5220215055347</v>
      </c>
      <c r="P13" s="16">
        <v>1604.365703870574</v>
      </c>
      <c r="Q13" s="16">
        <v>590.250718621396</v>
      </c>
      <c r="R13" s="16">
        <v>6073.1855490157341</v>
      </c>
      <c r="S13" s="16">
        <v>2251.3657541697812</v>
      </c>
      <c r="U13" s="19">
        <f t="shared" si="36"/>
        <v>35623.383531468309</v>
      </c>
      <c r="V13" s="19">
        <f t="shared" si="15"/>
        <v>7679.4006507075901</v>
      </c>
      <c r="W13" s="19">
        <f t="shared" si="3"/>
        <v>9880.0353819238626</v>
      </c>
      <c r="X13" s="19">
        <f t="shared" si="4"/>
        <v>7307.9760286072724</v>
      </c>
      <c r="Y13" s="19">
        <f t="shared" si="5"/>
        <v>1537.6867574375999</v>
      </c>
      <c r="Z13" s="19">
        <f t="shared" si="6"/>
        <v>2187.7592455017552</v>
      </c>
      <c r="AA13" s="19">
        <f t="shared" si="7"/>
        <v>859.01724363133724</v>
      </c>
      <c r="AB13" s="19">
        <f t="shared" si="8"/>
        <v>377.23230114057174</v>
      </c>
      <c r="AC13" s="19">
        <f t="shared" si="9"/>
        <v>3964.9533576817994</v>
      </c>
      <c r="AD13" s="19">
        <f t="shared" si="10"/>
        <v>1829.3225648365167</v>
      </c>
      <c r="AF13" s="19">
        <f t="shared" si="16"/>
        <v>7055.2733947254892</v>
      </c>
      <c r="AG13" s="19">
        <f t="shared" si="17"/>
        <v>495.37009436498556</v>
      </c>
      <c r="AH13" s="19">
        <f t="shared" si="18"/>
        <v>931.84240693118409</v>
      </c>
      <c r="AI13" s="19">
        <f t="shared" si="19"/>
        <v>1074.4352868596343</v>
      </c>
      <c r="AJ13" s="19">
        <f t="shared" si="20"/>
        <v>674.22057217865063</v>
      </c>
      <c r="AK13" s="19">
        <f t="shared" si="21"/>
        <v>390.76277600377944</v>
      </c>
      <c r="AL13" s="19">
        <f t="shared" si="22"/>
        <v>745.34846023923672</v>
      </c>
      <c r="AM13" s="19">
        <f t="shared" si="23"/>
        <v>213.01841748082427</v>
      </c>
      <c r="AN13" s="19">
        <f t="shared" si="24"/>
        <v>2108.2321913339347</v>
      </c>
      <c r="AO13" s="19">
        <f t="shared" si="25"/>
        <v>422.04318933326454</v>
      </c>
      <c r="AQ13" s="19">
        <v>10321816</v>
      </c>
      <c r="AR13" s="19">
        <f t="shared" si="41"/>
        <v>48749.693879955135</v>
      </c>
      <c r="AS13" s="19"/>
      <c r="AU13" s="1">
        <f t="shared" si="37"/>
        <v>36861</v>
      </c>
      <c r="AV13" s="21">
        <f t="shared" si="0"/>
        <v>2000</v>
      </c>
      <c r="AW13" s="20">
        <f t="shared" si="26"/>
        <v>0.17848085250329548</v>
      </c>
      <c r="AX13" s="20">
        <f t="shared" si="27"/>
        <v>0.109</v>
      </c>
      <c r="AY13" s="20">
        <f t="shared" si="28"/>
        <v>0.11265480000000005</v>
      </c>
      <c r="AZ13" s="20">
        <f t="shared" si="29"/>
        <v>0.107</v>
      </c>
      <c r="BA13" s="20">
        <f t="shared" si="30"/>
        <v>0.252</v>
      </c>
      <c r="BB13" s="20">
        <f t="shared" si="31"/>
        <v>0.13300000000000006</v>
      </c>
      <c r="BC13" s="20">
        <f t="shared" si="32"/>
        <v>0.36499999999999999</v>
      </c>
      <c r="BD13" s="20">
        <f t="shared" si="33"/>
        <v>0.313</v>
      </c>
      <c r="BE13" s="20">
        <f t="shared" si="34"/>
        <v>0.32200000000000001</v>
      </c>
      <c r="BF13" s="20">
        <f t="shared" si="35"/>
        <v>0.23600000000000002</v>
      </c>
      <c r="BH13" s="1">
        <f t="shared" si="38"/>
        <v>36861</v>
      </c>
      <c r="BI13" s="21">
        <f t="shared" si="1"/>
        <v>2000</v>
      </c>
      <c r="BJ13" s="16">
        <v>1039016.0625</v>
      </c>
      <c r="BK13" s="16">
        <v>1269511</v>
      </c>
      <c r="BL13" s="16">
        <v>2087.90380859375</v>
      </c>
      <c r="BM13" s="16">
        <f t="shared" si="13"/>
        <v>2650616.8519516601</v>
      </c>
    </row>
    <row r="14" spans="1:65" x14ac:dyDescent="0.3">
      <c r="A14" s="1">
        <v>35400</v>
      </c>
      <c r="B14" s="8">
        <v>-4.4170557593268996E-2</v>
      </c>
      <c r="D14" s="16">
        <f t="shared" si="39"/>
        <v>21735.293141151833</v>
      </c>
      <c r="E14" s="16">
        <f t="shared" si="43"/>
        <v>117526.72661628923</v>
      </c>
      <c r="F14" s="16">
        <f t="shared" si="40"/>
        <v>37229.702637819668</v>
      </c>
      <c r="G14" s="19">
        <f t="shared" si="42"/>
        <v>37229.702637819668</v>
      </c>
      <c r="I14" s="1">
        <f t="shared" si="14"/>
        <v>37226</v>
      </c>
      <c r="J14" s="16">
        <f t="shared" si="2"/>
        <v>42779.668853659205</v>
      </c>
      <c r="K14" s="16">
        <v>10831.416045947839</v>
      </c>
      <c r="L14" s="16">
        <v>9527.7544114866032</v>
      </c>
      <c r="M14" s="16">
        <v>7457.0650147374554</v>
      </c>
      <c r="N14" s="16">
        <v>1730.3050285845366</v>
      </c>
      <c r="O14" s="16">
        <v>2615.9541003598847</v>
      </c>
      <c r="P14" s="16">
        <v>1508.7622815579382</v>
      </c>
      <c r="Q14" s="16">
        <v>586.08788802625372</v>
      </c>
      <c r="R14" s="16">
        <v>5769.433020597663</v>
      </c>
      <c r="S14" s="16">
        <v>2752.8910623610273</v>
      </c>
      <c r="U14" s="19">
        <f t="shared" si="36"/>
        <v>35616.116804231497</v>
      </c>
      <c r="V14" s="19">
        <f t="shared" si="15"/>
        <v>9940.3660347349287</v>
      </c>
      <c r="W14" s="19">
        <f t="shared" si="3"/>
        <v>8309.744481558695</v>
      </c>
      <c r="X14" s="19">
        <f t="shared" si="4"/>
        <v>6560.1470039824962</v>
      </c>
      <c r="Y14" s="19">
        <f t="shared" si="5"/>
        <v>1172.9043815212415</v>
      </c>
      <c r="Z14" s="19">
        <f t="shared" si="6"/>
        <v>2273.0106714996487</v>
      </c>
      <c r="AA14" s="19">
        <f t="shared" si="7"/>
        <v>923.16879964517875</v>
      </c>
      <c r="AB14" s="19">
        <f t="shared" si="8"/>
        <v>401.33941309775673</v>
      </c>
      <c r="AC14" s="19">
        <f t="shared" si="9"/>
        <v>3813.8672738145965</v>
      </c>
      <c r="AD14" s="19">
        <f t="shared" si="10"/>
        <v>2221.5687443769589</v>
      </c>
      <c r="AF14" s="19">
        <f t="shared" si="16"/>
        <v>7163.552049427708</v>
      </c>
      <c r="AG14" s="19">
        <f t="shared" si="17"/>
        <v>891.05001121291025</v>
      </c>
      <c r="AH14" s="19">
        <f t="shared" si="18"/>
        <v>1218.0099299279082</v>
      </c>
      <c r="AI14" s="19">
        <f t="shared" si="19"/>
        <v>896.91801075495914</v>
      </c>
      <c r="AJ14" s="19">
        <f t="shared" si="20"/>
        <v>557.40064706329508</v>
      </c>
      <c r="AK14" s="19">
        <f t="shared" si="21"/>
        <v>342.94342886023605</v>
      </c>
      <c r="AL14" s="19">
        <f t="shared" si="22"/>
        <v>585.59348191275944</v>
      </c>
      <c r="AM14" s="19">
        <f t="shared" si="23"/>
        <v>184.74847492849699</v>
      </c>
      <c r="AN14" s="19">
        <f t="shared" si="24"/>
        <v>1955.5657467830665</v>
      </c>
      <c r="AO14" s="19">
        <f t="shared" si="25"/>
        <v>531.32231798406838</v>
      </c>
      <c r="AQ14" s="19">
        <v>10517134</v>
      </c>
      <c r="AR14" s="19">
        <f t="shared" si="41"/>
        <v>49672.17619404065</v>
      </c>
      <c r="AS14" s="19"/>
      <c r="AU14" s="1">
        <f t="shared" si="37"/>
        <v>37226</v>
      </c>
      <c r="AV14" s="21">
        <f t="shared" si="0"/>
        <v>2001</v>
      </c>
      <c r="AW14" s="20">
        <f t="shared" si="26"/>
        <v>0.16784858206330097</v>
      </c>
      <c r="AX14" s="20">
        <f t="shared" si="27"/>
        <v>0.10899999999999994</v>
      </c>
      <c r="AY14" s="20">
        <f t="shared" si="28"/>
        <v>0.11265480000000005</v>
      </c>
      <c r="AZ14" s="20">
        <f t="shared" si="29"/>
        <v>0.10700000000000001</v>
      </c>
      <c r="BA14" s="20">
        <f t="shared" si="30"/>
        <v>0.252</v>
      </c>
      <c r="BB14" s="20">
        <f t="shared" si="31"/>
        <v>0.13299999999999998</v>
      </c>
      <c r="BC14" s="20">
        <f t="shared" si="32"/>
        <v>0.36499999999999999</v>
      </c>
      <c r="BD14" s="20">
        <f t="shared" si="33"/>
        <v>0.31300000000000006</v>
      </c>
      <c r="BE14" s="20">
        <f t="shared" si="34"/>
        <v>0.32200000000000001</v>
      </c>
      <c r="BF14" s="20">
        <f t="shared" si="35"/>
        <v>0.23600000000000002</v>
      </c>
      <c r="BH14" s="1">
        <f t="shared" si="38"/>
        <v>37226</v>
      </c>
      <c r="BI14" s="21">
        <f t="shared" si="1"/>
        <v>2001</v>
      </c>
      <c r="BJ14" s="16">
        <v>1079520.875</v>
      </c>
      <c r="BK14" s="16">
        <v>1273368.625</v>
      </c>
      <c r="BL14" s="16">
        <v>2299.633056640625</v>
      </c>
      <c r="BM14" s="16">
        <f t="shared" si="13"/>
        <v>2928280.5833390201</v>
      </c>
    </row>
    <row r="15" spans="1:65" x14ac:dyDescent="0.3">
      <c r="A15" s="1">
        <v>35490</v>
      </c>
      <c r="B15" s="8">
        <v>-0.12059585635793439</v>
      </c>
      <c r="D15" s="16">
        <f t="shared" si="39"/>
        <v>20775.233123654001</v>
      </c>
      <c r="E15" s="16">
        <f t="shared" si="43"/>
        <v>132339.71141154869</v>
      </c>
      <c r="F15" s="16" t="str">
        <f t="shared" si="40"/>
        <v/>
      </c>
      <c r="G15" s="19">
        <f>+IF(F15="",G14+(G16-G14)/2,F15)</f>
        <v>37754.513337030789</v>
      </c>
      <c r="I15" s="1">
        <f t="shared" si="14"/>
        <v>37591</v>
      </c>
      <c r="J15" s="16">
        <f t="shared" si="2"/>
        <v>47949.116920643675</v>
      </c>
      <c r="K15" s="16">
        <v>12554.143424906373</v>
      </c>
      <c r="L15" s="16">
        <v>9955.0262023011128</v>
      </c>
      <c r="M15" s="16">
        <v>9339.7750118632866</v>
      </c>
      <c r="N15" s="16">
        <v>2015.0405777997066</v>
      </c>
      <c r="O15" s="16">
        <v>2690.3658687445227</v>
      </c>
      <c r="P15" s="16">
        <v>1416.1662253406798</v>
      </c>
      <c r="Q15" s="16">
        <v>596.68925531438549</v>
      </c>
      <c r="R15" s="16">
        <v>6695.2612089697568</v>
      </c>
      <c r="S15" s="16">
        <v>2686.6491454038537</v>
      </c>
      <c r="U15" s="19">
        <f t="shared" si="36"/>
        <v>40871.697119761629</v>
      </c>
      <c r="V15" s="19">
        <f t="shared" si="15"/>
        <v>11373.519075898059</v>
      </c>
      <c r="W15" s="19">
        <f t="shared" si="3"/>
        <v>8881.678934625972</v>
      </c>
      <c r="X15" s="19">
        <f t="shared" si="4"/>
        <v>8541.8690552863791</v>
      </c>
      <c r="Y15" s="19">
        <f t="shared" si="5"/>
        <v>1579.0037105964034</v>
      </c>
      <c r="Z15" s="19">
        <f t="shared" si="6"/>
        <v>2342.4439733966578</v>
      </c>
      <c r="AA15" s="19">
        <f t="shared" si="7"/>
        <v>865.46799257203236</v>
      </c>
      <c r="AB15" s="19">
        <f t="shared" si="8"/>
        <v>413.24374636216805</v>
      </c>
      <c r="AC15" s="19">
        <f t="shared" si="9"/>
        <v>4837.5037763373093</v>
      </c>
      <c r="AD15" s="19">
        <f t="shared" si="10"/>
        <v>2036.9668546866515</v>
      </c>
      <c r="AF15" s="19">
        <f t="shared" si="16"/>
        <v>7077.4198008820458</v>
      </c>
      <c r="AG15" s="19">
        <f t="shared" si="17"/>
        <v>1180.6243490083143</v>
      </c>
      <c r="AH15" s="19">
        <f t="shared" si="18"/>
        <v>1073.3472676751408</v>
      </c>
      <c r="AI15" s="19">
        <f t="shared" si="19"/>
        <v>797.90595657690756</v>
      </c>
      <c r="AJ15" s="19">
        <f t="shared" si="20"/>
        <v>436.03686720330325</v>
      </c>
      <c r="AK15" s="19">
        <f t="shared" si="21"/>
        <v>347.92189534786485</v>
      </c>
      <c r="AL15" s="19">
        <f t="shared" si="22"/>
        <v>550.69823276864747</v>
      </c>
      <c r="AM15" s="19">
        <f t="shared" si="23"/>
        <v>183.44550895221744</v>
      </c>
      <c r="AN15" s="19">
        <f t="shared" si="24"/>
        <v>1857.7574326324475</v>
      </c>
      <c r="AO15" s="19">
        <f t="shared" si="25"/>
        <v>649.68229071720225</v>
      </c>
      <c r="AQ15" s="19">
        <v>11558382</v>
      </c>
      <c r="AR15" s="19">
        <f t="shared" si="41"/>
        <v>54589.965975714309</v>
      </c>
      <c r="AS15" s="19"/>
      <c r="AU15" s="1">
        <f t="shared" si="37"/>
        <v>37591</v>
      </c>
      <c r="AV15" s="21">
        <f t="shared" si="0"/>
        <v>2002</v>
      </c>
      <c r="AW15" s="20">
        <f t="shared" si="26"/>
        <v>0.16543886361281807</v>
      </c>
      <c r="AX15" s="20">
        <f t="shared" si="27"/>
        <v>0.10899999999999999</v>
      </c>
      <c r="AY15" s="20">
        <f t="shared" si="28"/>
        <v>0.11265479999999997</v>
      </c>
      <c r="AZ15" s="20">
        <f t="shared" si="29"/>
        <v>0.10699999999999998</v>
      </c>
      <c r="BA15" s="20">
        <f t="shared" si="30"/>
        <v>0.252</v>
      </c>
      <c r="BB15" s="20">
        <f t="shared" si="31"/>
        <v>0.13300000000000006</v>
      </c>
      <c r="BC15" s="20">
        <f t="shared" si="32"/>
        <v>0.36500000000000005</v>
      </c>
      <c r="BD15" s="20">
        <f t="shared" si="33"/>
        <v>0.31300000000000006</v>
      </c>
      <c r="BE15" s="20">
        <f t="shared" si="34"/>
        <v>0.32200000000000001</v>
      </c>
      <c r="BF15" s="20">
        <f t="shared" si="35"/>
        <v>0.23599999999999993</v>
      </c>
      <c r="BH15" s="1">
        <f t="shared" si="38"/>
        <v>37591</v>
      </c>
      <c r="BI15" s="21">
        <f t="shared" si="1"/>
        <v>2002</v>
      </c>
      <c r="BJ15" s="16">
        <v>1116702.25</v>
      </c>
      <c r="BK15" s="16">
        <v>1282567.875</v>
      </c>
      <c r="BL15" s="16">
        <v>2504.2412109375</v>
      </c>
      <c r="BM15" s="16">
        <f t="shared" si="13"/>
        <v>3211859.3283995362</v>
      </c>
    </row>
    <row r="16" spans="1:65" x14ac:dyDescent="0.3">
      <c r="A16" s="1">
        <v>35582</v>
      </c>
      <c r="B16" s="8">
        <v>0.13691260571983294</v>
      </c>
      <c r="D16" s="16">
        <f t="shared" si="39"/>
        <v>18269.826094071224</v>
      </c>
      <c r="E16" s="16">
        <f t="shared" si="43"/>
        <v>143895.81165056524</v>
      </c>
      <c r="F16" s="16" t="str">
        <f t="shared" si="40"/>
        <v/>
      </c>
      <c r="G16" s="19">
        <f t="shared" si="42"/>
        <v>38279.324036241916</v>
      </c>
      <c r="I16" s="1">
        <f t="shared" si="14"/>
        <v>37956</v>
      </c>
      <c r="J16" s="16">
        <f t="shared" si="2"/>
        <v>51790.815658773732</v>
      </c>
      <c r="K16" s="16">
        <v>15468.850108754314</v>
      </c>
      <c r="L16" s="16">
        <v>10478.787790693028</v>
      </c>
      <c r="M16" s="16">
        <v>10756.23378369811</v>
      </c>
      <c r="N16" s="16">
        <v>2047.8631413508838</v>
      </c>
      <c r="O16" s="16">
        <v>2401.8256124498575</v>
      </c>
      <c r="P16" s="16">
        <v>1129.8330459054621</v>
      </c>
      <c r="Q16" s="16">
        <v>510.10379768271787</v>
      </c>
      <c r="R16" s="16">
        <v>6582.5380432908569</v>
      </c>
      <c r="S16" s="16">
        <v>2414.7803349484939</v>
      </c>
      <c r="U16" s="19">
        <f t="shared" si="36"/>
        <v>43942.380010459703</v>
      </c>
      <c r="V16" s="19">
        <f t="shared" si="15"/>
        <v>14100.44847543952</v>
      </c>
      <c r="W16" s="19">
        <f t="shared" si="3"/>
        <v>9357.3063048780368</v>
      </c>
      <c r="X16" s="19">
        <f t="shared" si="4"/>
        <v>9756.8778574287389</v>
      </c>
      <c r="Y16" s="19">
        <f t="shared" si="5"/>
        <v>1540.0729157453577</v>
      </c>
      <c r="Z16" s="19">
        <f t="shared" si="6"/>
        <v>2044.0069519068361</v>
      </c>
      <c r="AA16" s="19">
        <f t="shared" si="7"/>
        <v>612.93237365611401</v>
      </c>
      <c r="AB16" s="19">
        <f t="shared" si="8"/>
        <v>323.34006076931519</v>
      </c>
      <c r="AC16" s="19">
        <f t="shared" si="9"/>
        <v>4426.6639340025949</v>
      </c>
      <c r="AD16" s="19">
        <f t="shared" si="10"/>
        <v>1780.7311366331844</v>
      </c>
      <c r="AF16" s="19">
        <f t="shared" si="16"/>
        <v>7848.4356483140291</v>
      </c>
      <c r="AG16" s="19">
        <f t="shared" si="17"/>
        <v>1368.4016333147938</v>
      </c>
      <c r="AH16" s="19">
        <f t="shared" si="18"/>
        <v>1121.4814858149912</v>
      </c>
      <c r="AI16" s="19">
        <f t="shared" si="19"/>
        <v>999.35592626937068</v>
      </c>
      <c r="AJ16" s="19">
        <f t="shared" si="20"/>
        <v>507.79022560552608</v>
      </c>
      <c r="AK16" s="19">
        <f t="shared" si="21"/>
        <v>357.81866054302145</v>
      </c>
      <c r="AL16" s="19">
        <f t="shared" si="22"/>
        <v>516.90067224934808</v>
      </c>
      <c r="AM16" s="19">
        <f t="shared" si="23"/>
        <v>186.76373691340268</v>
      </c>
      <c r="AN16" s="19">
        <f t="shared" si="24"/>
        <v>2155.8741092882619</v>
      </c>
      <c r="AO16" s="19">
        <f t="shared" si="25"/>
        <v>634.04919831530947</v>
      </c>
      <c r="AQ16" s="19">
        <v>13262018.000000002</v>
      </c>
      <c r="AR16" s="19">
        <f t="shared" si="41"/>
        <v>62636.198681555165</v>
      </c>
      <c r="AS16" s="19"/>
      <c r="AU16" s="1">
        <f t="shared" si="37"/>
        <v>37956</v>
      </c>
      <c r="AV16" s="21">
        <f t="shared" si="0"/>
        <v>2003</v>
      </c>
      <c r="AW16" s="20">
        <f t="shared" si="26"/>
        <v>0.16368259005276944</v>
      </c>
      <c r="AX16" s="20">
        <f t="shared" si="27"/>
        <v>0.10899999999999993</v>
      </c>
      <c r="AY16" s="20">
        <f t="shared" si="28"/>
        <v>0.11265479999999997</v>
      </c>
      <c r="AZ16" s="20">
        <f t="shared" si="29"/>
        <v>0.1069999999999999</v>
      </c>
      <c r="BA16" s="20">
        <f t="shared" si="30"/>
        <v>0.252</v>
      </c>
      <c r="BB16" s="20">
        <f t="shared" si="31"/>
        <v>0.13299999999999998</v>
      </c>
      <c r="BC16" s="20">
        <f t="shared" si="32"/>
        <v>0.36499999999999994</v>
      </c>
      <c r="BD16" s="20">
        <f t="shared" si="33"/>
        <v>0.31300000000000006</v>
      </c>
      <c r="BE16" s="20">
        <f t="shared" si="34"/>
        <v>0.32200000000000001</v>
      </c>
      <c r="BF16" s="20">
        <f t="shared" si="35"/>
        <v>0.23599999999999999</v>
      </c>
      <c r="BH16" s="1">
        <f t="shared" si="38"/>
        <v>37956</v>
      </c>
      <c r="BI16" s="21">
        <f t="shared" si="1"/>
        <v>2003</v>
      </c>
      <c r="BJ16" s="16">
        <v>1167097.5</v>
      </c>
      <c r="BK16" s="16">
        <v>1297845.25</v>
      </c>
      <c r="BL16" s="16">
        <v>2877.65234375</v>
      </c>
      <c r="BM16" s="16">
        <f t="shared" si="13"/>
        <v>3734747.4254873046</v>
      </c>
    </row>
    <row r="17" spans="1:65" x14ac:dyDescent="0.3">
      <c r="A17" s="1">
        <v>35674</v>
      </c>
      <c r="B17" s="8">
        <v>6.0762475015938545E-2</v>
      </c>
      <c r="D17" s="16">
        <f t="shared" si="39"/>
        <v>20771.195590658714</v>
      </c>
      <c r="E17" s="16">
        <f t="shared" si="43"/>
        <v>157367.02886883519</v>
      </c>
      <c r="F17" s="16" t="str">
        <f t="shared" si="40"/>
        <v/>
      </c>
      <c r="G17" s="19">
        <f>+IF(F17="",G16+(G18-G16)/2,F17)</f>
        <v>38804.134735453037</v>
      </c>
      <c r="I17" s="1">
        <f t="shared" si="14"/>
        <v>38322</v>
      </c>
      <c r="J17" s="16">
        <f t="shared" si="2"/>
        <v>55349.052459823375</v>
      </c>
      <c r="K17" s="16">
        <v>14566.238916529586</v>
      </c>
      <c r="L17" s="16">
        <v>10580.837407755198</v>
      </c>
      <c r="M17" s="16">
        <v>12966.499437066437</v>
      </c>
      <c r="N17" s="16">
        <v>3921.5755239959062</v>
      </c>
      <c r="O17" s="16">
        <v>2472.7577497224847</v>
      </c>
      <c r="P17" s="16">
        <v>984.58452222919141</v>
      </c>
      <c r="Q17" s="16">
        <v>493.76801561756906</v>
      </c>
      <c r="R17" s="16">
        <v>6894.9659566455812</v>
      </c>
      <c r="S17" s="16">
        <v>2467.8249302614304</v>
      </c>
      <c r="U17" s="19">
        <f t="shared" si="36"/>
        <v>47234.523762816563</v>
      </c>
      <c r="V17" s="19">
        <f t="shared" si="15"/>
        <v>12880.134254675366</v>
      </c>
      <c r="W17" s="19">
        <f t="shared" si="3"/>
        <v>9400.3516649522335</v>
      </c>
      <c r="X17" s="19">
        <f t="shared" si="4"/>
        <v>11815.58242221074</v>
      </c>
      <c r="Y17" s="19">
        <f t="shared" si="5"/>
        <v>3405.5140123754836</v>
      </c>
      <c r="Z17" s="19">
        <f t="shared" si="6"/>
        <v>2153.3149432666537</v>
      </c>
      <c r="AA17" s="19">
        <f t="shared" si="7"/>
        <v>572.19546047369772</v>
      </c>
      <c r="AB17" s="19">
        <f t="shared" si="8"/>
        <v>334.10552694287833</v>
      </c>
      <c r="AC17" s="19">
        <f t="shared" si="9"/>
        <v>4775.3887067059259</v>
      </c>
      <c r="AD17" s="19">
        <f t="shared" si="10"/>
        <v>1897.9367712135859</v>
      </c>
      <c r="AF17" s="19">
        <f t="shared" si="16"/>
        <v>8114.5286970068119</v>
      </c>
      <c r="AG17" s="19">
        <f t="shared" si="17"/>
        <v>1686.1046618542205</v>
      </c>
      <c r="AH17" s="19">
        <f t="shared" si="18"/>
        <v>1180.4857428029645</v>
      </c>
      <c r="AI17" s="19">
        <f t="shared" si="19"/>
        <v>1150.9170148556968</v>
      </c>
      <c r="AJ17" s="19">
        <f t="shared" si="20"/>
        <v>516.06151162042261</v>
      </c>
      <c r="AK17" s="19">
        <f t="shared" si="21"/>
        <v>319.44280645583103</v>
      </c>
      <c r="AL17" s="19">
        <f t="shared" si="22"/>
        <v>412.38906175549369</v>
      </c>
      <c r="AM17" s="19">
        <f t="shared" si="23"/>
        <v>159.66248867469074</v>
      </c>
      <c r="AN17" s="19">
        <f t="shared" si="24"/>
        <v>2119.5772499396553</v>
      </c>
      <c r="AO17" s="19">
        <f t="shared" si="25"/>
        <v>569.88815904784451</v>
      </c>
      <c r="AQ17" s="19">
        <v>15330734</v>
      </c>
      <c r="AR17" s="19">
        <f>+AR18/(1+AQ18/AQ17-1)</f>
        <v>72406.695629433831</v>
      </c>
      <c r="AS17" s="19"/>
      <c r="AU17" s="1">
        <f t="shared" si="37"/>
        <v>38322</v>
      </c>
      <c r="AV17" s="21">
        <f t="shared" si="0"/>
        <v>2004</v>
      </c>
      <c r="AW17" s="20">
        <f t="shared" si="26"/>
        <v>0.15667891292675853</v>
      </c>
      <c r="AX17" s="20">
        <f t="shared" si="27"/>
        <v>0.10900000000000001</v>
      </c>
      <c r="AY17" s="20">
        <f t="shared" si="28"/>
        <v>0.11265479999999996</v>
      </c>
      <c r="AZ17" s="20">
        <f t="shared" si="29"/>
        <v>0.10699999999999991</v>
      </c>
      <c r="BA17" s="20">
        <f t="shared" si="30"/>
        <v>0.25199999999999995</v>
      </c>
      <c r="BB17" s="20">
        <f t="shared" si="31"/>
        <v>0.13299999999999998</v>
      </c>
      <c r="BC17" s="20">
        <f t="shared" si="32"/>
        <v>0.36500000000000005</v>
      </c>
      <c r="BD17" s="20">
        <f t="shared" si="33"/>
        <v>0.31300000000000006</v>
      </c>
      <c r="BE17" s="20">
        <f t="shared" si="34"/>
        <v>0.3219999999999999</v>
      </c>
      <c r="BF17" s="20">
        <f t="shared" si="35"/>
        <v>0.23599999999999999</v>
      </c>
      <c r="BH17" s="1">
        <f t="shared" si="38"/>
        <v>38322</v>
      </c>
      <c r="BI17" s="21">
        <f t="shared" si="1"/>
        <v>2004</v>
      </c>
      <c r="BJ17" s="16">
        <v>1259090.125</v>
      </c>
      <c r="BK17" s="16">
        <v>1318999.875</v>
      </c>
      <c r="BL17" s="16">
        <v>2628.61279296875</v>
      </c>
      <c r="BM17" s="16">
        <f t="shared" si="13"/>
        <v>3467139.945349182</v>
      </c>
    </row>
    <row r="18" spans="1:65" x14ac:dyDescent="0.3">
      <c r="A18" s="1">
        <v>35765</v>
      </c>
      <c r="B18" s="8">
        <v>0.11429108878502746</v>
      </c>
      <c r="D18" s="16">
        <f t="shared" si="39"/>
        <v>22033.304843787286</v>
      </c>
      <c r="E18" s="16">
        <f t="shared" si="43"/>
        <v>171416.94702406999</v>
      </c>
      <c r="F18" s="16">
        <f t="shared" si="40"/>
        <v>39328.945434664158</v>
      </c>
      <c r="G18" s="19">
        <f t="shared" si="42"/>
        <v>39328.945434664158</v>
      </c>
      <c r="I18" s="1">
        <f t="shared" si="14"/>
        <v>38687</v>
      </c>
      <c r="J18" s="16">
        <f t="shared" si="2"/>
        <v>61424.188048021955</v>
      </c>
      <c r="K18" s="16">
        <v>16040.540600142251</v>
      </c>
      <c r="L18" s="16">
        <v>11257.897435941901</v>
      </c>
      <c r="M18" s="16">
        <v>14164.587399999997</v>
      </c>
      <c r="N18" s="16">
        <v>5686.3367978405759</v>
      </c>
      <c r="O18" s="16">
        <v>2185.8316227384007</v>
      </c>
      <c r="P18" s="16">
        <v>694.65929382023796</v>
      </c>
      <c r="Q18" s="16">
        <v>363.60017055776018</v>
      </c>
      <c r="R18" s="16">
        <v>8291.3741874336556</v>
      </c>
      <c r="S18" s="16">
        <v>2739.3605395471786</v>
      </c>
      <c r="U18" s="19">
        <f t="shared" si="36"/>
        <v>52623.448170507363</v>
      </c>
      <c r="V18" s="19">
        <f t="shared" si="15"/>
        <v>14452.820558240526</v>
      </c>
      <c r="W18" s="19">
        <f t="shared" si="3"/>
        <v>10065.91531393872</v>
      </c>
      <c r="X18" s="19">
        <f t="shared" si="4"/>
        <v>12777.171960233889</v>
      </c>
      <c r="Y18" s="19">
        <f t="shared" si="5"/>
        <v>4698.0997657936077</v>
      </c>
      <c r="Z18" s="19">
        <f t="shared" si="6"/>
        <v>1856.9548420253102</v>
      </c>
      <c r="AA18" s="19">
        <f t="shared" si="7"/>
        <v>335.28594320658311</v>
      </c>
      <c r="AB18" s="19">
        <f t="shared" si="8"/>
        <v>209.05078166946106</v>
      </c>
      <c r="AC18" s="19">
        <f t="shared" si="9"/>
        <v>6071.1951493937786</v>
      </c>
      <c r="AD18" s="19">
        <f t="shared" si="10"/>
        <v>2156.9538560054812</v>
      </c>
      <c r="AF18" s="19">
        <f t="shared" si="16"/>
        <v>8800.7398775145921</v>
      </c>
      <c r="AG18" s="19">
        <f t="shared" si="17"/>
        <v>1587.7200419017245</v>
      </c>
      <c r="AH18" s="19">
        <f t="shared" si="18"/>
        <v>1191.9821220031808</v>
      </c>
      <c r="AI18" s="19">
        <f t="shared" si="19"/>
        <v>1387.4154397661077</v>
      </c>
      <c r="AJ18" s="19">
        <f t="shared" si="20"/>
        <v>988.23703204696812</v>
      </c>
      <c r="AK18" s="19">
        <f t="shared" si="21"/>
        <v>328.87678071309051</v>
      </c>
      <c r="AL18" s="19">
        <f t="shared" si="22"/>
        <v>359.37335061365485</v>
      </c>
      <c r="AM18" s="19">
        <f t="shared" si="23"/>
        <v>154.54938888829912</v>
      </c>
      <c r="AN18" s="19">
        <f t="shared" si="24"/>
        <v>2220.179038039877</v>
      </c>
      <c r="AO18" s="19">
        <f t="shared" si="25"/>
        <v>582.40668354169748</v>
      </c>
      <c r="AQ18" s="19">
        <v>18195729</v>
      </c>
      <c r="AR18" s="19">
        <v>85937.999541226294</v>
      </c>
      <c r="AS18" s="19"/>
      <c r="AU18" s="1">
        <f t="shared" si="37"/>
        <v>38687</v>
      </c>
      <c r="AV18" s="21">
        <f t="shared" si="0"/>
        <v>2005</v>
      </c>
      <c r="AW18" s="20">
        <f t="shared" si="26"/>
        <v>0.15900434580886186</v>
      </c>
      <c r="AX18" s="20">
        <f t="shared" si="27"/>
        <v>0.10899999999999997</v>
      </c>
      <c r="AY18" s="20">
        <f t="shared" si="28"/>
        <v>0.11265480000000005</v>
      </c>
      <c r="AZ18" s="20">
        <f t="shared" si="29"/>
        <v>0.10699999999999991</v>
      </c>
      <c r="BA18" s="20">
        <f t="shared" si="30"/>
        <v>0.25199999999999995</v>
      </c>
      <c r="BB18" s="20">
        <f t="shared" si="31"/>
        <v>0.13300000000000001</v>
      </c>
      <c r="BC18" s="20">
        <f t="shared" si="32"/>
        <v>0.36499999999999999</v>
      </c>
      <c r="BD18" s="20">
        <f t="shared" si="33"/>
        <v>0.313</v>
      </c>
      <c r="BE18" s="20">
        <f t="shared" si="34"/>
        <v>0.32200000000000001</v>
      </c>
      <c r="BF18" s="20">
        <f t="shared" si="35"/>
        <v>0.23599999999999996</v>
      </c>
      <c r="BH18" s="1">
        <f t="shared" si="38"/>
        <v>38687</v>
      </c>
      <c r="BI18" s="21">
        <f t="shared" si="1"/>
        <v>2005</v>
      </c>
      <c r="BJ18" s="16">
        <v>1371919.5</v>
      </c>
      <c r="BK18" s="16">
        <v>1347616.625</v>
      </c>
      <c r="BL18" s="16">
        <v>2320.834228515625</v>
      </c>
      <c r="BM18" s="16">
        <f t="shared" si="13"/>
        <v>3127594.7902167053</v>
      </c>
    </row>
    <row r="19" spans="1:65" x14ac:dyDescent="0.3">
      <c r="A19" s="1">
        <v>35855</v>
      </c>
      <c r="B19" s="8">
        <v>-3.3291609768417774E-2</v>
      </c>
      <c r="D19" s="16">
        <f t="shared" si="39"/>
        <v>24551.515243916154</v>
      </c>
      <c r="E19" s="16">
        <f t="shared" si="43"/>
        <v>187463.70157501416</v>
      </c>
      <c r="F19" s="16" t="str">
        <f t="shared" si="40"/>
        <v/>
      </c>
      <c r="G19" s="19">
        <f>+IF(F19="",G18+(G20-G18)/2,F19)</f>
        <v>39542.496605446962</v>
      </c>
      <c r="I19" s="1">
        <f t="shared" si="14"/>
        <v>39052</v>
      </c>
      <c r="J19" s="16">
        <f t="shared" si="2"/>
        <v>73298.336555671616</v>
      </c>
      <c r="K19" s="16">
        <v>18436.79106516192</v>
      </c>
      <c r="L19" s="16">
        <v>13589.252109019657</v>
      </c>
      <c r="M19" s="16">
        <v>15326.05212082702</v>
      </c>
      <c r="N19" s="16">
        <v>8427.1812100633997</v>
      </c>
      <c r="O19" s="16">
        <v>2611.2084096519652</v>
      </c>
      <c r="P19" s="16">
        <v>910.28539667631708</v>
      </c>
      <c r="Q19" s="16">
        <v>312.01794288007056</v>
      </c>
      <c r="R19" s="16">
        <v>10731.625622715115</v>
      </c>
      <c r="S19" s="16">
        <v>2953.9226786761596</v>
      </c>
      <c r="U19" s="19">
        <f t="shared" si="36"/>
        <v>63358.709044193798</v>
      </c>
      <c r="V19" s="19">
        <f t="shared" si="15"/>
        <v>16688.372139746414</v>
      </c>
      <c r="W19" s="19">
        <f t="shared" si="3"/>
        <v>12320.995924953109</v>
      </c>
      <c r="X19" s="19">
        <f t="shared" si="4"/>
        <v>13810.44126902702</v>
      </c>
      <c r="Y19" s="19">
        <f t="shared" si="5"/>
        <v>6994.2243370075748</v>
      </c>
      <c r="Z19" s="19">
        <f t="shared" si="6"/>
        <v>2320.4928038277581</v>
      </c>
      <c r="AA19" s="19">
        <f t="shared" si="7"/>
        <v>656.73475443193024</v>
      </c>
      <c r="AB19" s="19">
        <f t="shared" si="8"/>
        <v>198.21108949549162</v>
      </c>
      <c r="AC19" s="19">
        <f t="shared" si="9"/>
        <v>8061.8031343614784</v>
      </c>
      <c r="AD19" s="19">
        <f t="shared" si="10"/>
        <v>2307.4335913430255</v>
      </c>
      <c r="AF19" s="19">
        <f t="shared" si="16"/>
        <v>9939.6275114778182</v>
      </c>
      <c r="AG19" s="19">
        <f t="shared" si="17"/>
        <v>1748.4189254155062</v>
      </c>
      <c r="AH19" s="19">
        <f t="shared" si="18"/>
        <v>1268.2561840665476</v>
      </c>
      <c r="AI19" s="19">
        <f t="shared" si="19"/>
        <v>1515.6108518000001</v>
      </c>
      <c r="AJ19" s="19">
        <f t="shared" si="20"/>
        <v>1432.9568730558249</v>
      </c>
      <c r="AK19" s="19">
        <f t="shared" si="21"/>
        <v>290.71560582420716</v>
      </c>
      <c r="AL19" s="19">
        <f t="shared" si="22"/>
        <v>253.55064224438684</v>
      </c>
      <c r="AM19" s="19">
        <f t="shared" si="23"/>
        <v>113.80685338457894</v>
      </c>
      <c r="AN19" s="19">
        <f t="shared" si="24"/>
        <v>2669.8224883536368</v>
      </c>
      <c r="AO19" s="19">
        <f t="shared" si="25"/>
        <v>646.48908733313419</v>
      </c>
      <c r="AQ19" s="19">
        <v>23085166.561714828</v>
      </c>
      <c r="AR19" s="19">
        <v>102070.01000000001</v>
      </c>
      <c r="AS19" s="19"/>
      <c r="AU19" s="1">
        <f t="shared" si="37"/>
        <v>39052</v>
      </c>
      <c r="AV19" s="21">
        <f t="shared" si="0"/>
        <v>2006</v>
      </c>
      <c r="AW19" s="20">
        <f t="shared" si="26"/>
        <v>0.1618194367291747</v>
      </c>
      <c r="AX19" s="20">
        <f t="shared" si="27"/>
        <v>0.10900000000000006</v>
      </c>
      <c r="AY19" s="20">
        <f t="shared" si="28"/>
        <v>0.1126548</v>
      </c>
      <c r="AZ19" s="20">
        <f t="shared" si="29"/>
        <v>0.10700000000000003</v>
      </c>
      <c r="BA19" s="20">
        <f t="shared" si="30"/>
        <v>0.25199999999999995</v>
      </c>
      <c r="BB19" s="20">
        <f t="shared" si="31"/>
        <v>0.13299999999999995</v>
      </c>
      <c r="BC19" s="20">
        <f t="shared" si="32"/>
        <v>0.36499999999999999</v>
      </c>
      <c r="BD19" s="20">
        <f t="shared" si="33"/>
        <v>0.313</v>
      </c>
      <c r="BE19" s="20">
        <f t="shared" si="34"/>
        <v>0.32199999999999995</v>
      </c>
      <c r="BF19" s="20">
        <f t="shared" si="35"/>
        <v>0.23600000000000002</v>
      </c>
      <c r="BH19" s="1">
        <f t="shared" si="38"/>
        <v>39052</v>
      </c>
      <c r="BI19" s="21">
        <f t="shared" si="1"/>
        <v>2006</v>
      </c>
      <c r="BJ19" s="16">
        <v>1472843.125</v>
      </c>
      <c r="BK19" s="16">
        <v>1388618.75</v>
      </c>
      <c r="BL19" s="16">
        <v>2361.139404296875</v>
      </c>
      <c r="BM19" s="16">
        <f t="shared" si="13"/>
        <v>3278722.448170471</v>
      </c>
    </row>
    <row r="20" spans="1:65" x14ac:dyDescent="0.3">
      <c r="A20" s="1">
        <v>35947</v>
      </c>
      <c r="B20" s="8">
        <v>-6.7313148323251679E-2</v>
      </c>
      <c r="D20" s="16">
        <f t="shared" si="39"/>
        <v>23734.155779192337</v>
      </c>
      <c r="E20" s="16">
        <f t="shared" si="43"/>
        <v>201896.94546542843</v>
      </c>
      <c r="F20" s="16" t="str">
        <f t="shared" si="40"/>
        <v/>
      </c>
      <c r="G20" s="19">
        <f t="shared" si="42"/>
        <v>39756.047776229767</v>
      </c>
      <c r="I20" s="1">
        <f t="shared" si="14"/>
        <v>39417</v>
      </c>
      <c r="J20" s="16">
        <f t="shared" si="2"/>
        <v>88731.670078471361</v>
      </c>
      <c r="K20" s="16">
        <v>22955.915829180132</v>
      </c>
      <c r="L20" s="16">
        <v>16191.819717878028</v>
      </c>
      <c r="M20" s="16">
        <v>18926.143839251479</v>
      </c>
      <c r="N20" s="16">
        <v>9988.6497743045547</v>
      </c>
      <c r="O20" s="16">
        <v>2735.4062286129911</v>
      </c>
      <c r="P20" s="16">
        <v>883.080080992283</v>
      </c>
      <c r="Q20" s="16">
        <v>421.94786855935217</v>
      </c>
      <c r="R20" s="16">
        <v>13655.697156828079</v>
      </c>
      <c r="S20" s="16">
        <v>2973.0095828644762</v>
      </c>
      <c r="U20" s="19">
        <f t="shared" si="36"/>
        <v>76497.712424939207</v>
      </c>
      <c r="V20" s="19">
        <f t="shared" si="15"/>
        <v>20946.305603077482</v>
      </c>
      <c r="W20" s="19">
        <f t="shared" si="3"/>
        <v>14660.925239386841</v>
      </c>
      <c r="X20" s="19">
        <f t="shared" si="4"/>
        <v>17286.25626232299</v>
      </c>
      <c r="Y20" s="19">
        <f t="shared" si="5"/>
        <v>7865.0001093685778</v>
      </c>
      <c r="Z20" s="19">
        <f t="shared" si="6"/>
        <v>2388.1155101292798</v>
      </c>
      <c r="AA20" s="19">
        <f t="shared" si="7"/>
        <v>550.82591120542725</v>
      </c>
      <c r="AB20" s="19">
        <f t="shared" si="8"/>
        <v>324.28625243789008</v>
      </c>
      <c r="AC20" s="19">
        <f t="shared" si="9"/>
        <v>10200.113706313812</v>
      </c>
      <c r="AD20" s="19">
        <f t="shared" si="10"/>
        <v>2275.8838306969028</v>
      </c>
      <c r="AF20" s="19">
        <f t="shared" si="16"/>
        <v>12233.957653532154</v>
      </c>
      <c r="AG20" s="19">
        <f t="shared" si="17"/>
        <v>2009.6102261026499</v>
      </c>
      <c r="AH20" s="19">
        <f t="shared" si="18"/>
        <v>1530.8944784911873</v>
      </c>
      <c r="AI20" s="19">
        <f t="shared" si="19"/>
        <v>1639.8875769284896</v>
      </c>
      <c r="AJ20" s="19">
        <f t="shared" si="20"/>
        <v>2123.6496649359769</v>
      </c>
      <c r="AK20" s="19">
        <f t="shared" si="21"/>
        <v>347.29071848371132</v>
      </c>
      <c r="AL20" s="19">
        <f t="shared" si="22"/>
        <v>332.25416978685575</v>
      </c>
      <c r="AM20" s="19">
        <f t="shared" si="23"/>
        <v>97.661616121462089</v>
      </c>
      <c r="AN20" s="19">
        <f t="shared" si="24"/>
        <v>3455.5834505142666</v>
      </c>
      <c r="AO20" s="19">
        <f t="shared" si="25"/>
        <v>697.12575216757341</v>
      </c>
      <c r="AR20" s="19">
        <v>122373</v>
      </c>
      <c r="AS20" s="19"/>
      <c r="AU20" s="1">
        <f t="shared" si="37"/>
        <v>39417</v>
      </c>
      <c r="AV20" s="21">
        <f t="shared" si="0"/>
        <v>2007</v>
      </c>
      <c r="AW20" s="20">
        <f t="shared" si="26"/>
        <v>0.16690634778921903</v>
      </c>
      <c r="AX20" s="20">
        <f t="shared" si="27"/>
        <v>0.10900000000000003</v>
      </c>
      <c r="AY20" s="20">
        <f t="shared" si="28"/>
        <v>0.11265479999999997</v>
      </c>
      <c r="AZ20" s="20">
        <f t="shared" si="29"/>
        <v>0.1069999999999999</v>
      </c>
      <c r="BA20" s="20">
        <f t="shared" si="30"/>
        <v>0.252</v>
      </c>
      <c r="BB20" s="20">
        <f t="shared" si="31"/>
        <v>0.13299999999999998</v>
      </c>
      <c r="BC20" s="20">
        <f t="shared" si="32"/>
        <v>0.36500000000000005</v>
      </c>
      <c r="BD20" s="20">
        <f t="shared" si="33"/>
        <v>0.313</v>
      </c>
      <c r="BE20" s="20">
        <f t="shared" si="34"/>
        <v>0.32199999999999995</v>
      </c>
      <c r="BF20" s="20">
        <f t="shared" si="35"/>
        <v>0.2359999999999999</v>
      </c>
      <c r="BH20" s="1">
        <f t="shared" si="38"/>
        <v>39417</v>
      </c>
      <c r="BI20" s="21">
        <f t="shared" si="1"/>
        <v>2007</v>
      </c>
      <c r="BJ20" s="16">
        <v>1536946</v>
      </c>
      <c r="BK20" s="16">
        <v>1439895.625</v>
      </c>
      <c r="BL20" s="16">
        <v>2078.291748046875</v>
      </c>
      <c r="BM20" s="16">
        <f t="shared" si="13"/>
        <v>2992523.1954862974</v>
      </c>
    </row>
    <row r="21" spans="1:65" x14ac:dyDescent="0.3">
      <c r="A21" s="1">
        <v>36039</v>
      </c>
      <c r="B21" s="8">
        <v>-0.14070064275134628</v>
      </c>
      <c r="D21" s="16">
        <f t="shared" si="39"/>
        <v>22136.535030900402</v>
      </c>
      <c r="E21" s="16">
        <f t="shared" si="43"/>
        <v>214016.47088534577</v>
      </c>
      <c r="F21" s="16" t="str">
        <f t="shared" si="40"/>
        <v/>
      </c>
      <c r="G21" s="19">
        <f>+IF(F21="",G20+(G22-G20)/2,F21)</f>
        <v>39969.598947012579</v>
      </c>
      <c r="I21" s="1">
        <f t="shared" si="14"/>
        <v>39783</v>
      </c>
      <c r="J21" s="16">
        <f t="shared" si="2"/>
        <v>84336.007275643453</v>
      </c>
      <c r="K21" s="16">
        <v>17710.355926625805</v>
      </c>
      <c r="L21" s="16">
        <v>12603.568036566148</v>
      </c>
      <c r="M21" s="16">
        <v>21155.82020035341</v>
      </c>
      <c r="N21" s="16">
        <v>9949.6388418303941</v>
      </c>
      <c r="O21" s="16">
        <v>3144.8965448331569</v>
      </c>
      <c r="P21" s="16">
        <v>1072.5444759035076</v>
      </c>
      <c r="Q21" s="16">
        <v>502.58520470759458</v>
      </c>
      <c r="R21" s="16">
        <v>15392.332388809635</v>
      </c>
      <c r="S21" s="16">
        <v>2804.2656560138084</v>
      </c>
      <c r="U21" s="19">
        <f t="shared" si="36"/>
        <v>69550.521417503114</v>
      </c>
      <c r="V21" s="19">
        <f t="shared" si="15"/>
        <v>15208.16110124517</v>
      </c>
      <c r="W21" s="19">
        <f t="shared" si="3"/>
        <v>10779.481824612543</v>
      </c>
      <c r="X21" s="19">
        <f t="shared" si="4"/>
        <v>19130.722809553503</v>
      </c>
      <c r="Y21" s="19">
        <f t="shared" si="5"/>
        <v>7432.4990987056462</v>
      </c>
      <c r="Z21" s="19">
        <f t="shared" si="6"/>
        <v>2781.087516427629</v>
      </c>
      <c r="AA21" s="19">
        <f t="shared" si="7"/>
        <v>750.22024634132435</v>
      </c>
      <c r="AB21" s="19">
        <f t="shared" si="8"/>
        <v>370.51552184851732</v>
      </c>
      <c r="AC21" s="19">
        <f t="shared" si="9"/>
        <v>10995.197904310993</v>
      </c>
      <c r="AD21" s="19">
        <f t="shared" si="10"/>
        <v>2102.6353944577922</v>
      </c>
      <c r="AF21" s="19">
        <f t="shared" si="16"/>
        <v>14785.485858140339</v>
      </c>
      <c r="AG21" s="19">
        <f t="shared" si="17"/>
        <v>2502.1948253806349</v>
      </c>
      <c r="AH21" s="19">
        <f t="shared" si="18"/>
        <v>1824.086211953605</v>
      </c>
      <c r="AI21" s="19">
        <f t="shared" si="19"/>
        <v>2025.0973907999069</v>
      </c>
      <c r="AJ21" s="19">
        <f t="shared" si="20"/>
        <v>2517.1397431247478</v>
      </c>
      <c r="AK21" s="19">
        <f t="shared" si="21"/>
        <v>363.8090284055279</v>
      </c>
      <c r="AL21" s="19">
        <f t="shared" si="22"/>
        <v>322.32422956218329</v>
      </c>
      <c r="AM21" s="19">
        <f t="shared" si="23"/>
        <v>132.06968285907726</v>
      </c>
      <c r="AN21" s="19">
        <f t="shared" si="24"/>
        <v>4397.1344844986415</v>
      </c>
      <c r="AO21" s="19">
        <f t="shared" si="25"/>
        <v>701.63026155601619</v>
      </c>
      <c r="AR21" s="19">
        <v>119049.99000000011</v>
      </c>
      <c r="AS21" s="19"/>
      <c r="AU21" s="1">
        <f t="shared" si="37"/>
        <v>39783</v>
      </c>
      <c r="AV21" s="21">
        <f t="shared" si="0"/>
        <v>2008</v>
      </c>
      <c r="AW21" s="20">
        <f t="shared" si="26"/>
        <v>0.16663143886579102</v>
      </c>
      <c r="AX21" s="20">
        <f t="shared" si="27"/>
        <v>0.10900000000000003</v>
      </c>
      <c r="AY21" s="20">
        <f t="shared" si="28"/>
        <v>0.11265479999999996</v>
      </c>
      <c r="AZ21" s="20">
        <f t="shared" si="29"/>
        <v>0.10699999999999993</v>
      </c>
      <c r="BA21" s="20">
        <f t="shared" si="30"/>
        <v>0.252</v>
      </c>
      <c r="BB21" s="20">
        <f t="shared" si="31"/>
        <v>0.13300000000000003</v>
      </c>
      <c r="BC21" s="20">
        <f t="shared" si="32"/>
        <v>0.36499999999999999</v>
      </c>
      <c r="BD21" s="20">
        <f t="shared" si="33"/>
        <v>0.31300000000000006</v>
      </c>
      <c r="BE21" s="20">
        <f t="shared" si="34"/>
        <v>0.32200000000000001</v>
      </c>
      <c r="BF21" s="20">
        <f t="shared" si="35"/>
        <v>0.23599999999999993</v>
      </c>
      <c r="BH21" s="1">
        <f t="shared" si="38"/>
        <v>39783</v>
      </c>
      <c r="BI21" s="21">
        <f t="shared" si="1"/>
        <v>2008</v>
      </c>
      <c r="BJ21" s="16">
        <v>1581388.125</v>
      </c>
      <c r="BK21" s="16">
        <v>1497670.5</v>
      </c>
      <c r="BL21" s="16">
        <v>1967.7113037109375</v>
      </c>
      <c r="BM21" s="16">
        <f t="shared" si="13"/>
        <v>2946983.1720844116</v>
      </c>
    </row>
    <row r="22" spans="1:65" x14ac:dyDescent="0.3">
      <c r="A22" s="1">
        <v>36130</v>
      </c>
      <c r="B22" s="8">
        <v>-0.19399020014649665</v>
      </c>
      <c r="D22" s="16">
        <f t="shared" si="39"/>
        <v>19021.910323765023</v>
      </c>
      <c r="E22" s="16">
        <f t="shared" si="43"/>
        <v>222420.0677877506</v>
      </c>
      <c r="F22" s="16">
        <f t="shared" si="40"/>
        <v>40183.150117795383</v>
      </c>
      <c r="G22" s="19">
        <f t="shared" si="42"/>
        <v>40183.150117795383</v>
      </c>
      <c r="I22" s="1">
        <f t="shared" si="14"/>
        <v>40148</v>
      </c>
      <c r="J22" s="16">
        <f t="shared" si="2"/>
        <v>89897.489299506764</v>
      </c>
      <c r="K22" s="16">
        <v>20439.240164115101</v>
      </c>
      <c r="L22" s="16">
        <v>14750.528154542882</v>
      </c>
      <c r="M22" s="16">
        <v>24167.859682522474</v>
      </c>
      <c r="N22" s="16">
        <v>9895.3432711670284</v>
      </c>
      <c r="O22" s="16">
        <v>2053.4176722465099</v>
      </c>
      <c r="P22" s="16">
        <v>787.60764566040234</v>
      </c>
      <c r="Q22" s="16">
        <v>440.74690889445549</v>
      </c>
      <c r="R22" s="16">
        <v>14313.777179223907</v>
      </c>
      <c r="S22" s="16">
        <v>3048.9686211340199</v>
      </c>
      <c r="U22" s="19">
        <f t="shared" si="36"/>
        <v>75191.029450222719</v>
      </c>
      <c r="V22" s="19">
        <f t="shared" si="15"/>
        <v>18508.811368112889</v>
      </c>
      <c r="W22" s="19">
        <f t="shared" si="3"/>
        <v>13330.675718097131</v>
      </c>
      <c r="X22" s="19">
        <f t="shared" si="4"/>
        <v>21904.18692108466</v>
      </c>
      <c r="Y22" s="19">
        <f t="shared" si="5"/>
        <v>7388.0342830257687</v>
      </c>
      <c r="Z22" s="19">
        <f t="shared" si="6"/>
        <v>1635.1464317837001</v>
      </c>
      <c r="AA22" s="19">
        <f t="shared" si="7"/>
        <v>396.12891195562207</v>
      </c>
      <c r="AB22" s="19">
        <f t="shared" si="8"/>
        <v>283.43773982097838</v>
      </c>
      <c r="AC22" s="19">
        <f t="shared" si="9"/>
        <v>9357.4461500272046</v>
      </c>
      <c r="AD22" s="19">
        <f t="shared" si="10"/>
        <v>2387.1619263147613</v>
      </c>
      <c r="AF22" s="19">
        <f t="shared" si="16"/>
        <v>14706.459849284045</v>
      </c>
      <c r="AG22" s="19">
        <f t="shared" si="17"/>
        <v>1930.428796002212</v>
      </c>
      <c r="AH22" s="19">
        <f t="shared" si="18"/>
        <v>1419.8524364457517</v>
      </c>
      <c r="AI22" s="19">
        <f t="shared" si="19"/>
        <v>2263.6727614378142</v>
      </c>
      <c r="AJ22" s="19">
        <f t="shared" si="20"/>
        <v>2507.3089881412598</v>
      </c>
      <c r="AK22" s="19">
        <f t="shared" si="21"/>
        <v>418.27124046280983</v>
      </c>
      <c r="AL22" s="19">
        <f t="shared" si="22"/>
        <v>391.47873370478027</v>
      </c>
      <c r="AM22" s="19">
        <f t="shared" si="23"/>
        <v>157.30916907347711</v>
      </c>
      <c r="AN22" s="19">
        <f t="shared" si="24"/>
        <v>4956.3310291967027</v>
      </c>
      <c r="AO22" s="19">
        <f t="shared" si="25"/>
        <v>661.80669481925861</v>
      </c>
      <c r="AR22" s="19">
        <v>124353.99</v>
      </c>
      <c r="AS22" s="19"/>
      <c r="AU22" s="1">
        <f t="shared" si="37"/>
        <v>40148</v>
      </c>
      <c r="AV22" s="21">
        <f t="shared" si="0"/>
        <v>2009</v>
      </c>
      <c r="AW22" s="20">
        <f t="shared" si="26"/>
        <v>0.17437937038230317</v>
      </c>
      <c r="AX22" s="20">
        <f t="shared" si="27"/>
        <v>0.10899999999999996</v>
      </c>
      <c r="AY22" s="20">
        <f t="shared" si="28"/>
        <v>0.11265479999999996</v>
      </c>
      <c r="AZ22" s="20">
        <f t="shared" si="29"/>
        <v>0.10699999999999997</v>
      </c>
      <c r="BA22" s="20">
        <f t="shared" si="30"/>
        <v>0.25200000000000006</v>
      </c>
      <c r="BB22" s="20">
        <f t="shared" si="31"/>
        <v>0.13299999999999998</v>
      </c>
      <c r="BC22" s="20">
        <f t="shared" si="32"/>
        <v>0.36499999999999999</v>
      </c>
      <c r="BD22" s="20">
        <f t="shared" si="33"/>
        <v>0.313</v>
      </c>
      <c r="BE22" s="20">
        <f t="shared" si="34"/>
        <v>0.32200000000000001</v>
      </c>
      <c r="BF22" s="20">
        <f t="shared" si="35"/>
        <v>0.23599999999999993</v>
      </c>
      <c r="BH22" s="1">
        <f t="shared" si="38"/>
        <v>40148</v>
      </c>
      <c r="BI22" s="21">
        <f t="shared" si="1"/>
        <v>2009</v>
      </c>
      <c r="BJ22" s="16">
        <v>1579952.25</v>
      </c>
      <c r="BK22" s="16">
        <v>1550690</v>
      </c>
      <c r="BL22" s="16">
        <v>2158.255859375</v>
      </c>
      <c r="BM22" s="16">
        <f t="shared" si="13"/>
        <v>3346785.778574219</v>
      </c>
    </row>
    <row r="23" spans="1:65" x14ac:dyDescent="0.3">
      <c r="A23" s="1">
        <v>36220</v>
      </c>
      <c r="B23" s="8">
        <v>-9.5168076692161485E-2</v>
      </c>
      <c r="D23" s="16">
        <f t="shared" si="39"/>
        <v>15331.846132889137</v>
      </c>
      <c r="E23" s="16">
        <f t="shared" si="43"/>
        <v>227016.9553258369</v>
      </c>
      <c r="F23" s="16" t="str">
        <f t="shared" si="40"/>
        <v/>
      </c>
      <c r="G23" s="19">
        <f>+IF(F23="",G22+(G24-G22)/2,F23)</f>
        <v>37613.481657181401</v>
      </c>
      <c r="I23" s="1">
        <f t="shared" si="14"/>
        <v>40513</v>
      </c>
      <c r="J23" s="16">
        <f t="shared" si="2"/>
        <v>95510.613950897488</v>
      </c>
      <c r="K23" s="16">
        <v>19652.465050039136</v>
      </c>
      <c r="L23" s="16">
        <v>16252.47587432872</v>
      </c>
      <c r="M23" s="16">
        <v>24888.995160249706</v>
      </c>
      <c r="N23" s="16">
        <v>10156.553126951354</v>
      </c>
      <c r="O23" s="16">
        <v>2582.0066085002163</v>
      </c>
      <c r="P23" s="16">
        <v>939.65742561109573</v>
      </c>
      <c r="Q23" s="16">
        <v>521.89965606308158</v>
      </c>
      <c r="R23" s="16">
        <v>17398.836843464705</v>
      </c>
      <c r="S23" s="16">
        <v>3117.7242056894861</v>
      </c>
      <c r="U23" s="19">
        <f t="shared" si="36"/>
        <v>80514.303513644045</v>
      </c>
      <c r="V23" s="19">
        <f t="shared" si="15"/>
        <v>17424.587872150591</v>
      </c>
      <c r="W23" s="19">
        <f t="shared" si="3"/>
        <v>14590.758075184323</v>
      </c>
      <c r="X23" s="19">
        <f t="shared" si="4"/>
        <v>22303.0341742198</v>
      </c>
      <c r="Y23" s="19">
        <f t="shared" si="5"/>
        <v>7662.9266226172622</v>
      </c>
      <c r="Z23" s="19">
        <f t="shared" si="6"/>
        <v>2308.9020580914303</v>
      </c>
      <c r="AA23" s="19">
        <f t="shared" si="7"/>
        <v>652.18063494504895</v>
      </c>
      <c r="AB23" s="19">
        <f t="shared" si="8"/>
        <v>383.94587357911701</v>
      </c>
      <c r="AC23" s="19">
        <f t="shared" si="9"/>
        <v>12789.800591754607</v>
      </c>
      <c r="AD23" s="19">
        <f t="shared" si="10"/>
        <v>2398.1676111018573</v>
      </c>
      <c r="AF23" s="19">
        <f t="shared" si="16"/>
        <v>14996.310437253444</v>
      </c>
      <c r="AG23" s="19">
        <f t="shared" si="17"/>
        <v>2227.8771778885457</v>
      </c>
      <c r="AH23" s="19">
        <f t="shared" si="18"/>
        <v>1661.7177991443968</v>
      </c>
      <c r="AI23" s="19">
        <f t="shared" si="19"/>
        <v>2585.9609860299061</v>
      </c>
      <c r="AJ23" s="19">
        <f t="shared" si="20"/>
        <v>2493.6265043340918</v>
      </c>
      <c r="AK23" s="19">
        <f t="shared" si="21"/>
        <v>273.10455040878605</v>
      </c>
      <c r="AL23" s="19">
        <f t="shared" si="22"/>
        <v>287.47679066604678</v>
      </c>
      <c r="AM23" s="19">
        <f t="shared" si="23"/>
        <v>137.95378248396457</v>
      </c>
      <c r="AN23" s="19">
        <f t="shared" si="24"/>
        <v>4609.0362517100984</v>
      </c>
      <c r="AO23" s="19">
        <f t="shared" si="25"/>
        <v>719.55659458762875</v>
      </c>
      <c r="AR23" s="19">
        <v>133189</v>
      </c>
      <c r="AS23" s="19"/>
      <c r="AU23" s="1">
        <f t="shared" si="37"/>
        <v>40513</v>
      </c>
      <c r="AV23" s="21">
        <f t="shared" si="0"/>
        <v>2010</v>
      </c>
      <c r="AW23" s="20">
        <f t="shared" si="26"/>
        <v>0.16681567587823304</v>
      </c>
      <c r="AX23" s="20">
        <f t="shared" si="27"/>
        <v>0.10899999999999999</v>
      </c>
      <c r="AY23" s="20">
        <f t="shared" si="28"/>
        <v>0.11265479999999996</v>
      </c>
      <c r="AZ23" s="20">
        <f t="shared" si="29"/>
        <v>0.10700000000000005</v>
      </c>
      <c r="BA23" s="20">
        <f t="shared" si="30"/>
        <v>0.25200000000000006</v>
      </c>
      <c r="BB23" s="20">
        <f t="shared" si="31"/>
        <v>0.13300000000000012</v>
      </c>
      <c r="BC23" s="20">
        <f t="shared" si="32"/>
        <v>0.36499999999999988</v>
      </c>
      <c r="BD23" s="20">
        <f t="shared" si="33"/>
        <v>0.313</v>
      </c>
      <c r="BE23" s="20">
        <f t="shared" si="34"/>
        <v>0.32200000000000001</v>
      </c>
      <c r="BF23" s="20">
        <f t="shared" si="35"/>
        <v>0.23600000000000002</v>
      </c>
      <c r="BH23" s="1">
        <f t="shared" si="38"/>
        <v>40513</v>
      </c>
      <c r="BI23" s="21">
        <f t="shared" si="1"/>
        <v>2010</v>
      </c>
      <c r="BJ23" s="16">
        <v>1611876.5</v>
      </c>
      <c r="BK23" s="16">
        <v>1606823.375</v>
      </c>
      <c r="BL23" s="16">
        <v>1898.569580078125</v>
      </c>
      <c r="BM23" s="16">
        <f t="shared" si="13"/>
        <v>3050665.9803334656</v>
      </c>
    </row>
    <row r="24" spans="1:65" x14ac:dyDescent="0.3">
      <c r="A24" s="1">
        <v>36312</v>
      </c>
      <c r="B24" s="8">
        <v>-0.17689059687660064</v>
      </c>
      <c r="D24" s="16">
        <f t="shared" si="39"/>
        <v>13872.743824281924</v>
      </c>
      <c r="E24" s="16">
        <f t="shared" si="43"/>
        <v>229932.87479528299</v>
      </c>
      <c r="F24" s="16" t="str">
        <f t="shared" si="40"/>
        <v/>
      </c>
      <c r="G24" s="19">
        <f t="shared" si="42"/>
        <v>35043.813196567411</v>
      </c>
      <c r="I24" s="1">
        <f t="shared" si="14"/>
        <v>40878</v>
      </c>
      <c r="J24" s="16">
        <f t="shared" si="2"/>
        <v>106092.23850668035</v>
      </c>
      <c r="K24" s="16">
        <v>20124.101790799999</v>
      </c>
      <c r="L24" s="16">
        <v>14558.833080000002</v>
      </c>
      <c r="M24" s="16">
        <v>27023.141635880362</v>
      </c>
      <c r="N24" s="16">
        <v>15751.384</v>
      </c>
      <c r="O24" s="16">
        <v>3136.2650000000003</v>
      </c>
      <c r="P24" s="16">
        <v>1107.8519999999999</v>
      </c>
      <c r="Q24" s="16">
        <v>572.95800000000008</v>
      </c>
      <c r="R24" s="16">
        <v>20737.252</v>
      </c>
      <c r="S24" s="16">
        <v>3080.451</v>
      </c>
      <c r="U24" s="19">
        <f t="shared" si="36"/>
        <v>89708.681719195636</v>
      </c>
      <c r="V24" s="19">
        <f t="shared" si="15"/>
        <v>17981.983100345733</v>
      </c>
      <c r="W24" s="19">
        <f t="shared" si="3"/>
        <v>12727.913660872675</v>
      </c>
      <c r="X24" s="19">
        <f t="shared" si="4"/>
        <v>24360.019153733643</v>
      </c>
      <c r="Y24" s="19">
        <f t="shared" si="5"/>
        <v>13191.932612008259</v>
      </c>
      <c r="Z24" s="19">
        <f t="shared" si="6"/>
        <v>2792.8581210694715</v>
      </c>
      <c r="AA24" s="19">
        <f t="shared" si="7"/>
        <v>764.87703965194987</v>
      </c>
      <c r="AB24" s="19">
        <f t="shared" si="8"/>
        <v>409.60340765225556</v>
      </c>
      <c r="AC24" s="19">
        <f t="shared" si="9"/>
        <v>15134.826536404365</v>
      </c>
      <c r="AD24" s="19">
        <f t="shared" si="10"/>
        <v>2344.6680874572812</v>
      </c>
      <c r="AF24" s="19">
        <f t="shared" si="16"/>
        <v>16383.556787484718</v>
      </c>
      <c r="AG24" s="19">
        <f t="shared" si="17"/>
        <v>2142.1186904542665</v>
      </c>
      <c r="AH24" s="19">
        <f t="shared" si="18"/>
        <v>1830.9194191273273</v>
      </c>
      <c r="AI24" s="19">
        <f t="shared" si="19"/>
        <v>2663.1224821467185</v>
      </c>
      <c r="AJ24" s="19">
        <f t="shared" si="20"/>
        <v>2559.4513879917413</v>
      </c>
      <c r="AK24" s="19">
        <f t="shared" si="21"/>
        <v>343.40687893052882</v>
      </c>
      <c r="AL24" s="19">
        <f t="shared" si="22"/>
        <v>342.97496034804999</v>
      </c>
      <c r="AM24" s="19">
        <f t="shared" si="23"/>
        <v>163.35459234774453</v>
      </c>
      <c r="AN24" s="19">
        <f t="shared" si="24"/>
        <v>5602.4254635956349</v>
      </c>
      <c r="AO24" s="19">
        <f t="shared" si="25"/>
        <v>735.7829125427188</v>
      </c>
      <c r="AR24" s="19">
        <v>149454</v>
      </c>
      <c r="AS24" s="19"/>
      <c r="AU24" s="1">
        <f t="shared" si="37"/>
        <v>40878</v>
      </c>
      <c r="AV24" s="21">
        <f t="shared" si="0"/>
        <v>2011</v>
      </c>
      <c r="AW24" s="20">
        <f t="shared" si="26"/>
        <v>0.1715365037430038</v>
      </c>
      <c r="AX24" s="20">
        <f t="shared" si="27"/>
        <v>0.10900000000000003</v>
      </c>
      <c r="AY24" s="20">
        <f t="shared" si="28"/>
        <v>0.11265480000000001</v>
      </c>
      <c r="AZ24" s="20">
        <f t="shared" si="29"/>
        <v>0.107</v>
      </c>
      <c r="BA24" s="20">
        <f t="shared" si="30"/>
        <v>0.252</v>
      </c>
      <c r="BB24" s="20">
        <f t="shared" si="31"/>
        <v>0.13300000000000001</v>
      </c>
      <c r="BC24" s="20">
        <f t="shared" si="32"/>
        <v>0.36500000000000005</v>
      </c>
      <c r="BD24" s="20">
        <f t="shared" si="33"/>
        <v>0.313</v>
      </c>
      <c r="BE24" s="20">
        <f t="shared" si="34"/>
        <v>0.32200000000000001</v>
      </c>
      <c r="BF24" s="20">
        <f t="shared" si="35"/>
        <v>0.23600000000000002</v>
      </c>
      <c r="BH24" s="1">
        <f t="shared" si="38"/>
        <v>40878</v>
      </c>
      <c r="BI24" s="21">
        <f t="shared" si="1"/>
        <v>2011</v>
      </c>
      <c r="BJ24" s="16">
        <v>1681744.5</v>
      </c>
      <c r="BK24" s="16">
        <v>1681744.5</v>
      </c>
      <c r="BL24" s="16">
        <v>1848.1395263671875</v>
      </c>
      <c r="BM24" s="16">
        <f t="shared" si="13"/>
        <v>3108098.4837006223</v>
      </c>
    </row>
    <row r="25" spans="1:65" x14ac:dyDescent="0.3">
      <c r="A25" s="1">
        <v>36404</v>
      </c>
      <c r="B25" s="8">
        <v>5.6988921569363103E-2</v>
      </c>
      <c r="D25" s="16">
        <f t="shared" si="39"/>
        <v>11418.78588888852</v>
      </c>
      <c r="E25" s="16">
        <f t="shared" si="43"/>
        <v>230254.10138989598</v>
      </c>
      <c r="F25" s="16" t="str">
        <f t="shared" si="40"/>
        <v/>
      </c>
      <c r="G25" s="19">
        <f>+IF(F25="",G24+(G26-G24)/2,F25)</f>
        <v>32474.144735953429</v>
      </c>
      <c r="I25" s="1">
        <f t="shared" si="14"/>
        <v>41244</v>
      </c>
      <c r="J25" s="16">
        <f t="shared" si="2"/>
        <v>106589.39477420237</v>
      </c>
      <c r="K25" s="16">
        <v>19972.230521804431</v>
      </c>
      <c r="L25" s="16">
        <v>14578.944885056249</v>
      </c>
      <c r="M25" s="16">
        <v>26307.703783186931</v>
      </c>
      <c r="N25" s="16">
        <v>13979.397295722818</v>
      </c>
      <c r="O25" s="16">
        <v>3935.5988894430761</v>
      </c>
      <c r="P25" s="16">
        <v>1367.242673170565</v>
      </c>
      <c r="Q25" s="16">
        <v>636.44811984039575</v>
      </c>
      <c r="R25" s="16">
        <v>22936.088213274059</v>
      </c>
      <c r="S25" s="16">
        <v>2875.7403927038613</v>
      </c>
      <c r="U25" s="19">
        <f t="shared" si="36"/>
        <v>87489.713668105192</v>
      </c>
      <c r="V25" s="19">
        <f t="shared" si="15"/>
        <v>17778.70342660723</v>
      </c>
      <c r="W25" s="19">
        <f t="shared" si="3"/>
        <v>12938.822456195465</v>
      </c>
      <c r="X25" s="19">
        <f t="shared" si="4"/>
        <v>23416.227628147732</v>
      </c>
      <c r="Y25" s="19">
        <f t="shared" si="5"/>
        <v>10010.048527722818</v>
      </c>
      <c r="Z25" s="19">
        <f t="shared" si="6"/>
        <v>3518.4756444430759</v>
      </c>
      <c r="AA25" s="19">
        <f t="shared" si="7"/>
        <v>962.87669317056509</v>
      </c>
      <c r="AB25" s="19">
        <f t="shared" si="8"/>
        <v>457.11226584039571</v>
      </c>
      <c r="AC25" s="19">
        <f t="shared" si="9"/>
        <v>16258.693069274059</v>
      </c>
      <c r="AD25" s="19">
        <f t="shared" si="10"/>
        <v>2148.7539567038611</v>
      </c>
      <c r="AF25" s="19">
        <f t="shared" si="16"/>
        <v>19099.681106097181</v>
      </c>
      <c r="AG25" s="19">
        <f t="shared" si="17"/>
        <v>2193.5270951972016</v>
      </c>
      <c r="AH25" s="19">
        <f t="shared" si="18"/>
        <v>1640.1224288607846</v>
      </c>
      <c r="AI25" s="19">
        <f t="shared" si="19"/>
        <v>2891.4761550391995</v>
      </c>
      <c r="AJ25" s="19">
        <f t="shared" si="20"/>
        <v>3969.3487679999998</v>
      </c>
      <c r="AK25" s="19">
        <f t="shared" si="21"/>
        <v>417.12324500000022</v>
      </c>
      <c r="AL25" s="19">
        <f t="shared" si="22"/>
        <v>404.36597999999992</v>
      </c>
      <c r="AM25" s="19">
        <f t="shared" si="23"/>
        <v>179.33585400000004</v>
      </c>
      <c r="AN25" s="19">
        <f t="shared" si="24"/>
        <v>6677.3951440000001</v>
      </c>
      <c r="AO25" s="19">
        <f t="shared" si="25"/>
        <v>726.98643600000014</v>
      </c>
      <c r="AR25" s="19">
        <v>154437</v>
      </c>
      <c r="AS25" s="19"/>
      <c r="AU25" s="1">
        <f t="shared" si="37"/>
        <v>41244</v>
      </c>
      <c r="AV25" s="21">
        <f t="shared" si="0"/>
        <v>2012</v>
      </c>
      <c r="AW25" s="20">
        <f t="shared" si="26"/>
        <v>0.18002901413843317</v>
      </c>
      <c r="AX25" s="20">
        <f t="shared" si="27"/>
        <v>0.10900000000000008</v>
      </c>
      <c r="AY25" s="20">
        <f t="shared" si="28"/>
        <v>0.11265480000000003</v>
      </c>
      <c r="AZ25" s="20">
        <f t="shared" si="29"/>
        <v>0.10700000000000003</v>
      </c>
      <c r="BA25" s="20">
        <f t="shared" si="30"/>
        <v>0.252</v>
      </c>
      <c r="BB25" s="20">
        <f t="shared" si="31"/>
        <v>0.13300000000000006</v>
      </c>
      <c r="BC25" s="20">
        <f t="shared" si="32"/>
        <v>0.36499999999999999</v>
      </c>
      <c r="BD25" s="20">
        <f t="shared" si="33"/>
        <v>0.313</v>
      </c>
      <c r="BE25" s="20">
        <f t="shared" si="34"/>
        <v>0.32200000000000001</v>
      </c>
      <c r="BF25" s="20">
        <f t="shared" si="35"/>
        <v>0.23600000000000004</v>
      </c>
      <c r="BH25" s="1">
        <f t="shared" si="38"/>
        <v>41244</v>
      </c>
      <c r="BI25" s="21">
        <f t="shared" si="1"/>
        <v>2012</v>
      </c>
      <c r="BJ25" s="16">
        <v>1785436.5</v>
      </c>
      <c r="BK25" s="16">
        <v>1758856</v>
      </c>
      <c r="BL25" s="16">
        <v>1796.8958740234375</v>
      </c>
      <c r="BM25" s="16">
        <f t="shared" si="13"/>
        <v>3160481.0894013671</v>
      </c>
    </row>
    <row r="26" spans="1:65" x14ac:dyDescent="0.3">
      <c r="A26" s="1">
        <v>36495</v>
      </c>
      <c r="B26" s="8">
        <v>-1.8694677848778839E-2</v>
      </c>
      <c r="D26" s="16">
        <f t="shared" si="39"/>
        <v>12069.530182327739</v>
      </c>
      <c r="E26" s="16">
        <f t="shared" si="43"/>
        <v>231210.56848718406</v>
      </c>
      <c r="F26" s="16">
        <f t="shared" si="40"/>
        <v>29904.476275339443</v>
      </c>
      <c r="G26" s="19">
        <f t="shared" si="42"/>
        <v>29904.476275339443</v>
      </c>
      <c r="I26" s="1">
        <f t="shared" si="14"/>
        <v>41609</v>
      </c>
      <c r="J26" s="16">
        <f t="shared" si="2"/>
        <v>113138.33382475626</v>
      </c>
      <c r="K26" s="16">
        <v>21258.884989540733</v>
      </c>
      <c r="L26" s="16">
        <v>14505.001998039686</v>
      </c>
      <c r="M26" s="16">
        <v>29568.222702848994</v>
      </c>
      <c r="N26" s="16">
        <v>14394.774800330209</v>
      </c>
      <c r="O26" s="16">
        <v>4888.4220305366562</v>
      </c>
      <c r="P26" s="16">
        <v>1721.3758949897001</v>
      </c>
      <c r="Q26" s="16">
        <v>869.26960349968942</v>
      </c>
      <c r="R26" s="16">
        <v>22901.072658466495</v>
      </c>
      <c r="S26" s="16">
        <v>3031.309146504098</v>
      </c>
      <c r="U26" s="19">
        <f t="shared" si="36"/>
        <v>93695.458527453797</v>
      </c>
      <c r="V26" s="19">
        <f t="shared" si="15"/>
        <v>19081.911862664048</v>
      </c>
      <c r="W26" s="19">
        <f t="shared" si="3"/>
        <v>12862.613877802651</v>
      </c>
      <c r="X26" s="19">
        <f t="shared" si="4"/>
        <v>26753.298398047991</v>
      </c>
      <c r="Y26" s="19">
        <f t="shared" si="5"/>
        <v>10871.966681808059</v>
      </c>
      <c r="Z26" s="19">
        <f t="shared" si="6"/>
        <v>4364.9873782407267</v>
      </c>
      <c r="AA26" s="19">
        <f t="shared" si="7"/>
        <v>1222.3323192824439</v>
      </c>
      <c r="AB26" s="19">
        <f t="shared" si="8"/>
        <v>670.0613419896456</v>
      </c>
      <c r="AC26" s="19">
        <f t="shared" si="9"/>
        <v>15515.652253792248</v>
      </c>
      <c r="AD26" s="19">
        <f t="shared" si="10"/>
        <v>2352.6344138259865</v>
      </c>
      <c r="AF26" s="19">
        <f t="shared" si="16"/>
        <v>19442.875297302468</v>
      </c>
      <c r="AG26" s="19">
        <f t="shared" si="17"/>
        <v>2176.9731268766845</v>
      </c>
      <c r="AH26" s="19">
        <f t="shared" si="18"/>
        <v>1642.3881202370358</v>
      </c>
      <c r="AI26" s="19">
        <f t="shared" si="19"/>
        <v>2814.924304801003</v>
      </c>
      <c r="AJ26" s="19">
        <f t="shared" si="20"/>
        <v>3522.8081185221508</v>
      </c>
      <c r="AK26" s="19">
        <f t="shared" si="21"/>
        <v>523.43465229592948</v>
      </c>
      <c r="AL26" s="19">
        <f t="shared" si="22"/>
        <v>499.0435757072562</v>
      </c>
      <c r="AM26" s="19">
        <f t="shared" si="23"/>
        <v>199.20826151004383</v>
      </c>
      <c r="AN26" s="19">
        <f t="shared" si="24"/>
        <v>7385.420404674247</v>
      </c>
      <c r="AO26" s="19">
        <f t="shared" si="25"/>
        <v>678.67473267811147</v>
      </c>
      <c r="AR26" s="19">
        <v>167533</v>
      </c>
      <c r="AS26" s="19"/>
      <c r="AU26" s="1">
        <f t="shared" si="37"/>
        <v>41609</v>
      </c>
      <c r="AV26" s="21">
        <f t="shared" si="0"/>
        <v>2013</v>
      </c>
      <c r="AW26" s="20">
        <f t="shared" si="26"/>
        <v>0.18240909743872746</v>
      </c>
      <c r="AX26" s="20">
        <f t="shared" si="27"/>
        <v>0.10900000000000008</v>
      </c>
      <c r="AY26" s="20">
        <f t="shared" si="28"/>
        <v>0.11265480000000007</v>
      </c>
      <c r="AZ26" s="20">
        <f t="shared" si="29"/>
        <v>0.10700000000000005</v>
      </c>
      <c r="BA26" s="20">
        <f t="shared" si="30"/>
        <v>0.25200000000000006</v>
      </c>
      <c r="BB26" s="20">
        <f t="shared" si="31"/>
        <v>0.13300000000000009</v>
      </c>
      <c r="BC26" s="20">
        <f t="shared" si="32"/>
        <v>0.36499999999999999</v>
      </c>
      <c r="BD26" s="20">
        <f t="shared" si="33"/>
        <v>0.31299999999999994</v>
      </c>
      <c r="BE26" s="20">
        <f t="shared" si="34"/>
        <v>0.32200000000000001</v>
      </c>
      <c r="BF26" s="20">
        <f t="shared" si="35"/>
        <v>0.23600000000000007</v>
      </c>
      <c r="BH26" s="1">
        <f t="shared" si="38"/>
        <v>41609</v>
      </c>
      <c r="BI26" s="21">
        <f t="shared" si="1"/>
        <v>2013</v>
      </c>
      <c r="BJ26" s="16">
        <v>1915722.75</v>
      </c>
      <c r="BK26" s="16">
        <v>1841762.625</v>
      </c>
      <c r="BL26" s="16">
        <v>1868.7852783203125</v>
      </c>
      <c r="BM26" s="16">
        <f t="shared" si="13"/>
        <v>3441858.8797605745</v>
      </c>
    </row>
    <row r="27" spans="1:65" x14ac:dyDescent="0.3">
      <c r="A27" s="1">
        <v>36586</v>
      </c>
      <c r="B27" s="8">
        <v>0.22039903789639298</v>
      </c>
      <c r="D27" s="16">
        <f t="shared" si="39"/>
        <v>11843.894203783007</v>
      </c>
      <c r="E27" s="16">
        <f t="shared" si="43"/>
        <v>232737.79784812604</v>
      </c>
      <c r="F27" s="16" t="str">
        <f t="shared" si="40"/>
        <v/>
      </c>
      <c r="G27" s="19">
        <f>+IF(F27="",G26+(G28-G26)/2,F27)</f>
        <v>31334.203089371658</v>
      </c>
      <c r="I27" s="1">
        <f t="shared" si="14"/>
        <v>41974</v>
      </c>
      <c r="J27" s="16">
        <f t="shared" si="2"/>
        <v>127830.19199298562</v>
      </c>
      <c r="K27" s="16">
        <v>23461.221377854941</v>
      </c>
      <c r="L27" s="16">
        <v>16157.996354217647</v>
      </c>
      <c r="M27" s="16">
        <v>36299.557089300004</v>
      </c>
      <c r="N27" s="16">
        <v>15731.276875850646</v>
      </c>
      <c r="O27" s="16">
        <v>5687.5176051242897</v>
      </c>
      <c r="P27" s="16">
        <v>2000.3687045929018</v>
      </c>
      <c r="Q27" s="16">
        <v>994.95043005850721</v>
      </c>
      <c r="R27" s="16">
        <v>24196.088514144547</v>
      </c>
      <c r="S27" s="16">
        <v>3301.2150418421561</v>
      </c>
      <c r="U27" s="19">
        <f t="shared" si="36"/>
        <v>107447.55427891969</v>
      </c>
      <c r="V27" s="19">
        <f t="shared" si="15"/>
        <v>21144.002913995002</v>
      </c>
      <c r="W27" s="19">
        <f t="shared" si="3"/>
        <v>14523.938255128885</v>
      </c>
      <c r="X27" s="19">
        <f t="shared" si="4"/>
        <v>33135.757260095161</v>
      </c>
      <c r="Y27" s="19">
        <f t="shared" si="5"/>
        <v>12103.793626167433</v>
      </c>
      <c r="Z27" s="19">
        <f t="shared" si="6"/>
        <v>5037.3574750629141</v>
      </c>
      <c r="AA27" s="19">
        <f t="shared" si="7"/>
        <v>1372.0665029216614</v>
      </c>
      <c r="AB27" s="19">
        <f t="shared" si="8"/>
        <v>722.86904416310449</v>
      </c>
      <c r="AC27" s="19">
        <f t="shared" si="9"/>
        <v>16821.943118118335</v>
      </c>
      <c r="AD27" s="19">
        <f t="shared" si="10"/>
        <v>2585.826083267189</v>
      </c>
      <c r="AF27" s="19">
        <f t="shared" si="16"/>
        <v>20382.637714065932</v>
      </c>
      <c r="AG27" s="19">
        <f t="shared" si="17"/>
        <v>2317.2184638599392</v>
      </c>
      <c r="AH27" s="19">
        <f t="shared" si="18"/>
        <v>1634.0580990887611</v>
      </c>
      <c r="AI27" s="19">
        <f t="shared" si="19"/>
        <v>3163.7998292048433</v>
      </c>
      <c r="AJ27" s="19">
        <f t="shared" si="20"/>
        <v>3627.4832496832132</v>
      </c>
      <c r="AK27" s="19">
        <f t="shared" si="21"/>
        <v>650.16013006137564</v>
      </c>
      <c r="AL27" s="19">
        <f t="shared" si="22"/>
        <v>628.30220167124048</v>
      </c>
      <c r="AM27" s="19">
        <f t="shared" si="23"/>
        <v>272.08138589540272</v>
      </c>
      <c r="AN27" s="19">
        <f t="shared" si="24"/>
        <v>7374.1453960262115</v>
      </c>
      <c r="AO27" s="19">
        <f t="shared" si="25"/>
        <v>715.38895857496709</v>
      </c>
      <c r="AR27" s="19">
        <v>182956.99000000011</v>
      </c>
      <c r="AS27" s="19"/>
      <c r="AU27" s="1">
        <f t="shared" si="37"/>
        <v>41974</v>
      </c>
      <c r="AV27" s="21">
        <f t="shared" si="0"/>
        <v>2014</v>
      </c>
      <c r="AW27" s="20">
        <f t="shared" si="26"/>
        <v>0.18015677821132914</v>
      </c>
      <c r="AX27" s="20">
        <f t="shared" si="27"/>
        <v>0.10899999999999997</v>
      </c>
      <c r="AY27" s="20">
        <f t="shared" si="28"/>
        <v>0.11265479999999999</v>
      </c>
      <c r="AZ27" s="20">
        <f t="shared" si="29"/>
        <v>0.10700000000000003</v>
      </c>
      <c r="BA27" s="20">
        <f t="shared" si="30"/>
        <v>0.25200000000000006</v>
      </c>
      <c r="BB27" s="20">
        <f t="shared" si="31"/>
        <v>0.13300000000000006</v>
      </c>
      <c r="BC27" s="20">
        <f t="shared" si="32"/>
        <v>0.36499999999999999</v>
      </c>
      <c r="BD27" s="20">
        <f t="shared" si="33"/>
        <v>0.31299999999999994</v>
      </c>
      <c r="BE27" s="20">
        <f t="shared" si="34"/>
        <v>0.32200000000000001</v>
      </c>
      <c r="BF27" s="20">
        <f t="shared" si="35"/>
        <v>0.23599999999999999</v>
      </c>
      <c r="BH27" s="1">
        <f t="shared" si="38"/>
        <v>41974</v>
      </c>
      <c r="BI27" s="21">
        <f t="shared" si="1"/>
        <v>2014</v>
      </c>
      <c r="BJ27" s="16">
        <v>2093230.375</v>
      </c>
      <c r="BK27" s="16">
        <v>1936593.625</v>
      </c>
      <c r="BL27" s="16">
        <v>2001.781005859375</v>
      </c>
      <c r="BM27" s="16">
        <f t="shared" si="13"/>
        <v>3876636.3345933533</v>
      </c>
    </row>
    <row r="28" spans="1:65" x14ac:dyDescent="0.3">
      <c r="A28" s="1">
        <v>36678</v>
      </c>
      <c r="B28" s="8">
        <v>-2.8991187725127501E-2</v>
      </c>
      <c r="D28" s="16">
        <f t="shared" si="39"/>
        <v>14454.277091243446</v>
      </c>
      <c r="E28" s="16">
        <f t="shared" si="43"/>
        <v>236807.2647969512</v>
      </c>
      <c r="F28" s="16" t="str">
        <f t="shared" si="40"/>
        <v/>
      </c>
      <c r="G28" s="19">
        <f t="shared" si="42"/>
        <v>32763.929903403878</v>
      </c>
      <c r="I28" s="1">
        <f t="shared" si="14"/>
        <v>42339</v>
      </c>
      <c r="J28" s="16">
        <f t="shared" si="2"/>
        <v>136107.437097382</v>
      </c>
      <c r="K28" s="16">
        <v>25816.163508278871</v>
      </c>
      <c r="L28" s="16">
        <v>19906.921291708088</v>
      </c>
      <c r="M28" s="16">
        <v>39271.461178599995</v>
      </c>
      <c r="N28" s="16">
        <v>13341.455602348893</v>
      </c>
      <c r="O28" s="16">
        <v>6010.3200719718443</v>
      </c>
      <c r="P28" s="16">
        <v>2114.3137945962303</v>
      </c>
      <c r="Q28" s="16">
        <v>1034.6854955340759</v>
      </c>
      <c r="R28" s="16">
        <v>25180.321504133313</v>
      </c>
      <c r="S28" s="16">
        <v>3431.7946502106915</v>
      </c>
      <c r="U28" s="19">
        <f t="shared" si="36"/>
        <v>113513.33258354568</v>
      </c>
      <c r="V28" s="19">
        <f t="shared" si="15"/>
        <v>23258.890378092681</v>
      </c>
      <c r="W28" s="19">
        <f t="shared" si="3"/>
        <v>18086.645444022968</v>
      </c>
      <c r="X28" s="19">
        <f t="shared" si="4"/>
        <v>35387.408570044892</v>
      </c>
      <c r="Y28" s="19">
        <f t="shared" si="5"/>
        <v>9377.1738296345302</v>
      </c>
      <c r="Z28" s="19">
        <f t="shared" si="6"/>
        <v>5253.8802304903138</v>
      </c>
      <c r="AA28" s="19">
        <f t="shared" si="7"/>
        <v>1384.1792174198213</v>
      </c>
      <c r="AB28" s="19">
        <f t="shared" si="8"/>
        <v>723.26601092576311</v>
      </c>
      <c r="AC28" s="19">
        <f t="shared" si="9"/>
        <v>17389.181002578771</v>
      </c>
      <c r="AD28" s="19">
        <f t="shared" si="10"/>
        <v>2652.7079003359427</v>
      </c>
      <c r="AF28" s="19">
        <f t="shared" si="16"/>
        <v>22594.104513836326</v>
      </c>
      <c r="AG28" s="19">
        <f t="shared" si="17"/>
        <v>2557.2731301861895</v>
      </c>
      <c r="AH28" s="19">
        <f t="shared" si="18"/>
        <v>1820.2758476851195</v>
      </c>
      <c r="AI28" s="19">
        <f t="shared" si="19"/>
        <v>3884.0526085551028</v>
      </c>
      <c r="AJ28" s="19">
        <f t="shared" si="20"/>
        <v>3964.2817727143629</v>
      </c>
      <c r="AK28" s="19">
        <f t="shared" si="21"/>
        <v>756.43984148153049</v>
      </c>
      <c r="AL28" s="19">
        <f t="shared" si="22"/>
        <v>730.13457717640904</v>
      </c>
      <c r="AM28" s="19">
        <f t="shared" si="23"/>
        <v>311.41948460831281</v>
      </c>
      <c r="AN28" s="19">
        <f t="shared" si="24"/>
        <v>7791.1405015545424</v>
      </c>
      <c r="AO28" s="19">
        <f t="shared" si="25"/>
        <v>779.08674987474888</v>
      </c>
      <c r="AR28" s="19">
        <v>188094.99999999988</v>
      </c>
      <c r="AS28" s="19"/>
      <c r="AU28" s="1">
        <f t="shared" si="37"/>
        <v>42339</v>
      </c>
      <c r="AV28" s="21">
        <f t="shared" si="0"/>
        <v>2015</v>
      </c>
      <c r="AW28" s="20">
        <f t="shared" si="26"/>
        <v>0.17675092371820988</v>
      </c>
      <c r="AX28" s="20">
        <f t="shared" si="27"/>
        <v>0.10900000000000004</v>
      </c>
      <c r="AY28" s="20">
        <f t="shared" si="28"/>
        <v>0.11265480000000008</v>
      </c>
      <c r="AZ28" s="20">
        <f t="shared" si="29"/>
        <v>0.10700000000000007</v>
      </c>
      <c r="BA28" s="20">
        <f t="shared" si="30"/>
        <v>0.252</v>
      </c>
      <c r="BB28" s="20">
        <f t="shared" si="31"/>
        <v>0.13299999999999998</v>
      </c>
      <c r="BC28" s="20">
        <f t="shared" si="32"/>
        <v>0.36499999999999994</v>
      </c>
      <c r="BD28" s="20">
        <f t="shared" si="33"/>
        <v>0.31300000000000006</v>
      </c>
      <c r="BE28" s="20">
        <f t="shared" si="34"/>
        <v>0.32199999999999995</v>
      </c>
      <c r="BF28" s="20">
        <f t="shared" si="35"/>
        <v>0.23600000000000002</v>
      </c>
      <c r="BH28" s="1">
        <f t="shared" si="38"/>
        <v>42339</v>
      </c>
      <c r="BI28" s="21">
        <f t="shared" si="1"/>
        <v>2015</v>
      </c>
      <c r="BJ28" s="16">
        <v>2208630.75</v>
      </c>
      <c r="BK28" s="16">
        <v>2030766.75</v>
      </c>
      <c r="BL28" s="16">
        <v>2741.880859375</v>
      </c>
      <c r="BM28" s="16">
        <f t="shared" si="13"/>
        <v>5568120.4816801762</v>
      </c>
    </row>
    <row r="29" spans="1:65" x14ac:dyDescent="0.3">
      <c r="A29" s="1">
        <v>36770</v>
      </c>
      <c r="B29" s="8">
        <v>-7.7343519593505897E-2</v>
      </c>
      <c r="D29" s="16">
        <f t="shared" si="39"/>
        <v>14035.230430660196</v>
      </c>
      <c r="E29" s="16">
        <f t="shared" si="43"/>
        <v>240276.10460262801</v>
      </c>
      <c r="F29" s="16" t="str">
        <f t="shared" si="40"/>
        <v/>
      </c>
      <c r="G29" s="19">
        <f>+IF(F29="",G28+(G30-G28)/2,F29)</f>
        <v>34193.656717436097</v>
      </c>
      <c r="I29" s="1">
        <f t="shared" si="14"/>
        <v>42705</v>
      </c>
      <c r="J29" s="16">
        <f t="shared" si="2"/>
        <v>137169.45033737042</v>
      </c>
      <c r="K29" s="16">
        <v>26360.637841736396</v>
      </c>
      <c r="L29" s="16">
        <v>20970.992010501672</v>
      </c>
      <c r="M29" s="16">
        <v>39353.616910700002</v>
      </c>
      <c r="N29" s="16">
        <v>14116.22224619478</v>
      </c>
      <c r="O29" s="16">
        <v>5151.8439862680225</v>
      </c>
      <c r="P29" s="16">
        <v>1868.676311006664</v>
      </c>
      <c r="Q29" s="16">
        <v>965.79765526699464</v>
      </c>
      <c r="R29" s="16">
        <v>23919.060834277185</v>
      </c>
      <c r="S29" s="16">
        <v>4462.6025414186906</v>
      </c>
      <c r="U29" s="19">
        <f t="shared" si="36"/>
        <v>113735.86439385009</v>
      </c>
      <c r="V29" s="19">
        <f t="shared" si="15"/>
        <v>23546.676019333998</v>
      </c>
      <c r="W29" s="19">
        <f t="shared" si="3"/>
        <v>18728.381773768557</v>
      </c>
      <c r="X29" s="19">
        <f t="shared" si="4"/>
        <v>35151.570564589805</v>
      </c>
      <c r="Y29" s="19">
        <f t="shared" si="5"/>
        <v>10754.17543440286</v>
      </c>
      <c r="Z29" s="19">
        <f t="shared" si="6"/>
        <v>4352.4714166957674</v>
      </c>
      <c r="AA29" s="19">
        <f t="shared" si="7"/>
        <v>1096.9517759790401</v>
      </c>
      <c r="AB29" s="19">
        <f t="shared" si="8"/>
        <v>641.94109516482888</v>
      </c>
      <c r="AC29" s="19">
        <f t="shared" si="9"/>
        <v>15810.997309946259</v>
      </c>
      <c r="AD29" s="19">
        <f t="shared" si="10"/>
        <v>3652.6990039689672</v>
      </c>
      <c r="AF29" s="19">
        <f t="shared" si="16"/>
        <v>23433.585943520331</v>
      </c>
      <c r="AG29" s="19">
        <f t="shared" si="17"/>
        <v>2813.961822402398</v>
      </c>
      <c r="AH29" s="19">
        <f t="shared" si="18"/>
        <v>2242.610236733115</v>
      </c>
      <c r="AI29" s="19">
        <f t="shared" si="19"/>
        <v>4202.0463461101972</v>
      </c>
      <c r="AJ29" s="19">
        <f t="shared" si="20"/>
        <v>3362.0468117919208</v>
      </c>
      <c r="AK29" s="19">
        <f t="shared" si="21"/>
        <v>799.37256957225509</v>
      </c>
      <c r="AL29" s="19">
        <f t="shared" si="22"/>
        <v>771.72453502762392</v>
      </c>
      <c r="AM29" s="19">
        <f t="shared" si="23"/>
        <v>323.85656010216576</v>
      </c>
      <c r="AN29" s="19">
        <f t="shared" si="24"/>
        <v>8108.0635243309262</v>
      </c>
      <c r="AO29" s="19">
        <f t="shared" si="25"/>
        <v>809.90353744972344</v>
      </c>
      <c r="AR29" s="19">
        <v>182659.01</v>
      </c>
      <c r="AS29" s="19"/>
      <c r="AU29" s="1">
        <f t="shared" si="37"/>
        <v>42705</v>
      </c>
      <c r="AV29" s="21">
        <f t="shared" si="0"/>
        <v>2016</v>
      </c>
      <c r="AW29" s="20">
        <f t="shared" si="26"/>
        <v>0.17216976855389682</v>
      </c>
      <c r="AX29" s="20">
        <f t="shared" si="27"/>
        <v>0.10900000000000004</v>
      </c>
      <c r="AY29" s="20">
        <f t="shared" si="28"/>
        <v>0.11265479999999993</v>
      </c>
      <c r="AZ29" s="20">
        <f t="shared" si="29"/>
        <v>0.10699999999999994</v>
      </c>
      <c r="BA29" s="20">
        <f t="shared" si="30"/>
        <v>0.252</v>
      </c>
      <c r="BB29" s="20">
        <f t="shared" si="31"/>
        <v>0.13299999999999998</v>
      </c>
      <c r="BC29" s="20">
        <f t="shared" si="32"/>
        <v>0.36499999999999994</v>
      </c>
      <c r="BD29" s="20">
        <f t="shared" si="33"/>
        <v>0.313</v>
      </c>
      <c r="BE29" s="20">
        <f t="shared" si="34"/>
        <v>0.32199999999999995</v>
      </c>
      <c r="BF29" s="20">
        <f t="shared" si="35"/>
        <v>0.23600000000000007</v>
      </c>
      <c r="BH29" s="1">
        <f t="shared" si="38"/>
        <v>42705</v>
      </c>
      <c r="BI29" s="21">
        <f t="shared" si="1"/>
        <v>2016</v>
      </c>
      <c r="BJ29" s="16">
        <v>2319055</v>
      </c>
      <c r="BK29" s="16">
        <v>2116792</v>
      </c>
      <c r="BL29" s="16">
        <v>3054.12158203125</v>
      </c>
      <c r="BM29" s="16">
        <f t="shared" si="13"/>
        <v>6464940.131871094</v>
      </c>
    </row>
    <row r="30" spans="1:65" x14ac:dyDescent="0.3">
      <c r="A30" s="1">
        <v>36861</v>
      </c>
      <c r="B30" s="8">
        <v>6.8152101908510329E-2</v>
      </c>
      <c r="D30" s="16">
        <f t="shared" si="39"/>
        <v>12949.696310847059</v>
      </c>
      <c r="E30" s="16">
        <f t="shared" si="43"/>
        <v>242504.62991706305</v>
      </c>
      <c r="F30" s="16">
        <f t="shared" si="40"/>
        <v>35623.383531468309</v>
      </c>
      <c r="G30" s="19">
        <f t="shared" si="42"/>
        <v>35623.383531468309</v>
      </c>
      <c r="I30" s="1">
        <f t="shared" si="14"/>
        <v>43070</v>
      </c>
      <c r="J30" s="16">
        <f t="shared" si="2"/>
        <v>144068.56225839362</v>
      </c>
      <c r="K30" s="16">
        <v>26647.018410436987</v>
      </c>
      <c r="L30" s="16">
        <v>21906.686446186413</v>
      </c>
      <c r="M30" s="16">
        <v>42425.536999999997</v>
      </c>
      <c r="N30" s="16">
        <v>13237.031013213063</v>
      </c>
      <c r="O30" s="16">
        <v>4951.7298009005026</v>
      </c>
      <c r="P30" s="16">
        <v>1807.6888079574023</v>
      </c>
      <c r="Q30" s="16">
        <v>942.95609198855027</v>
      </c>
      <c r="R30" s="16">
        <v>26948.771048344854</v>
      </c>
      <c r="S30" s="16">
        <v>5201.1436393658632</v>
      </c>
      <c r="U30" s="19">
        <f t="shared" si="36"/>
        <v>120639.97624921199</v>
      </c>
      <c r="V30" s="19">
        <f t="shared" si="15"/>
        <v>23773.70888568772</v>
      </c>
      <c r="W30" s="19">
        <f t="shared" si="3"/>
        <v>19544.203535441749</v>
      </c>
      <c r="X30" s="19">
        <f t="shared" si="4"/>
        <v>38214.699990555098</v>
      </c>
      <c r="Y30" s="19">
        <f t="shared" si="5"/>
        <v>9679.7430071719791</v>
      </c>
      <c r="Z30" s="19">
        <f t="shared" si="6"/>
        <v>4266.5345507268557</v>
      </c>
      <c r="AA30" s="19">
        <f t="shared" si="7"/>
        <v>1125.6219544399701</v>
      </c>
      <c r="AB30" s="19">
        <f t="shared" si="8"/>
        <v>640.66142588998093</v>
      </c>
      <c r="AC30" s="19">
        <f t="shared" si="9"/>
        <v>19246.833459707599</v>
      </c>
      <c r="AD30" s="19">
        <f t="shared" si="10"/>
        <v>4147.9694395910519</v>
      </c>
      <c r="AF30" s="19">
        <f t="shared" si="16"/>
        <v>23428.586009181628</v>
      </c>
      <c r="AG30" s="19">
        <f t="shared" si="17"/>
        <v>2873.3095247492674</v>
      </c>
      <c r="AH30" s="19">
        <f t="shared" si="18"/>
        <v>2362.482910744664</v>
      </c>
      <c r="AI30" s="19">
        <f t="shared" si="19"/>
        <v>4210.8370094448983</v>
      </c>
      <c r="AJ30" s="19">
        <f t="shared" si="20"/>
        <v>3557.2880060410844</v>
      </c>
      <c r="AK30" s="19">
        <f t="shared" si="21"/>
        <v>685.19525017364685</v>
      </c>
      <c r="AL30" s="19">
        <f t="shared" si="22"/>
        <v>682.06685351743226</v>
      </c>
      <c r="AM30" s="19">
        <f t="shared" si="23"/>
        <v>302.29466609856934</v>
      </c>
      <c r="AN30" s="19">
        <f t="shared" si="24"/>
        <v>7701.9375886372545</v>
      </c>
      <c r="AO30" s="19">
        <f t="shared" si="25"/>
        <v>1053.1741997748113</v>
      </c>
      <c r="AR30" s="19">
        <v>186046</v>
      </c>
      <c r="AS30" s="19"/>
      <c r="AU30" s="1">
        <f t="shared" si="37"/>
        <v>43070</v>
      </c>
      <c r="AV30" s="21">
        <f t="shared" si="0"/>
        <v>2017</v>
      </c>
      <c r="AW30" s="20">
        <f t="shared" si="26"/>
        <v>0.17080031998056894</v>
      </c>
      <c r="AX30" s="20">
        <f t="shared" si="27"/>
        <v>0.10900000000000001</v>
      </c>
      <c r="AY30" s="20">
        <f t="shared" si="28"/>
        <v>0.11265480000000001</v>
      </c>
      <c r="AZ30" s="20">
        <f t="shared" si="29"/>
        <v>0.10699999999999996</v>
      </c>
      <c r="BA30" s="20">
        <f t="shared" si="30"/>
        <v>0.252</v>
      </c>
      <c r="BB30" s="20">
        <f t="shared" si="31"/>
        <v>0.13299999999999998</v>
      </c>
      <c r="BC30" s="20">
        <f t="shared" si="32"/>
        <v>0.36499999999999994</v>
      </c>
      <c r="BD30" s="20">
        <f t="shared" si="33"/>
        <v>0.313</v>
      </c>
      <c r="BE30" s="20">
        <f t="shared" si="34"/>
        <v>0.32200000000000006</v>
      </c>
      <c r="BF30" s="20">
        <f t="shared" si="35"/>
        <v>0.23600000000000007</v>
      </c>
      <c r="BH30" s="1">
        <f t="shared" si="38"/>
        <v>43070</v>
      </c>
      <c r="BI30" s="21">
        <f t="shared" si="1"/>
        <v>2017</v>
      </c>
      <c r="BJ30" s="16">
        <v>2444396.25</v>
      </c>
      <c r="BK30" s="16">
        <v>2200249.75</v>
      </c>
      <c r="BL30" s="16">
        <v>2951.327392578125</v>
      </c>
      <c r="BM30" s="16">
        <f t="shared" si="13"/>
        <v>6493657.3576881709</v>
      </c>
    </row>
    <row r="31" spans="1:65" x14ac:dyDescent="0.3">
      <c r="A31" s="1">
        <v>36951</v>
      </c>
      <c r="B31" s="8">
        <v>8.78167656418158E-2</v>
      </c>
      <c r="D31" s="16">
        <f t="shared" si="39"/>
        <v>13832.245333508168</v>
      </c>
      <c r="E31" s="16">
        <f t="shared" si="43"/>
        <v>246160.86068173009</v>
      </c>
      <c r="F31" s="16" t="str">
        <f t="shared" si="40"/>
        <v/>
      </c>
      <c r="G31" s="19">
        <f>+IF(F31="",G30+(G32-G30)/2,F31)</f>
        <v>35621.56684965911</v>
      </c>
      <c r="I31" s="1">
        <f t="shared" si="14"/>
        <v>43435</v>
      </c>
      <c r="J31" s="16">
        <f t="shared" si="2"/>
        <v>147076.27505872695</v>
      </c>
      <c r="K31" s="16">
        <v>27105.461488975518</v>
      </c>
      <c r="L31" s="16">
        <v>22927.965070610397</v>
      </c>
      <c r="M31" s="16">
        <v>43504.280851166637</v>
      </c>
      <c r="N31" s="16">
        <v>13460.478364783095</v>
      </c>
      <c r="O31" s="16">
        <v>4312.7076819754493</v>
      </c>
      <c r="P31" s="16">
        <v>1623.60131788127</v>
      </c>
      <c r="Q31" s="16">
        <v>889.41701071768193</v>
      </c>
      <c r="R31" s="16">
        <v>27117.83400646333</v>
      </c>
      <c r="S31" s="16">
        <v>6134.5292661535905</v>
      </c>
      <c r="U31" s="19">
        <f t="shared" si="36"/>
        <v>122310.08648572778</v>
      </c>
      <c r="V31" s="19">
        <f t="shared" si="15"/>
        <v>24200.936482237885</v>
      </c>
      <c r="W31" s="19">
        <f t="shared" si="3"/>
        <v>20460.071690352554</v>
      </c>
      <c r="X31" s="19">
        <f t="shared" si="4"/>
        <v>38964.748392166635</v>
      </c>
      <c r="Y31" s="19">
        <f t="shared" si="5"/>
        <v>10124.746549453404</v>
      </c>
      <c r="Z31" s="19">
        <f t="shared" si="6"/>
        <v>3654.1276184556823</v>
      </c>
      <c r="AA31" s="19">
        <f t="shared" si="7"/>
        <v>963.79490297681821</v>
      </c>
      <c r="AB31" s="19">
        <f t="shared" si="8"/>
        <v>594.27175392526567</v>
      </c>
      <c r="AC31" s="19">
        <f t="shared" si="9"/>
        <v>18440.329728896286</v>
      </c>
      <c r="AD31" s="19">
        <f t="shared" si="10"/>
        <v>4907.0593672632467</v>
      </c>
      <c r="AF31" s="19">
        <f t="shared" si="16"/>
        <v>24766.188572999177</v>
      </c>
      <c r="AG31" s="19">
        <f t="shared" si="17"/>
        <v>2904.5250067376328</v>
      </c>
      <c r="AH31" s="19">
        <f t="shared" si="18"/>
        <v>2467.8933802578431</v>
      </c>
      <c r="AI31" s="19">
        <f t="shared" si="19"/>
        <v>4539.5324590000018</v>
      </c>
      <c r="AJ31" s="19">
        <f t="shared" si="20"/>
        <v>3335.731815329691</v>
      </c>
      <c r="AK31" s="19">
        <f t="shared" si="21"/>
        <v>658.58006351976701</v>
      </c>
      <c r="AL31" s="19">
        <f t="shared" si="22"/>
        <v>659.8064149044518</v>
      </c>
      <c r="AM31" s="19">
        <f t="shared" si="23"/>
        <v>295.14525679241626</v>
      </c>
      <c r="AN31" s="19">
        <f t="shared" si="24"/>
        <v>8677.5042775670445</v>
      </c>
      <c r="AO31" s="19">
        <f t="shared" si="25"/>
        <v>1227.4698988903438</v>
      </c>
      <c r="AR31" s="19">
        <v>188929</v>
      </c>
      <c r="AS31" s="19"/>
      <c r="AU31" s="1">
        <f t="shared" si="37"/>
        <v>43435</v>
      </c>
      <c r="AV31" s="21">
        <f t="shared" si="0"/>
        <v>2018</v>
      </c>
      <c r="AW31" s="20">
        <f t="shared" si="26"/>
        <v>0.1719055717969884</v>
      </c>
      <c r="AX31" s="20">
        <f t="shared" si="27"/>
        <v>0.10900000000000004</v>
      </c>
      <c r="AY31" s="20">
        <f t="shared" si="28"/>
        <v>0.11265480000000008</v>
      </c>
      <c r="AZ31" s="20">
        <f t="shared" si="29"/>
        <v>0.10700000000000005</v>
      </c>
      <c r="BA31" s="20">
        <f t="shared" si="30"/>
        <v>0.25199999999999995</v>
      </c>
      <c r="BB31" s="20">
        <f t="shared" si="31"/>
        <v>0.13300000000000003</v>
      </c>
      <c r="BC31" s="20">
        <f t="shared" si="32"/>
        <v>0.36499999999999999</v>
      </c>
      <c r="BD31" s="20">
        <f t="shared" si="33"/>
        <v>0.31300000000000006</v>
      </c>
      <c r="BE31" s="20">
        <f t="shared" si="34"/>
        <v>0.32200000000000006</v>
      </c>
      <c r="BF31" s="20">
        <f t="shared" si="35"/>
        <v>0.23600000000000002</v>
      </c>
      <c r="BH31" s="1">
        <f t="shared" si="38"/>
        <v>43435</v>
      </c>
      <c r="BI31" s="21">
        <f t="shared" si="1"/>
        <v>2018</v>
      </c>
    </row>
    <row r="32" spans="1:65" x14ac:dyDescent="0.3">
      <c r="A32" s="1">
        <v>37043</v>
      </c>
      <c r="B32" s="8">
        <v>-9.5046838361655256E-3</v>
      </c>
      <c r="D32" s="16">
        <f t="shared" si="39"/>
        <v>15046.948380260956</v>
      </c>
      <c r="E32" s="16">
        <f t="shared" si="43"/>
        <v>250878.37120576351</v>
      </c>
      <c r="F32" s="16" t="str">
        <f t="shared" si="40"/>
        <v/>
      </c>
      <c r="G32" s="19">
        <f t="shared" si="42"/>
        <v>35619.750167849903</v>
      </c>
      <c r="I32" s="1">
        <f t="shared" si="14"/>
        <v>43800</v>
      </c>
      <c r="J32" s="16">
        <f t="shared" si="2"/>
        <v>151056.83763923272</v>
      </c>
      <c r="K32" s="16">
        <v>27520.888940054567</v>
      </c>
      <c r="L32" s="16">
        <v>23927.847647849539</v>
      </c>
      <c r="M32" s="16">
        <v>45081.318761866642</v>
      </c>
      <c r="N32" s="16">
        <v>13408.266070215182</v>
      </c>
      <c r="O32" s="16">
        <v>3783.4125464397771</v>
      </c>
      <c r="P32" s="16">
        <v>1470.2888245618592</v>
      </c>
      <c r="Q32" s="16">
        <v>843.55230894491547</v>
      </c>
      <c r="R32" s="16">
        <v>28002.058778569062</v>
      </c>
      <c r="S32" s="16">
        <v>7019.203760731174</v>
      </c>
      <c r="U32" s="19">
        <f t="shared" si="36"/>
        <v>125848.11483452014</v>
      </c>
      <c r="V32" s="19">
        <f t="shared" si="15"/>
        <v>24566.393637756235</v>
      </c>
      <c r="W32" s="19">
        <f t="shared" si="3"/>
        <v>21344.90232841294</v>
      </c>
      <c r="X32" s="19">
        <f t="shared" si="4"/>
        <v>40426.360710791814</v>
      </c>
      <c r="Y32" s="19">
        <f t="shared" si="5"/>
        <v>10016.225522289842</v>
      </c>
      <c r="Z32" s="19">
        <f t="shared" si="6"/>
        <v>3209.8224247370422</v>
      </c>
      <c r="AA32" s="19">
        <f t="shared" si="7"/>
        <v>877.6743435351957</v>
      </c>
      <c r="AB32" s="19">
        <f t="shared" si="8"/>
        <v>565.16478459028099</v>
      </c>
      <c r="AC32" s="19">
        <f t="shared" si="9"/>
        <v>19270.11622848787</v>
      </c>
      <c r="AD32" s="19">
        <f t="shared" si="10"/>
        <v>5571.4548539189273</v>
      </c>
      <c r="AF32" s="19">
        <f t="shared" si="16"/>
        <v>25208.722804712583</v>
      </c>
      <c r="AG32" s="19">
        <f t="shared" si="17"/>
        <v>2954.4953022983318</v>
      </c>
      <c r="AH32" s="19">
        <f t="shared" si="18"/>
        <v>2582.9453194365997</v>
      </c>
      <c r="AI32" s="19">
        <f t="shared" si="19"/>
        <v>4654.9580510748274</v>
      </c>
      <c r="AJ32" s="19">
        <f t="shared" si="20"/>
        <v>3392.0405479253404</v>
      </c>
      <c r="AK32" s="19">
        <f t="shared" si="21"/>
        <v>573.5901217027349</v>
      </c>
      <c r="AL32" s="19">
        <f t="shared" si="22"/>
        <v>592.6144810266635</v>
      </c>
      <c r="AM32" s="19">
        <f t="shared" si="23"/>
        <v>278.38752435463448</v>
      </c>
      <c r="AN32" s="19">
        <f t="shared" si="24"/>
        <v>8731.9425500811922</v>
      </c>
      <c r="AO32" s="19">
        <f t="shared" si="25"/>
        <v>1447.7489068122468</v>
      </c>
      <c r="AR32" s="19">
        <v>196989.74000000011</v>
      </c>
      <c r="AS32" s="19"/>
      <c r="AU32" s="1">
        <f t="shared" si="37"/>
        <v>43800</v>
      </c>
      <c r="AV32" s="21">
        <f>+YEAR(AU32)</f>
        <v>2019</v>
      </c>
      <c r="AW32" s="20">
        <f t="shared" si="26"/>
        <v>0.17139897508722493</v>
      </c>
      <c r="AX32" s="20">
        <f t="shared" si="27"/>
        <v>0.10900000000000001</v>
      </c>
      <c r="AY32" s="20">
        <f t="shared" si="28"/>
        <v>0.11265479999999999</v>
      </c>
      <c r="AZ32" s="20">
        <f t="shared" si="29"/>
        <v>0.10699999999999994</v>
      </c>
      <c r="BA32" s="20">
        <f t="shared" si="30"/>
        <v>0.252</v>
      </c>
      <c r="BB32" s="20">
        <f t="shared" si="31"/>
        <v>0.13300000000000003</v>
      </c>
      <c r="BC32" s="20">
        <f t="shared" si="32"/>
        <v>0.36499999999999999</v>
      </c>
      <c r="BD32" s="20">
        <f t="shared" si="33"/>
        <v>0.31300000000000006</v>
      </c>
      <c r="BE32" s="20">
        <f t="shared" si="34"/>
        <v>0.32200000000000001</v>
      </c>
      <c r="BF32" s="20">
        <f t="shared" si="35"/>
        <v>0.2359999999999999</v>
      </c>
      <c r="BH32" s="1">
        <f t="shared" si="38"/>
        <v>43800</v>
      </c>
      <c r="BI32" s="21">
        <f>+YEAR(BH32)</f>
        <v>2019</v>
      </c>
    </row>
    <row r="33" spans="1:9" x14ac:dyDescent="0.3">
      <c r="A33" s="1">
        <v>37135</v>
      </c>
      <c r="B33" s="8">
        <v>-9.5266547502492499E-2</v>
      </c>
      <c r="D33" s="16">
        <f t="shared" si="39"/>
        <v>14903.931893207473</v>
      </c>
      <c r="E33" s="16">
        <f t="shared" si="43"/>
        <v>255254.9083796615</v>
      </c>
      <c r="F33" s="16" t="str">
        <f t="shared" si="40"/>
        <v/>
      </c>
      <c r="G33" s="19">
        <f>+IF(F33="",G32+(G34-G32)/2,F33)</f>
        <v>35617.933486040696</v>
      </c>
      <c r="I33" s="21"/>
    </row>
    <row r="34" spans="1:9" x14ac:dyDescent="0.3">
      <c r="A34" s="1">
        <v>37226</v>
      </c>
      <c r="B34" s="8">
        <v>-4.462373149513809E-2</v>
      </c>
      <c r="D34" s="16">
        <f t="shared" si="39"/>
        <v>13484.08575752931</v>
      </c>
      <c r="E34" s="16">
        <f t="shared" si="43"/>
        <v>258027.95052813482</v>
      </c>
      <c r="F34" s="16">
        <f t="shared" si="40"/>
        <v>35616.116804231497</v>
      </c>
      <c r="G34" s="19">
        <f t="shared" si="42"/>
        <v>35616.116804231497</v>
      </c>
    </row>
    <row r="35" spans="1:9" x14ac:dyDescent="0.3">
      <c r="A35" s="1">
        <v>37316</v>
      </c>
      <c r="B35" s="8">
        <v>7.0834341333319631E-3</v>
      </c>
      <c r="D35" s="16">
        <f t="shared" si="39"/>
        <v>12882.375535227906</v>
      </c>
      <c r="E35" s="16">
        <f t="shared" si="43"/>
        <v>260238.36333443294</v>
      </c>
      <c r="F35" s="16" t="str">
        <f t="shared" si="40"/>
        <v/>
      </c>
      <c r="G35" s="19">
        <f>+IF(F35="",G34+(G36-G34)/2,F35)</f>
        <v>36930.011883114028</v>
      </c>
    </row>
    <row r="36" spans="1:9" x14ac:dyDescent="0.3">
      <c r="A36" s="1">
        <v>37408</v>
      </c>
      <c r="B36" s="8">
        <v>0.24731807684925883</v>
      </c>
      <c r="D36" s="16">
        <f t="shared" si="39"/>
        <v>12973.626993812539</v>
      </c>
      <c r="E36" s="16">
        <f t="shared" si="43"/>
        <v>262448.60555361846</v>
      </c>
      <c r="F36" s="16" t="str">
        <f t="shared" si="40"/>
        <v/>
      </c>
      <c r="G36" s="19">
        <f t="shared" si="42"/>
        <v>38243.906961996559</v>
      </c>
    </row>
    <row r="37" spans="1:9" x14ac:dyDescent="0.3">
      <c r="A37" s="1">
        <v>37500</v>
      </c>
      <c r="B37" s="8">
        <v>-8.4295280337896364E-3</v>
      </c>
      <c r="D37" s="16">
        <f t="shared" si="39"/>
        <v>16182.239471681887</v>
      </c>
      <c r="E37" s="16">
        <f t="shared" si="43"/>
        <v>267776.04526041052</v>
      </c>
      <c r="F37" s="16" t="str">
        <f t="shared" si="40"/>
        <v/>
      </c>
      <c r="G37" s="19">
        <f>+IF(F37="",G36+(G38-G36)/2,F37)</f>
        <v>39557.802040879091</v>
      </c>
    </row>
    <row r="38" spans="1:9" x14ac:dyDescent="0.3">
      <c r="A38" s="1">
        <v>37591</v>
      </c>
      <c r="B38" s="8">
        <v>4.0228972121679758E-2</v>
      </c>
      <c r="D38" s="16">
        <f t="shared" si="39"/>
        <v>16045.830830405848</v>
      </c>
      <c r="E38" s="16">
        <f t="shared" si="43"/>
        <v>272746.73493316217</v>
      </c>
      <c r="F38" s="16">
        <f t="shared" si="40"/>
        <v>40871.697119761629</v>
      </c>
      <c r="G38" s="19">
        <f t="shared" si="42"/>
        <v>40871.697119761629</v>
      </c>
    </row>
    <row r="39" spans="1:9" x14ac:dyDescent="0.3">
      <c r="A39" s="1">
        <v>37681</v>
      </c>
      <c r="B39" s="8">
        <v>3.3269395063118594E-2</v>
      </c>
      <c r="D39" s="16">
        <f t="shared" si="39"/>
        <v>16691.338111551435</v>
      </c>
      <c r="E39" s="16">
        <f t="shared" si="43"/>
        <v>278277.10004413954</v>
      </c>
      <c r="F39" s="16" t="str">
        <f t="shared" si="40"/>
        <v/>
      </c>
      <c r="G39" s="19">
        <f>+IF(F39="",G38+(G40-G38)/2,F39)</f>
        <v>41639.367842436142</v>
      </c>
    </row>
    <row r="40" spans="1:9" x14ac:dyDescent="0.3">
      <c r="A40" s="1">
        <v>37773</v>
      </c>
      <c r="B40" s="8">
        <v>-2.2289376584247407E-2</v>
      </c>
      <c r="D40" s="16">
        <f t="shared" si="39"/>
        <v>17246.648833316729</v>
      </c>
      <c r="E40" s="16">
        <f t="shared" si="43"/>
        <v>284136.46975555667</v>
      </c>
      <c r="F40" s="16" t="str">
        <f t="shared" si="40"/>
        <v/>
      </c>
      <c r="G40" s="19">
        <f t="shared" si="42"/>
        <v>42407.038565110663</v>
      </c>
    </row>
    <row r="41" spans="1:9" x14ac:dyDescent="0.3">
      <c r="A41" s="1">
        <v>37865</v>
      </c>
      <c r="B41" s="8">
        <v>7.9789570156459891E-2</v>
      </c>
      <c r="D41" s="16">
        <f t="shared" si="39"/>
        <v>16862.23178265466</v>
      </c>
      <c r="E41" s="16">
        <f t="shared" si="43"/>
        <v>289371.65321370133</v>
      </c>
      <c r="F41" s="16" t="str">
        <f t="shared" si="40"/>
        <v/>
      </c>
      <c r="G41" s="19">
        <f>+IF(F41="",G40+(G42-G40)/2,F41)</f>
        <v>43174.709287785183</v>
      </c>
    </row>
    <row r="42" spans="1:9" x14ac:dyDescent="0.3">
      <c r="A42" s="1">
        <v>37956</v>
      </c>
      <c r="B42" s="8">
        <v>2.6993690737621562E-2</v>
      </c>
      <c r="D42" s="16">
        <f t="shared" si="39"/>
        <v>18207.662008471274</v>
      </c>
      <c r="E42" s="16">
        <f t="shared" si="43"/>
        <v>295738.03980070498</v>
      </c>
      <c r="F42" s="16">
        <f t="shared" si="40"/>
        <v>43942.380010459703</v>
      </c>
      <c r="G42" s="19">
        <f t="shared" si="42"/>
        <v>43942.380010459703</v>
      </c>
    </row>
    <row r="43" spans="1:9" x14ac:dyDescent="0.3">
      <c r="A43" s="1">
        <v>38047</v>
      </c>
      <c r="B43" s="8">
        <v>4.5268302852443154E-2</v>
      </c>
      <c r="D43" s="16">
        <f t="shared" si="39"/>
        <v>18699.15400578309</v>
      </c>
      <c r="E43" s="16">
        <f t="shared" si="43"/>
        <v>302853.21515972185</v>
      </c>
      <c r="F43" s="16" t="str">
        <f t="shared" si="40"/>
        <v/>
      </c>
      <c r="G43" s="19">
        <f>+IF(F43="",G42+(G44-G42)/2,F43)</f>
        <v>44765.415948548922</v>
      </c>
    </row>
    <row r="44" spans="1:9" x14ac:dyDescent="0.3">
      <c r="A44" s="1">
        <v>38139</v>
      </c>
      <c r="B44" s="8">
        <v>3.3514131933847294E-2</v>
      </c>
      <c r="D44" s="16">
        <f t="shared" si="39"/>
        <v>19545.632972401356</v>
      </c>
      <c r="E44" s="16">
        <f t="shared" si="43"/>
        <v>310536.17000022344</v>
      </c>
      <c r="F44" s="16" t="str">
        <f t="shared" si="40"/>
        <v/>
      </c>
      <c r="G44" s="19">
        <f t="shared" si="42"/>
        <v>45588.451886638133</v>
      </c>
    </row>
    <row r="45" spans="1:9" x14ac:dyDescent="0.3">
      <c r="A45" s="1">
        <v>38231</v>
      </c>
      <c r="B45" s="8">
        <v>-4.7157907683953226E-4</v>
      </c>
      <c r="D45" s="16">
        <f t="shared" si="39"/>
        <v>20200.687894568968</v>
      </c>
      <c r="E45" s="16">
        <f t="shared" si="43"/>
        <v>318573.2405097739</v>
      </c>
      <c r="F45" s="16" t="str">
        <f t="shared" si="40"/>
        <v/>
      </c>
      <c r="G45" s="19">
        <f>+IF(F45="",G44+(G46-G44)/2,F45)</f>
        <v>46411.487824727345</v>
      </c>
    </row>
    <row r="46" spans="1:9" x14ac:dyDescent="0.3">
      <c r="A46" s="1">
        <v>38322</v>
      </c>
      <c r="B46" s="8">
        <v>9.7302509671401791E-2</v>
      </c>
      <c r="D46" s="16">
        <f t="shared" si="39"/>
        <v>20191.161672820126</v>
      </c>
      <c r="E46" s="16">
        <f t="shared" si="43"/>
        <v>326285.97492993745</v>
      </c>
      <c r="F46" s="16">
        <f t="shared" si="40"/>
        <v>47234.523762816563</v>
      </c>
      <c r="G46" s="19">
        <f t="shared" si="42"/>
        <v>47234.523762816563</v>
      </c>
    </row>
    <row r="47" spans="1:9" x14ac:dyDescent="0.3">
      <c r="A47" s="1">
        <v>38412</v>
      </c>
      <c r="B47" s="8">
        <v>-3.7629300646010791E-2</v>
      </c>
      <c r="D47" s="16">
        <f>+D48/(1+B47)</f>
        <v>22155.812376766542</v>
      </c>
      <c r="E47" s="16">
        <f t="shared" si="43"/>
        <v>335471.5653091186</v>
      </c>
      <c r="F47" s="16" t="str">
        <f t="shared" si="40"/>
        <v/>
      </c>
      <c r="G47" s="19">
        <f>+IF(F47="",G46+(G48-G46)/2,F47)</f>
        <v>48581.754864739261</v>
      </c>
    </row>
    <row r="48" spans="1:9" x14ac:dyDescent="0.3">
      <c r="A48" s="1">
        <v>38504</v>
      </c>
      <c r="B48" s="8">
        <v>6.1399036730126255E-2</v>
      </c>
      <c r="C48" s="8">
        <v>-3.1709541278160884E-2</v>
      </c>
      <c r="D48" s="16">
        <f t="shared" ref="D48:D106" si="44">+D49/(1+C48)</f>
        <v>21322.104651784586</v>
      </c>
      <c r="E48" s="16">
        <f t="shared" si="43"/>
        <v>343458.31076604035</v>
      </c>
      <c r="F48" s="16" t="str">
        <f t="shared" si="40"/>
        <v/>
      </c>
      <c r="G48" s="19">
        <f t="shared" si="42"/>
        <v>49928.98596666196</v>
      </c>
    </row>
    <row r="49" spans="1:7" x14ac:dyDescent="0.3">
      <c r="A49" s="1">
        <v>38596</v>
      </c>
      <c r="B49" s="8">
        <v>0.1723734222740454</v>
      </c>
      <c r="C49" s="8">
        <v>-1.298612810071262E-2</v>
      </c>
      <c r="D49" s="16">
        <f t="shared" si="44"/>
        <v>20645.990494191559</v>
      </c>
      <c r="E49" s="16">
        <f t="shared" si="43"/>
        <v>350451.46025623911</v>
      </c>
      <c r="F49" s="16" t="str">
        <f t="shared" si="40"/>
        <v/>
      </c>
      <c r="G49" s="19">
        <f>+IF(F49="",G48+(G50-G48)/2,F49)</f>
        <v>51276.217068584665</v>
      </c>
    </row>
    <row r="50" spans="1:7" x14ac:dyDescent="0.3">
      <c r="A50" s="1">
        <v>38687</v>
      </c>
      <c r="B50" s="8">
        <v>1.5712099109477434E-2</v>
      </c>
      <c r="C50" s="8">
        <v>0.1357139278463842</v>
      </c>
      <c r="D50" s="16">
        <f t="shared" si="44"/>
        <v>20377.879016867893</v>
      </c>
      <c r="E50" s="16">
        <f t="shared" si="43"/>
        <v>356898.5129791561</v>
      </c>
      <c r="F50" s="16">
        <f t="shared" si="40"/>
        <v>52623.448170507363</v>
      </c>
      <c r="G50" s="19">
        <f t="shared" si="42"/>
        <v>52623.448170507363</v>
      </c>
    </row>
    <row r="51" spans="1:7" x14ac:dyDescent="0.3">
      <c r="A51" s="1">
        <v>38777</v>
      </c>
      <c r="B51" s="8">
        <v>3.7305514423438524E-3</v>
      </c>
      <c r="C51" s="8">
        <v>3.0313172684039102E-2</v>
      </c>
      <c r="D51" s="16">
        <f t="shared" si="44"/>
        <v>23143.441019425449</v>
      </c>
      <c r="E51" s="16">
        <f t="shared" si="43"/>
        <v>365603.67491363978</v>
      </c>
      <c r="F51" s="16" t="str">
        <f t="shared" si="40"/>
        <v/>
      </c>
      <c r="G51" s="19">
        <f>+IF(F51="",G50+(G52-G50)/2,F51)</f>
        <v>55307.263388928972</v>
      </c>
    </row>
    <row r="52" spans="1:7" x14ac:dyDescent="0.3">
      <c r="A52" s="1">
        <v>38869</v>
      </c>
      <c r="B52" s="8">
        <v>0.12387982944204595</v>
      </c>
      <c r="C52" s="8">
        <v>3.0228307689572204E-2</v>
      </c>
      <c r="D52" s="16">
        <f t="shared" si="44"/>
        <v>23844.992143550167</v>
      </c>
      <c r="E52" s="16">
        <f t="shared" si="43"/>
        <v>374658.22187202959</v>
      </c>
      <c r="F52" s="16" t="str">
        <f t="shared" si="40"/>
        <v/>
      </c>
      <c r="G52" s="19">
        <f t="shared" si="42"/>
        <v>57991.078607350581</v>
      </c>
    </row>
    <row r="53" spans="1:7" x14ac:dyDescent="0.3">
      <c r="A53" s="1">
        <v>38961</v>
      </c>
      <c r="B53" s="8">
        <v>8.549789428086825E-2</v>
      </c>
      <c r="C53" s="8">
        <v>4.9601731481600381E-2</v>
      </c>
      <c r="D53" s="16">
        <f t="shared" si="44"/>
        <v>24565.785902920834</v>
      </c>
      <c r="E53" s="16">
        <f t="shared" si="43"/>
        <v>384067.26216762891</v>
      </c>
      <c r="F53" s="16" t="str">
        <f t="shared" si="40"/>
        <v/>
      </c>
      <c r="G53" s="19">
        <f>+IF(F53="",G52+(G54-G52)/2,F53)</f>
        <v>60674.893825772189</v>
      </c>
    </row>
    <row r="54" spans="1:7" x14ac:dyDescent="0.3">
      <c r="A54" s="1">
        <v>39052</v>
      </c>
      <c r="B54" s="8">
        <v>5.0590436665289926E-3</v>
      </c>
      <c r="C54" s="8">
        <v>6.0418876330230943E-2</v>
      </c>
      <c r="D54" s="16">
        <f t="shared" si="44"/>
        <v>25784.291418911998</v>
      </c>
      <c r="E54" s="16">
        <f t="shared" si="43"/>
        <v>394314.16657902044</v>
      </c>
      <c r="F54" s="16">
        <f t="shared" si="40"/>
        <v>63358.709044193798</v>
      </c>
      <c r="G54" s="19">
        <f t="shared" si="42"/>
        <v>63358.709044193798</v>
      </c>
    </row>
    <row r="55" spans="1:7" x14ac:dyDescent="0.3">
      <c r="A55" s="1">
        <v>39142</v>
      </c>
      <c r="B55" s="8">
        <v>8.3320461789891026E-2</v>
      </c>
      <c r="C55" s="8">
        <v>0.14637183852046617</v>
      </c>
      <c r="D55" s="16">
        <f t="shared" si="44"/>
        <v>27342.149333413876</v>
      </c>
      <c r="E55" s="16">
        <f t="shared" si="43"/>
        <v>405202.93155612081</v>
      </c>
      <c r="F55" s="16" t="str">
        <f t="shared" si="40"/>
        <v/>
      </c>
      <c r="G55" s="19">
        <f>+IF(F55="",G54+(G56-G54)/2,F55)</f>
        <v>66643.459889380145</v>
      </c>
    </row>
    <row r="56" spans="1:7" x14ac:dyDescent="0.3">
      <c r="A56" s="1">
        <v>39234</v>
      </c>
      <c r="B56" s="8">
        <v>2.3338950305571159E-2</v>
      </c>
      <c r="C56" s="8">
        <v>-3.9511574819214704E-2</v>
      </c>
      <c r="D56" s="16">
        <f t="shared" si="44"/>
        <v>31344.270000446806</v>
      </c>
      <c r="E56" s="16">
        <f t="shared" si="43"/>
        <v>419639.4662016884</v>
      </c>
      <c r="F56" s="16" t="str">
        <f t="shared" si="40"/>
        <v/>
      </c>
      <c r="G56" s="19">
        <f t="shared" si="42"/>
        <v>69928.210734566499</v>
      </c>
    </row>
    <row r="57" spans="1:7" x14ac:dyDescent="0.3">
      <c r="A57" s="1">
        <v>39326</v>
      </c>
      <c r="B57" s="8">
        <v>2.4948584079084242E-2</v>
      </c>
      <c r="C57" s="8">
        <v>5.4797848203702419E-3</v>
      </c>
      <c r="D57" s="16">
        <f t="shared" si="44"/>
        <v>30105.808531170485</v>
      </c>
      <c r="E57" s="16">
        <f t="shared" si="43"/>
        <v>432235.15205987357</v>
      </c>
      <c r="F57" s="16" t="str">
        <f t="shared" si="40"/>
        <v/>
      </c>
      <c r="G57" s="19">
        <f>+IF(F57="",G56+(G58-G56)/2,F57)</f>
        <v>73212.961579752853</v>
      </c>
    </row>
    <row r="58" spans="1:7" x14ac:dyDescent="0.3">
      <c r="A58" s="1">
        <v>39417</v>
      </c>
      <c r="B58" s="8"/>
      <c r="C58" s="8">
        <v>-8.5036545946537961E-3</v>
      </c>
      <c r="D58" s="16">
        <f t="shared" si="44"/>
        <v>30270.781883764568</v>
      </c>
      <c r="E58" s="16">
        <f t="shared" si="43"/>
        <v>444470.23628953029</v>
      </c>
      <c r="F58" s="16">
        <f t="shared" si="40"/>
        <v>76497.712424939207</v>
      </c>
      <c r="G58" s="19">
        <f t="shared" si="42"/>
        <v>76497.712424939207</v>
      </c>
    </row>
    <row r="59" spans="1:7" x14ac:dyDescent="0.3">
      <c r="A59" s="1">
        <v>39508</v>
      </c>
      <c r="B59" s="8"/>
      <c r="C59" s="8">
        <v>-8.2204794566462167E-3</v>
      </c>
      <c r="D59" s="16">
        <f t="shared" si="44"/>
        <v>30013.369610314934</v>
      </c>
      <c r="E59" s="16">
        <f t="shared" si="43"/>
        <v>455967.92714835959</v>
      </c>
      <c r="F59" s="16" t="str">
        <f t="shared" si="40"/>
        <v/>
      </c>
      <c r="G59" s="19">
        <f>+IF(F59="",G58+(G60-G58)/2,F59)</f>
        <v>74760.914673080188</v>
      </c>
    </row>
    <row r="60" spans="1:7" x14ac:dyDescent="0.3">
      <c r="A60" s="1">
        <v>39600</v>
      </c>
      <c r="B60" s="8"/>
      <c r="C60" s="8">
        <v>1.6703226887311899E-2</v>
      </c>
      <c r="D60" s="16">
        <f t="shared" si="44"/>
        <v>29766.645322008611</v>
      </c>
      <c r="E60" s="16">
        <f t="shared" si="43"/>
        <v>466739.9245260224</v>
      </c>
      <c r="F60" s="16" t="str">
        <f t="shared" si="40"/>
        <v/>
      </c>
      <c r="G60" s="19">
        <f t="shared" si="42"/>
        <v>73024.116921221168</v>
      </c>
    </row>
    <row r="61" spans="1:7" x14ac:dyDescent="0.3">
      <c r="A61" s="1">
        <v>39692</v>
      </c>
      <c r="B61" s="8"/>
      <c r="C61" s="8">
        <v>-3.1532828915110403E-2</v>
      </c>
      <c r="D61" s="16">
        <f t="shared" si="44"/>
        <v>30263.844352496264</v>
      </c>
      <c r="E61" s="16">
        <f t="shared" si="43"/>
        <v>477560.38257854822</v>
      </c>
      <c r="F61" s="16" t="str">
        <f t="shared" si="40"/>
        <v/>
      </c>
      <c r="G61" s="19">
        <f>+IF(F61="",G60+(G62-G60)/2,F61)</f>
        <v>71287.319169362134</v>
      </c>
    </row>
    <row r="62" spans="1:7" x14ac:dyDescent="0.3">
      <c r="A62" s="1">
        <v>39783</v>
      </c>
      <c r="B62" s="8"/>
      <c r="C62" s="8">
        <v>-7.5403249270166841E-3</v>
      </c>
      <c r="D62" s="16">
        <f t="shared" si="44"/>
        <v>29309.539726215469</v>
      </c>
      <c r="E62" s="16">
        <f t="shared" si="43"/>
        <v>486975.77888117341</v>
      </c>
      <c r="F62" s="16">
        <f t="shared" si="40"/>
        <v>69550.521417503114</v>
      </c>
      <c r="G62" s="19">
        <f t="shared" si="42"/>
        <v>69550.521417503114</v>
      </c>
    </row>
    <row r="63" spans="1:7" x14ac:dyDescent="0.3">
      <c r="A63" s="1">
        <v>39873</v>
      </c>
      <c r="B63" s="8"/>
      <c r="C63" s="8">
        <v>3.3399683441732012E-2</v>
      </c>
      <c r="D63" s="16">
        <f t="shared" si="44"/>
        <v>29088.536273218499</v>
      </c>
      <c r="E63" s="16">
        <f t="shared" si="43"/>
        <v>494834.68272620923</v>
      </c>
      <c r="F63" s="16" t="str">
        <f t="shared" si="40"/>
        <v/>
      </c>
      <c r="G63" s="19">
        <f>+IF(F63="",G62+(G64-G62)/2,F63)</f>
        <v>70960.648425683015</v>
      </c>
    </row>
    <row r="64" spans="1:7" x14ac:dyDescent="0.3">
      <c r="A64" s="1">
        <v>39965</v>
      </c>
      <c r="B64" s="8"/>
      <c r="C64" s="8">
        <v>1.6758618906924028E-2</v>
      </c>
      <c r="D64" s="16">
        <f t="shared" si="44"/>
        <v>30060.084176527336</v>
      </c>
      <c r="E64" s="16">
        <f t="shared" si="43"/>
        <v>503322.52679845586</v>
      </c>
      <c r="F64" s="16" t="str">
        <f t="shared" si="40"/>
        <v/>
      </c>
      <c r="G64" s="19">
        <f t="shared" si="42"/>
        <v>72370.775433862917</v>
      </c>
    </row>
    <row r="65" spans="1:7" x14ac:dyDescent="0.3">
      <c r="A65" s="1">
        <v>40057</v>
      </c>
      <c r="B65" s="8"/>
      <c r="C65" s="8">
        <v>2.9859625183891153E-2</v>
      </c>
      <c r="D65" s="16">
        <f t="shared" si="44"/>
        <v>30563.849671551812</v>
      </c>
      <c r="E65" s="16">
        <f t="shared" si="43"/>
        <v>511944.11013942154</v>
      </c>
      <c r="F65" s="16" t="str">
        <f t="shared" si="40"/>
        <v/>
      </c>
      <c r="G65" s="19">
        <f>+IF(F65="",G64+(G66-G64)/2,F65)</f>
        <v>73780.902442042818</v>
      </c>
    </row>
    <row r="66" spans="1:7" x14ac:dyDescent="0.3">
      <c r="A66" s="1">
        <v>40148</v>
      </c>
      <c r="B66" s="8"/>
      <c r="C66" s="8">
        <v>4.0664068485631337E-3</v>
      </c>
      <c r="D66" s="16">
        <f t="shared" si="44"/>
        <v>31476.474766921147</v>
      </c>
      <c r="E66" s="16">
        <f t="shared" si="43"/>
        <v>521102.46200708247</v>
      </c>
      <c r="F66" s="16">
        <f t="shared" si="40"/>
        <v>75191.029450222719</v>
      </c>
      <c r="G66" s="19">
        <f t="shared" si="42"/>
        <v>75191.029450222719</v>
      </c>
    </row>
    <row r="67" spans="1:7" x14ac:dyDescent="0.3">
      <c r="A67" s="1">
        <v>40238</v>
      </c>
      <c r="B67" s="8"/>
      <c r="C67" s="8">
        <v>-2.6752619079569655E-2</v>
      </c>
      <c r="D67" s="16">
        <f t="shared" si="44"/>
        <v>31604.470919481981</v>
      </c>
      <c r="E67" s="16">
        <f t="shared" si="43"/>
        <v>530974.91807618376</v>
      </c>
      <c r="F67" s="16" t="str">
        <f t="shared" si="40"/>
        <v/>
      </c>
      <c r="G67" s="19">
        <f>+IF(F67="",G66+(G68-G66)/2,F67)</f>
        <v>76521.847966078058</v>
      </c>
    </row>
    <row r="68" spans="1:7" x14ac:dyDescent="0.3">
      <c r="A68" s="1">
        <v>40330</v>
      </c>
      <c r="B68" s="8"/>
      <c r="C68" s="8">
        <v>9.0077421029529176E-2</v>
      </c>
      <c r="D68" s="16">
        <f t="shared" si="44"/>
        <v>30758.968547761746</v>
      </c>
      <c r="E68" s="16">
        <f t="shared" si="43"/>
        <v>539590.15166562854</v>
      </c>
      <c r="F68" s="16" t="str">
        <f t="shared" si="40"/>
        <v/>
      </c>
      <c r="G68" s="19">
        <f t="shared" si="42"/>
        <v>77852.666481933382</v>
      </c>
    </row>
    <row r="69" spans="1:7" x14ac:dyDescent="0.3">
      <c r="A69" s="1">
        <v>40422</v>
      </c>
      <c r="B69" s="8"/>
      <c r="C69" s="8">
        <v>-1.5613499582767502E-2</v>
      </c>
      <c r="D69" s="16">
        <f t="shared" si="44"/>
        <v>33529.657108072526</v>
      </c>
      <c r="E69" s="16">
        <f t="shared" si="43"/>
        <v>550616.784811866</v>
      </c>
      <c r="F69" s="16" t="str">
        <f t="shared" si="40"/>
        <v/>
      </c>
      <c r="G69" s="19">
        <f>+IF(F69="",G68+(G70-G68)/2,F69)</f>
        <v>79183.484997788706</v>
      </c>
    </row>
    <row r="70" spans="1:7" x14ac:dyDescent="0.3">
      <c r="A70" s="1">
        <v>40513</v>
      </c>
      <c r="B70" s="8"/>
      <c r="C70" s="8">
        <v>6.6438020241363485E-2</v>
      </c>
      <c r="D70" s="16">
        <f t="shared" si="44"/>
        <v>33006.1418208053</v>
      </c>
      <c r="E70" s="16">
        <f t="shared" si="43"/>
        <v>560660.04885559855</v>
      </c>
      <c r="F70" s="16">
        <f t="shared" si="40"/>
        <v>80514.303513644045</v>
      </c>
      <c r="G70" s="19">
        <f t="shared" si="42"/>
        <v>80514.303513644045</v>
      </c>
    </row>
    <row r="71" spans="1:7" x14ac:dyDescent="0.3">
      <c r="A71" s="1">
        <v>40603</v>
      </c>
      <c r="B71" s="8"/>
      <c r="C71" s="8">
        <v>1.1474304346408105E-2</v>
      </c>
      <c r="D71" s="16">
        <f t="shared" si="44"/>
        <v>35199.004539185276</v>
      </c>
      <c r="E71" s="16">
        <f t="shared" si="43"/>
        <v>571815.63725251611</v>
      </c>
      <c r="F71" s="16" t="str">
        <f t="shared" ref="F71:F108" si="45">+IFERROR(VLOOKUP($A71, $I$3:$U$32, 13, FALSE), "")</f>
        <v/>
      </c>
      <c r="G71" s="19">
        <f>+IF(F71="",G70+(G72-G70)/2,F71)</f>
        <v>82812.898065031943</v>
      </c>
    </row>
    <row r="72" spans="1:7" x14ac:dyDescent="0.3">
      <c r="A72" s="1">
        <v>40695</v>
      </c>
      <c r="B72" s="8"/>
      <c r="C72" s="8">
        <v>3.9126353516106181E-2</v>
      </c>
      <c r="D72" s="16">
        <f t="shared" si="44"/>
        <v>35602.888629958485</v>
      </c>
      <c r="E72" s="16">
        <f t="shared" si="43"/>
        <v>582896.71208250604</v>
      </c>
      <c r="F72" s="16" t="str">
        <f t="shared" si="45"/>
        <v/>
      </c>
      <c r="G72" s="19">
        <f t="shared" ref="G72:G106" si="46">+IF(F72="",F70+(F74-F70)/2,F72)</f>
        <v>85111.49261641984</v>
      </c>
    </row>
    <row r="73" spans="1:7" x14ac:dyDescent="0.3">
      <c r="A73" s="1">
        <v>40787</v>
      </c>
      <c r="B73" s="8"/>
      <c r="C73" s="8">
        <v>2.3970047098186457E-2</v>
      </c>
      <c r="D73" s="16">
        <f t="shared" si="44"/>
        <v>36995.899836688797</v>
      </c>
      <c r="E73" s="16">
        <f t="shared" si="43"/>
        <v>594895.59591071343</v>
      </c>
      <c r="F73" s="16" t="str">
        <f t="shared" si="45"/>
        <v/>
      </c>
      <c r="G73" s="19">
        <f>+IF(F73="",G72+(G74-G72)/2,F73)</f>
        <v>87410.087167807738</v>
      </c>
    </row>
    <row r="74" spans="1:7" x14ac:dyDescent="0.3">
      <c r="A74" s="1">
        <v>40878</v>
      </c>
      <c r="B74" s="8"/>
      <c r="C74" s="8">
        <v>8.1751295038085918E-3</v>
      </c>
      <c r="D74" s="16">
        <f t="shared" si="44"/>
        <v>37882.693298214021</v>
      </c>
      <c r="E74" s="16">
        <f t="shared" si="43"/>
        <v>607266.71155526873</v>
      </c>
      <c r="F74" s="16">
        <f t="shared" si="45"/>
        <v>89708.681719195636</v>
      </c>
      <c r="G74" s="19">
        <f t="shared" si="46"/>
        <v>89708.681719195636</v>
      </c>
    </row>
    <row r="75" spans="1:7" x14ac:dyDescent="0.3">
      <c r="A75" s="1">
        <v>40969</v>
      </c>
      <c r="B75" s="8"/>
      <c r="C75" s="8">
        <v>-1.8837157610009569E-3</v>
      </c>
      <c r="D75" s="16">
        <f t="shared" si="44"/>
        <v>38192.389221879981</v>
      </c>
      <c r="E75" s="16">
        <f t="shared" si="43"/>
        <v>618127.6939270529</v>
      </c>
      <c r="F75" s="16" t="str">
        <f t="shared" si="45"/>
        <v/>
      </c>
      <c r="G75" s="19">
        <f>+IF(F75="",G74+(G76-G74)/2,F75)</f>
        <v>89153.939706423029</v>
      </c>
    </row>
    <row r="76" spans="1:7" x14ac:dyDescent="0.3">
      <c r="A76" s="1">
        <v>41061</v>
      </c>
      <c r="B76" s="8"/>
      <c r="C76" s="8">
        <v>1.3764708334848165E-2</v>
      </c>
      <c r="D76" s="16">
        <f t="shared" si="44"/>
        <v>38120.445616352445</v>
      </c>
      <c r="E76" s="16">
        <f t="shared" ref="E76:E108" si="47">+E75+D76-(VLOOKUP(YEAR(A76), $AV$4:$AW$32,2)/4)*E75</f>
        <v>628427.90970606776</v>
      </c>
      <c r="F76" s="16" t="str">
        <f t="shared" si="45"/>
        <v/>
      </c>
      <c r="G76" s="19">
        <f t="shared" si="46"/>
        <v>88599.197693650407</v>
      </c>
    </row>
    <row r="77" spans="1:7" x14ac:dyDescent="0.3">
      <c r="A77" s="1">
        <v>41153</v>
      </c>
      <c r="B77" s="8"/>
      <c r="C77" s="8">
        <v>-6.20009479484068E-3</v>
      </c>
      <c r="D77" s="16">
        <f t="shared" si="44"/>
        <v>38645.162431855977</v>
      </c>
      <c r="E77" s="16">
        <f t="shared" si="47"/>
        <v>638789.2578775587</v>
      </c>
      <c r="F77" s="16" t="str">
        <f t="shared" si="45"/>
        <v/>
      </c>
      <c r="G77" s="19">
        <f>+IF(F77="",G76+(G78-G76)/2,F77)</f>
        <v>88044.4556808778</v>
      </c>
    </row>
    <row r="78" spans="1:7" x14ac:dyDescent="0.3">
      <c r="A78" s="1">
        <v>41244</v>
      </c>
      <c r="B78" s="8"/>
      <c r="C78" s="8">
        <v>1.4095577091282508E-3</v>
      </c>
      <c r="D78" s="16">
        <f t="shared" si="44"/>
        <v>38405.558761416454</v>
      </c>
      <c r="E78" s="16">
        <f t="shared" si="47"/>
        <v>648444.66655449558</v>
      </c>
      <c r="F78" s="16">
        <f t="shared" si="45"/>
        <v>87489.713668105192</v>
      </c>
      <c r="G78" s="19">
        <f t="shared" si="46"/>
        <v>87489.713668105192</v>
      </c>
    </row>
    <row r="79" spans="1:7" x14ac:dyDescent="0.3">
      <c r="A79" s="1">
        <v>41334</v>
      </c>
      <c r="B79" s="8"/>
      <c r="C79" s="8">
        <v>6.0799757553795929E-2</v>
      </c>
      <c r="D79" s="16">
        <f t="shared" si="44"/>
        <v>38459.693612841984</v>
      </c>
      <c r="E79" s="16">
        <f t="shared" si="47"/>
        <v>657333.80857604707</v>
      </c>
      <c r="F79" s="16" t="str">
        <f t="shared" si="45"/>
        <v/>
      </c>
      <c r="G79" s="19">
        <f>+IF(F79="",G78+(G80-G78)/2,F79)</f>
        <v>89041.149882942351</v>
      </c>
    </row>
    <row r="80" spans="1:7" x14ac:dyDescent="0.3">
      <c r="A80" s="1">
        <v>41426</v>
      </c>
      <c r="B80" s="8"/>
      <c r="C80" s="8">
        <v>4.7023770794126565E-4</v>
      </c>
      <c r="D80" s="16">
        <f t="shared" si="44"/>
        <v>40798.033660096051</v>
      </c>
      <c r="E80" s="16">
        <f t="shared" si="47"/>
        <v>668155.92555156362</v>
      </c>
      <c r="F80" s="16" t="str">
        <f t="shared" si="45"/>
        <v/>
      </c>
      <c r="G80" s="19">
        <f t="shared" si="46"/>
        <v>90592.586097779495</v>
      </c>
    </row>
    <row r="81" spans="1:7" x14ac:dyDescent="0.3">
      <c r="A81" s="1">
        <v>41518</v>
      </c>
      <c r="B81" s="8"/>
      <c r="C81" s="8">
        <v>-1.0741283960212513E-2</v>
      </c>
      <c r="D81" s="16">
        <f t="shared" si="44"/>
        <v>40817.218433932889</v>
      </c>
      <c r="E81" s="16">
        <f t="shared" si="47"/>
        <v>678503.71415344696</v>
      </c>
      <c r="F81" s="16" t="str">
        <f t="shared" si="45"/>
        <v/>
      </c>
      <c r="G81" s="19">
        <f>+IF(F81="",G80+(G82-G80)/2,F81)</f>
        <v>92144.022312616638</v>
      </c>
    </row>
    <row r="82" spans="1:7" x14ac:dyDescent="0.3">
      <c r="A82" s="1">
        <v>41609</v>
      </c>
      <c r="B82" s="8"/>
      <c r="C82" s="8">
        <v>0.10613668541968919</v>
      </c>
      <c r="D82" s="16">
        <f t="shared" si="44"/>
        <v>40378.78910026799</v>
      </c>
      <c r="E82" s="16">
        <f t="shared" si="47"/>
        <v>687941.19072682632</v>
      </c>
      <c r="F82" s="16">
        <f t="shared" si="45"/>
        <v>93695.458527453797</v>
      </c>
      <c r="G82" s="19">
        <f t="shared" si="46"/>
        <v>93695.458527453797</v>
      </c>
    </row>
    <row r="83" spans="1:7" x14ac:dyDescent="0.3">
      <c r="A83" s="1">
        <v>41699</v>
      </c>
      <c r="B83" s="8"/>
      <c r="C83" s="8">
        <v>-3.320056655675785E-3</v>
      </c>
      <c r="D83" s="16">
        <f t="shared" si="44"/>
        <v>44664.459936631109</v>
      </c>
      <c r="E83" s="16">
        <f t="shared" si="47"/>
        <v>701621.33353340486</v>
      </c>
      <c r="F83" s="16" t="str">
        <f t="shared" si="45"/>
        <v/>
      </c>
      <c r="G83" s="19">
        <f>+IF(F83="",G82+(G84-G82)/2,F83)</f>
        <v>97133.482465320267</v>
      </c>
    </row>
    <row r="84" spans="1:7" x14ac:dyDescent="0.3">
      <c r="A84" s="1">
        <v>41791</v>
      </c>
      <c r="B84" s="8"/>
      <c r="C84" s="8">
        <v>1.9418526431521456E-2</v>
      </c>
      <c r="D84" s="16">
        <f t="shared" si="44"/>
        <v>44516.171399146333</v>
      </c>
      <c r="E84" s="16">
        <f t="shared" si="47"/>
        <v>714537.04518912255</v>
      </c>
      <c r="F84" s="16" t="str">
        <f t="shared" si="45"/>
        <v/>
      </c>
      <c r="G84" s="19">
        <f t="shared" si="46"/>
        <v>100571.50640318674</v>
      </c>
    </row>
    <row r="85" spans="1:7" x14ac:dyDescent="0.3">
      <c r="A85" s="1">
        <v>41883</v>
      </c>
      <c r="B85" s="8"/>
      <c r="C85" s="8">
        <v>1.1454191051495571E-2</v>
      </c>
      <c r="D85" s="16">
        <f t="shared" si="44"/>
        <v>45380.609850090797</v>
      </c>
      <c r="E85" s="16">
        <f t="shared" si="47"/>
        <v>727735.48204573453</v>
      </c>
      <c r="F85" s="16" t="str">
        <f t="shared" si="45"/>
        <v/>
      </c>
      <c r="G85" s="19">
        <f>+IF(F85="",G84+(G86-G84)/2,F85)</f>
        <v>104009.53034105321</v>
      </c>
    </row>
    <row r="86" spans="1:7" x14ac:dyDescent="0.3">
      <c r="A86" s="1">
        <v>41974</v>
      </c>
      <c r="B86" s="8"/>
      <c r="C86" s="8">
        <v>6.6313736584528724E-3</v>
      </c>
      <c r="D86" s="16">
        <f t="shared" si="44"/>
        <v>45900.408025347118</v>
      </c>
      <c r="E86" s="16">
        <f t="shared" si="47"/>
        <v>740859.27011222462</v>
      </c>
      <c r="F86" s="16">
        <f t="shared" si="45"/>
        <v>107447.55427891969</v>
      </c>
      <c r="G86" s="19">
        <f t="shared" si="46"/>
        <v>107447.55427891969</v>
      </c>
    </row>
    <row r="87" spans="1:7" x14ac:dyDescent="0.3">
      <c r="A87" s="1">
        <v>42064</v>
      </c>
      <c r="B87" s="8"/>
      <c r="C87" s="8">
        <v>9.0369974525259522E-3</v>
      </c>
      <c r="D87" s="16">
        <f t="shared" si="44"/>
        <v>46204.790782038646</v>
      </c>
      <c r="E87" s="16">
        <f t="shared" si="47"/>
        <v>754327.17080987955</v>
      </c>
      <c r="F87" s="16" t="str">
        <f t="shared" si="45"/>
        <v/>
      </c>
      <c r="G87" s="19">
        <f>+IF(F87="",G86+(G88-G86)/2,F87)</f>
        <v>108963.99885507618</v>
      </c>
    </row>
    <row r="88" spans="1:7" x14ac:dyDescent="0.3">
      <c r="A88" s="1">
        <v>42156</v>
      </c>
      <c r="B88" s="8"/>
      <c r="C88" s="8">
        <v>9.9790014244256035E-3</v>
      </c>
      <c r="D88" s="16">
        <f t="shared" si="44"/>
        <v>46622.343358630424</v>
      </c>
      <c r="E88" s="16">
        <f t="shared" si="47"/>
        <v>767617.50811191241</v>
      </c>
      <c r="F88" s="16" t="str">
        <f t="shared" si="45"/>
        <v/>
      </c>
      <c r="G88" s="19">
        <f t="shared" si="46"/>
        <v>110480.44343123268</v>
      </c>
    </row>
    <row r="89" spans="1:7" x14ac:dyDescent="0.3">
      <c r="A89" s="1">
        <v>42248</v>
      </c>
      <c r="B89" s="8"/>
      <c r="C89" s="8">
        <v>6.2937905300293551E-3</v>
      </c>
      <c r="D89" s="16">
        <f t="shared" si="44"/>
        <v>47087.587789416255</v>
      </c>
      <c r="E89" s="16">
        <f t="shared" si="47"/>
        <v>780785.81999606581</v>
      </c>
      <c r="F89" s="16" t="str">
        <f t="shared" si="45"/>
        <v/>
      </c>
      <c r="G89" s="19">
        <f>+IF(F89="",G88+(G90-G88)/2,F89)</f>
        <v>111996.88800738918</v>
      </c>
    </row>
    <row r="90" spans="1:7" x14ac:dyDescent="0.3">
      <c r="A90" s="1">
        <v>42339</v>
      </c>
      <c r="B90" s="8"/>
      <c r="C90" s="8">
        <v>-2.8799947531783231E-2</v>
      </c>
      <c r="D90" s="16">
        <f t="shared" si="44"/>
        <v>47383.947203527205</v>
      </c>
      <c r="E90" s="16">
        <f t="shared" si="47"/>
        <v>793668.61347199685</v>
      </c>
      <c r="F90" s="16">
        <f t="shared" si="45"/>
        <v>113513.33258354568</v>
      </c>
      <c r="G90" s="19">
        <f t="shared" si="46"/>
        <v>113513.33258354568</v>
      </c>
    </row>
    <row r="91" spans="1:7" x14ac:dyDescent="0.3">
      <c r="A91" s="1">
        <v>42430</v>
      </c>
      <c r="B91" s="8"/>
      <c r="C91" s="8">
        <v>5.5662834816139648E-3</v>
      </c>
      <c r="D91" s="16">
        <f t="shared" si="44"/>
        <v>46019.292010216835</v>
      </c>
      <c r="E91" s="16">
        <f t="shared" si="47"/>
        <v>805526.47010972223</v>
      </c>
      <c r="F91" s="16" t="str">
        <f t="shared" si="45"/>
        <v/>
      </c>
      <c r="G91" s="19">
        <f>+IF(F91="",G90+(G92-G90)/2,F91)</f>
        <v>113568.96553612177</v>
      </c>
    </row>
    <row r="92" spans="1:7" x14ac:dyDescent="0.3">
      <c r="A92" s="1">
        <v>42522</v>
      </c>
      <c r="B92" s="8"/>
      <c r="C92" s="8">
        <v>-2.3820780940181266E-2</v>
      </c>
      <c r="D92" s="16">
        <f t="shared" si="44"/>
        <v>46275.448435168873</v>
      </c>
      <c r="E92" s="16">
        <f t="shared" si="47"/>
        <v>817130.09206418402</v>
      </c>
      <c r="F92" s="16" t="str">
        <f t="shared" si="45"/>
        <v/>
      </c>
      <c r="G92" s="19">
        <f t="shared" si="46"/>
        <v>113624.59848869788</v>
      </c>
    </row>
    <row r="93" spans="1:7" x14ac:dyDescent="0.3">
      <c r="A93" s="1">
        <v>42614</v>
      </c>
      <c r="B93" s="8"/>
      <c r="C93" s="8">
        <v>-2.8734324257449942E-2</v>
      </c>
      <c r="D93" s="16">
        <f t="shared" si="44"/>
        <v>45173.131115086064</v>
      </c>
      <c r="E93" s="16">
        <f t="shared" si="47"/>
        <v>827131.94847199135</v>
      </c>
      <c r="F93" s="16" t="str">
        <f t="shared" si="45"/>
        <v/>
      </c>
      <c r="G93" s="19">
        <f>+IF(F93="",G92+(G94-G92)/2,F93)</f>
        <v>113680.23144127399</v>
      </c>
    </row>
    <row r="94" spans="1:7" x14ac:dyDescent="0.3">
      <c r="A94" s="1">
        <v>42705</v>
      </c>
      <c r="B94" s="8"/>
      <c r="C94" s="8">
        <v>5.7133814283586729E-2</v>
      </c>
      <c r="D94" s="16">
        <f t="shared" si="44"/>
        <v>43875.11171790088</v>
      </c>
      <c r="E94" s="16">
        <f t="shared" si="47"/>
        <v>835405.28115690313</v>
      </c>
      <c r="F94" s="16">
        <f t="shared" si="45"/>
        <v>113735.86439385009</v>
      </c>
      <c r="G94" s="19">
        <f t="shared" si="46"/>
        <v>113735.86439385009</v>
      </c>
    </row>
    <row r="95" spans="1:7" x14ac:dyDescent="0.3">
      <c r="A95" s="1">
        <v>42795</v>
      </c>
      <c r="B95" s="8"/>
      <c r="C95" s="8">
        <v>-1.1875647631611343E-2</v>
      </c>
      <c r="D95" s="16">
        <f t="shared" si="44"/>
        <v>46381.864202463046</v>
      </c>
      <c r="E95" s="16">
        <f t="shared" si="47"/>
        <v>846115.2730256021</v>
      </c>
      <c r="F95" s="16" t="str">
        <f t="shared" si="45"/>
        <v/>
      </c>
      <c r="G95" s="19">
        <f>+IF(F95="",G94+(G96-G94)/2,F95)</f>
        <v>115461.89235769057</v>
      </c>
    </row>
    <row r="96" spans="1:7" x14ac:dyDescent="0.3">
      <c r="A96" s="1">
        <v>42887</v>
      </c>
      <c r="B96" s="8"/>
      <c r="C96" s="8">
        <v>1.6627038897820512E-3</v>
      </c>
      <c r="D96" s="16">
        <f t="shared" si="44"/>
        <v>45831.049526697352</v>
      </c>
      <c r="E96" s="16">
        <f t="shared" si="47"/>
        <v>855817.13270899467</v>
      </c>
      <c r="F96" s="16" t="str">
        <f t="shared" si="45"/>
        <v/>
      </c>
      <c r="G96" s="19">
        <f t="shared" si="46"/>
        <v>117187.92032153104</v>
      </c>
    </row>
    <row r="97" spans="1:7" x14ac:dyDescent="0.3">
      <c r="A97" s="1">
        <v>42979</v>
      </c>
      <c r="B97" s="8"/>
      <c r="C97" s="8">
        <v>1.0820221349935082E-2</v>
      </c>
      <c r="D97" s="16">
        <f t="shared" si="44"/>
        <v>45907.252991018184</v>
      </c>
      <c r="E97" s="16">
        <f t="shared" si="47"/>
        <v>865180.92567212554</v>
      </c>
      <c r="F97" s="16" t="str">
        <f t="shared" si="45"/>
        <v/>
      </c>
      <c r="G97" s="19">
        <f>+IF(F97="",G96+(G98-G96)/2,F97)</f>
        <v>118913.94828537152</v>
      </c>
    </row>
    <row r="98" spans="1:7" x14ac:dyDescent="0.3">
      <c r="A98" s="1">
        <v>43070</v>
      </c>
      <c r="B98" s="8"/>
      <c r="C98" s="8">
        <v>1.1391352257128347E-2</v>
      </c>
      <c r="D98" s="16">
        <f t="shared" si="44"/>
        <v>46403.979629948473</v>
      </c>
      <c r="E98" s="16">
        <f t="shared" si="47"/>
        <v>874641.61056560301</v>
      </c>
      <c r="F98" s="16">
        <f t="shared" si="45"/>
        <v>120639.97624921199</v>
      </c>
      <c r="G98" s="19">
        <f t="shared" si="46"/>
        <v>120639.97624921199</v>
      </c>
    </row>
    <row r="99" spans="1:7" x14ac:dyDescent="0.3">
      <c r="A99" s="1">
        <v>43160</v>
      </c>
      <c r="B99" s="8"/>
      <c r="C99" s="8">
        <v>-1.6274502699040454E-2</v>
      </c>
      <c r="D99" s="16">
        <f t="shared" si="44"/>
        <v>46932.583708045822</v>
      </c>
      <c r="E99" s="16">
        <f t="shared" si="47"/>
        <v>883985.25272821903</v>
      </c>
      <c r="F99" s="16" t="str">
        <f t="shared" si="45"/>
        <v/>
      </c>
      <c r="G99" s="19">
        <f>+IF(F99="",G98+(G100-G98)/2,F99)</f>
        <v>121057.50380834093</v>
      </c>
    </row>
    <row r="100" spans="1:7" x14ac:dyDescent="0.3">
      <c r="A100" s="1">
        <v>43252</v>
      </c>
      <c r="B100" s="8"/>
      <c r="C100" s="8">
        <v>7.4823075506564862E-3</v>
      </c>
      <c r="D100" s="16">
        <f t="shared" si="44"/>
        <v>46168.779247816288</v>
      </c>
      <c r="E100" s="16">
        <f t="shared" si="47"/>
        <v>892163.53439344792</v>
      </c>
      <c r="F100" s="16" t="str">
        <f t="shared" si="45"/>
        <v/>
      </c>
      <c r="G100" s="19">
        <f t="shared" si="46"/>
        <v>121475.03136746988</v>
      </c>
    </row>
    <row r="101" spans="1:7" x14ac:dyDescent="0.3">
      <c r="A101" s="1">
        <v>43344</v>
      </c>
      <c r="B101" s="8"/>
      <c r="C101" s="8">
        <v>1.2868000361535365E-2</v>
      </c>
      <c r="D101" s="16">
        <f t="shared" si="44"/>
        <v>46514.22825338682</v>
      </c>
      <c r="E101" s="16">
        <f t="shared" si="47"/>
        <v>900335.79201775277</v>
      </c>
      <c r="F101" s="16" t="str">
        <f t="shared" si="45"/>
        <v/>
      </c>
      <c r="G101" s="19">
        <f>+IF(F101="",G100+(G102-G100)/2,F101)</f>
        <v>121892.55892659884</v>
      </c>
    </row>
    <row r="102" spans="1:7" x14ac:dyDescent="0.3">
      <c r="A102" s="1">
        <v>43435</v>
      </c>
      <c r="B102" s="8"/>
      <c r="C102" s="8">
        <v>2.1952916471413175E-2</v>
      </c>
      <c r="D102" s="16">
        <f t="shared" si="44"/>
        <v>47112.773359367937</v>
      </c>
      <c r="E102" s="16">
        <f t="shared" si="47"/>
        <v>908755.38059309416</v>
      </c>
      <c r="F102" s="16">
        <f t="shared" si="45"/>
        <v>122310.08648572778</v>
      </c>
      <c r="G102" s="19">
        <f t="shared" si="46"/>
        <v>122310.08648572778</v>
      </c>
    </row>
    <row r="103" spans="1:7" x14ac:dyDescent="0.3">
      <c r="A103" s="1">
        <v>43525</v>
      </c>
      <c r="B103" s="8"/>
      <c r="C103" s="8">
        <v>1.6413492020657828E-2</v>
      </c>
      <c r="D103" s="16">
        <f t="shared" si="44"/>
        <v>48147.036137662762</v>
      </c>
      <c r="E103" s="16">
        <f t="shared" si="47"/>
        <v>917962.48152109259</v>
      </c>
      <c r="F103" s="16" t="str">
        <f t="shared" si="45"/>
        <v/>
      </c>
      <c r="G103" s="19">
        <f>+IF(F103="",G102+(G104-G102)/2,F103)</f>
        <v>123194.59357292586</v>
      </c>
    </row>
    <row r="104" spans="1:7" x14ac:dyDescent="0.3">
      <c r="A104" s="1">
        <v>43617</v>
      </c>
      <c r="B104" s="8"/>
      <c r="C104" s="8">
        <v>1.3188800689279674E-2</v>
      </c>
      <c r="D104" s="16">
        <f t="shared" si="44"/>
        <v>48937.297131126616</v>
      </c>
      <c r="E104" s="16">
        <f t="shared" si="47"/>
        <v>927565.32152690901</v>
      </c>
      <c r="F104" s="16" t="str">
        <f t="shared" si="45"/>
        <v/>
      </c>
      <c r="G104" s="19">
        <f t="shared" si="46"/>
        <v>124079.10066012395</v>
      </c>
    </row>
    <row r="105" spans="1:7" x14ac:dyDescent="0.3">
      <c r="A105" s="1">
        <v>43709</v>
      </c>
      <c r="B105" s="8"/>
      <c r="C105" s="8">
        <v>-8.1957779690516475E-3</v>
      </c>
      <c r="D105" s="16">
        <f t="shared" si="44"/>
        <v>49582.721389261103</v>
      </c>
      <c r="E105" s="16">
        <f t="shared" si="47"/>
        <v>937402.10655712895</v>
      </c>
      <c r="F105" s="16" t="str">
        <f t="shared" si="45"/>
        <v/>
      </c>
      <c r="G105" s="19">
        <f>+IF(F105="",G104+(G106-G104)/2,F105)</f>
        <v>124963.60774732204</v>
      </c>
    </row>
    <row r="106" spans="1:7" x14ac:dyDescent="0.3">
      <c r="A106" s="1">
        <v>43800</v>
      </c>
      <c r="B106" s="8"/>
      <c r="C106" s="8">
        <v>-1.8530091031485226E-2</v>
      </c>
      <c r="D106" s="16">
        <f t="shared" si="44"/>
        <v>49176.352413653367</v>
      </c>
      <c r="E106" s="16">
        <f t="shared" si="47"/>
        <v>946411.01889365795</v>
      </c>
      <c r="F106" s="16">
        <f t="shared" si="45"/>
        <v>125848.11483452014</v>
      </c>
      <c r="G106" s="19">
        <f t="shared" si="46"/>
        <v>125848.11483452014</v>
      </c>
    </row>
    <row r="107" spans="1:7" x14ac:dyDescent="0.3">
      <c r="A107" s="1">
        <v>43891</v>
      </c>
      <c r="B107" s="8"/>
      <c r="C107" s="8">
        <v>5.2472502940904067E-3</v>
      </c>
      <c r="D107" s="16">
        <f>+D108/(1+C107)</f>
        <v>48265.110126831976</v>
      </c>
      <c r="E107" s="16">
        <f t="shared" si="47"/>
        <v>954122.65935808269</v>
      </c>
      <c r="F107" s="16" t="str">
        <f t="shared" si="45"/>
        <v/>
      </c>
      <c r="G107" s="19"/>
    </row>
    <row r="108" spans="1:7" x14ac:dyDescent="0.3">
      <c r="A108" s="1">
        <v>43983</v>
      </c>
      <c r="B108" s="8"/>
      <c r="C108" s="8">
        <v>-0.321758104058747</v>
      </c>
      <c r="D108" s="16">
        <v>48518.369240139298</v>
      </c>
      <c r="E108" s="16">
        <f t="shared" si="47"/>
        <v>961757.11711785372</v>
      </c>
      <c r="F108" s="16" t="str">
        <f t="shared" si="45"/>
        <v/>
      </c>
      <c r="G108" s="19"/>
    </row>
  </sheetData>
  <autoFilter ref="A2:F2" xr:uid="{59B9C0C5-C2C8-4119-AFD2-DD021DA5E18C}"/>
  <pageMargins left="0.7" right="0.7" top="0.75" bottom="0.75" header="0.3" footer="0.3"/>
  <pageSetup orientation="portrait" r:id="rId1"/>
  <ignoredErrors>
    <ignoredError sqref="G8:G10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E66D-74D3-41D2-B980-B5877EC83449}">
  <sheetPr filterMode="1"/>
  <dimension ref="A1:I106"/>
  <sheetViews>
    <sheetView workbookViewId="0">
      <selection activeCell="I14" sqref="I14"/>
    </sheetView>
  </sheetViews>
  <sheetFormatPr baseColWidth="10" defaultRowHeight="14.4" x14ac:dyDescent="0.3"/>
  <sheetData>
    <row r="1" spans="1:9" x14ac:dyDescent="0.3">
      <c r="A1" t="s">
        <v>34</v>
      </c>
      <c r="B1" t="s">
        <v>79</v>
      </c>
      <c r="C1" t="s">
        <v>80</v>
      </c>
      <c r="D1" t="s">
        <v>81</v>
      </c>
      <c r="E1" t="s">
        <v>82</v>
      </c>
      <c r="H1" t="s">
        <v>149</v>
      </c>
      <c r="I1" t="s">
        <v>150</v>
      </c>
    </row>
    <row r="2" spans="1:9" x14ac:dyDescent="0.3">
      <c r="A2" s="1">
        <v>34486</v>
      </c>
      <c r="B2">
        <v>97963.373659683304</v>
      </c>
      <c r="C2">
        <v>-780.71222042026795</v>
      </c>
      <c r="D2">
        <v>97182.661439263073</v>
      </c>
      <c r="E2" s="11">
        <f>+D2/B2-1</f>
        <v>-7.9694297088253041E-3</v>
      </c>
      <c r="H2" t="s">
        <v>144</v>
      </c>
      <c r="I2">
        <v>49793</v>
      </c>
    </row>
    <row r="3" spans="1:9" x14ac:dyDescent="0.3">
      <c r="A3" s="1">
        <v>34578</v>
      </c>
      <c r="B3">
        <v>98689.668631613094</v>
      </c>
      <c r="C3">
        <v>63.011821910313003</v>
      </c>
      <c r="D3">
        <v>98752.680453523426</v>
      </c>
      <c r="E3" s="11">
        <f t="shared" ref="E3:E66" si="0">+D3/B3-1</f>
        <v>6.3848448154724124E-4</v>
      </c>
      <c r="H3" t="s">
        <v>145</v>
      </c>
      <c r="I3">
        <v>51350</v>
      </c>
    </row>
    <row r="4" spans="1:9" x14ac:dyDescent="0.3">
      <c r="A4" s="1">
        <v>34669</v>
      </c>
      <c r="B4">
        <v>99324.621023716594</v>
      </c>
      <c r="C4">
        <v>-1183.2108768705</v>
      </c>
      <c r="D4">
        <v>98141.410146846058</v>
      </c>
      <c r="E4" s="11">
        <f t="shared" si="0"/>
        <v>-1.1912563719603919E-2</v>
      </c>
      <c r="H4" t="s">
        <v>146</v>
      </c>
      <c r="I4">
        <v>53687</v>
      </c>
    </row>
    <row r="5" spans="1:9" x14ac:dyDescent="0.3">
      <c r="A5" s="1">
        <v>34759</v>
      </c>
      <c r="B5">
        <v>101447.113530692</v>
      </c>
      <c r="C5">
        <v>1118.99502678095</v>
      </c>
      <c r="D5">
        <v>102566.10855747345</v>
      </c>
      <c r="E5" s="11">
        <f t="shared" si="0"/>
        <v>1.1030328886024954E-2</v>
      </c>
      <c r="H5" t="s">
        <v>147</v>
      </c>
      <c r="I5">
        <v>53701</v>
      </c>
    </row>
    <row r="6" spans="1:9" hidden="1" x14ac:dyDescent="0.3">
      <c r="A6" s="1">
        <v>34851</v>
      </c>
      <c r="B6">
        <v>102210.684781505</v>
      </c>
      <c r="C6">
        <v>139.18341025791</v>
      </c>
      <c r="D6">
        <v>102349.86819176265</v>
      </c>
      <c r="E6" s="11">
        <f t="shared" si="0"/>
        <v>1.3617305329201024E-3</v>
      </c>
      <c r="H6" t="s">
        <v>148</v>
      </c>
      <c r="I6">
        <v>208531</v>
      </c>
    </row>
    <row r="7" spans="1:9" x14ac:dyDescent="0.3">
      <c r="A7" s="1">
        <v>34943</v>
      </c>
      <c r="B7">
        <v>102827.34752121</v>
      </c>
      <c r="C7">
        <v>-323.816897137713</v>
      </c>
      <c r="D7">
        <v>102503.5306240721</v>
      </c>
      <c r="E7" s="11">
        <f t="shared" si="0"/>
        <v>-3.1491320640271159E-3</v>
      </c>
      <c r="H7" t="s">
        <v>144</v>
      </c>
      <c r="I7">
        <v>54656</v>
      </c>
    </row>
    <row r="8" spans="1:9" x14ac:dyDescent="0.3">
      <c r="A8" s="1">
        <v>35034</v>
      </c>
      <c r="B8">
        <v>103805.288459388</v>
      </c>
      <c r="C8">
        <v>173.72589049705701</v>
      </c>
      <c r="D8">
        <v>103979.01434988457</v>
      </c>
      <c r="E8" s="11">
        <f t="shared" si="0"/>
        <v>1.6735745651776934E-3</v>
      </c>
      <c r="H8" t="s">
        <v>145</v>
      </c>
      <c r="I8">
        <v>56069</v>
      </c>
    </row>
    <row r="9" spans="1:9" x14ac:dyDescent="0.3">
      <c r="A9" s="1">
        <v>35125</v>
      </c>
      <c r="B9">
        <v>104555.063993897</v>
      </c>
      <c r="C9">
        <v>415.98952298766199</v>
      </c>
      <c r="D9">
        <v>104971.05351688433</v>
      </c>
      <c r="E9" s="11">
        <f t="shared" si="0"/>
        <v>3.9786645151076439E-3</v>
      </c>
      <c r="H9" t="s">
        <v>146</v>
      </c>
      <c r="I9">
        <v>57483</v>
      </c>
    </row>
    <row r="10" spans="1:9" x14ac:dyDescent="0.3">
      <c r="A10" s="1">
        <v>35217</v>
      </c>
      <c r="B10">
        <v>104804.070287321</v>
      </c>
      <c r="C10">
        <v>3.3803621849804802E-2</v>
      </c>
      <c r="D10">
        <v>104804.10409094315</v>
      </c>
      <c r="E10" s="11">
        <f t="shared" si="0"/>
        <v>3.225411193685801E-7</v>
      </c>
      <c r="H10" t="s">
        <v>147</v>
      </c>
      <c r="I10">
        <v>57643</v>
      </c>
    </row>
    <row r="11" spans="1:9" hidden="1" x14ac:dyDescent="0.3">
      <c r="A11" s="1">
        <v>35309</v>
      </c>
      <c r="B11">
        <v>105067.781148443</v>
      </c>
      <c r="C11">
        <v>-112.096415273799</v>
      </c>
      <c r="D11">
        <v>104955.68473316877</v>
      </c>
      <c r="E11" s="11">
        <f t="shared" si="0"/>
        <v>-1.066896188812172E-3</v>
      </c>
      <c r="H11" t="s">
        <v>148</v>
      </c>
      <c r="I11">
        <v>225851</v>
      </c>
    </row>
    <row r="12" spans="1:9" x14ac:dyDescent="0.3">
      <c r="A12" s="1">
        <v>35400</v>
      </c>
      <c r="B12">
        <v>105477.66744036099</v>
      </c>
      <c r="C12">
        <v>-386.85138773951797</v>
      </c>
      <c r="D12">
        <v>105090.81605262103</v>
      </c>
      <c r="E12" s="11">
        <f t="shared" si="0"/>
        <v>-3.6676141701625919E-3</v>
      </c>
      <c r="H12" t="s">
        <v>144</v>
      </c>
      <c r="I12">
        <v>57636</v>
      </c>
    </row>
    <row r="13" spans="1:9" x14ac:dyDescent="0.3">
      <c r="A13" s="1">
        <v>35490</v>
      </c>
      <c r="B13">
        <v>106342.77417569701</v>
      </c>
      <c r="C13">
        <v>-816.54566117241302</v>
      </c>
      <c r="D13">
        <v>105526.22851452488</v>
      </c>
      <c r="E13" s="11">
        <f t="shared" si="0"/>
        <v>-7.6784310687912916E-3</v>
      </c>
      <c r="H13" t="s">
        <v>145</v>
      </c>
      <c r="I13">
        <v>60755</v>
      </c>
    </row>
    <row r="14" spans="1:9" x14ac:dyDescent="0.3">
      <c r="A14" s="1">
        <v>35582</v>
      </c>
      <c r="B14">
        <v>108204.988243484</v>
      </c>
      <c r="C14">
        <v>670.914364663539</v>
      </c>
      <c r="D14">
        <v>108875.90260814778</v>
      </c>
      <c r="E14" s="11">
        <f t="shared" si="0"/>
        <v>6.2004014376313421E-3</v>
      </c>
      <c r="H14" t="s">
        <v>146</v>
      </c>
      <c r="I14">
        <v>63087</v>
      </c>
    </row>
    <row r="15" spans="1:9" x14ac:dyDescent="0.3">
      <c r="A15" s="1">
        <v>35674</v>
      </c>
      <c r="B15">
        <v>109223.59184512201</v>
      </c>
      <c r="C15">
        <v>67.681031599711602</v>
      </c>
      <c r="D15">
        <v>109291.27287672157</v>
      </c>
      <c r="E15" s="11">
        <f t="shared" si="0"/>
        <v>6.1965579465228515E-4</v>
      </c>
      <c r="H15" t="s">
        <v>147</v>
      </c>
      <c r="I15">
        <v>63845</v>
      </c>
    </row>
    <row r="16" spans="1:9" hidden="1" x14ac:dyDescent="0.3">
      <c r="A16" s="1">
        <v>35765</v>
      </c>
      <c r="B16">
        <v>110133.005866099</v>
      </c>
      <c r="C16">
        <v>334.09474279622702</v>
      </c>
      <c r="D16">
        <v>110467.10060889499</v>
      </c>
      <c r="E16" s="11">
        <f t="shared" si="0"/>
        <v>3.0335569266326523E-3</v>
      </c>
      <c r="H16" t="s">
        <v>148</v>
      </c>
      <c r="I16">
        <v>245323</v>
      </c>
    </row>
    <row r="17" spans="1:9" x14ac:dyDescent="0.3">
      <c r="A17" s="1">
        <v>35855</v>
      </c>
      <c r="B17">
        <v>110554.424138459</v>
      </c>
      <c r="C17">
        <v>604.88473319394598</v>
      </c>
      <c r="D17">
        <v>111159.30887165255</v>
      </c>
      <c r="E17" s="11">
        <f t="shared" si="0"/>
        <v>5.4713751883506134E-3</v>
      </c>
      <c r="H17" t="s">
        <v>144</v>
      </c>
      <c r="I17">
        <v>65564</v>
      </c>
    </row>
    <row r="18" spans="1:9" x14ac:dyDescent="0.3">
      <c r="A18" s="1">
        <v>35947</v>
      </c>
      <c r="B18">
        <v>110200.250316982</v>
      </c>
      <c r="C18">
        <v>1288.5214604125199</v>
      </c>
      <c r="D18">
        <v>111488.77177739413</v>
      </c>
      <c r="E18" s="11">
        <f t="shared" si="0"/>
        <v>1.1692545676673216E-2</v>
      </c>
      <c r="H18" t="s">
        <v>145</v>
      </c>
      <c r="I18">
        <v>66942</v>
      </c>
    </row>
    <row r="19" spans="1:9" x14ac:dyDescent="0.3">
      <c r="A19" s="1">
        <v>36039</v>
      </c>
      <c r="B19">
        <v>108247.953245058</v>
      </c>
      <c r="C19">
        <v>-32.447092398364703</v>
      </c>
      <c r="D19">
        <v>108215.50615265941</v>
      </c>
      <c r="E19" s="11">
        <f t="shared" si="0"/>
        <v>-2.9974786059128178E-4</v>
      </c>
      <c r="H19" t="s">
        <v>146</v>
      </c>
      <c r="I19">
        <v>69191</v>
      </c>
    </row>
    <row r="20" spans="1:9" x14ac:dyDescent="0.3">
      <c r="A20" s="1">
        <v>36130</v>
      </c>
      <c r="B20">
        <v>106322.93853283999</v>
      </c>
      <c r="C20">
        <v>-637.40928521570504</v>
      </c>
      <c r="D20">
        <v>105685.52924762404</v>
      </c>
      <c r="E20" s="11">
        <f t="shared" si="0"/>
        <v>-5.9950307432395933E-3</v>
      </c>
      <c r="H20" t="s">
        <v>147</v>
      </c>
      <c r="I20">
        <v>70648</v>
      </c>
    </row>
    <row r="21" spans="1:9" hidden="1" x14ac:dyDescent="0.3">
      <c r="A21" s="1">
        <v>36220</v>
      </c>
      <c r="B21">
        <v>105172.06493708301</v>
      </c>
      <c r="C21">
        <v>-361.12209744437502</v>
      </c>
      <c r="D21">
        <v>104810.94283963861</v>
      </c>
      <c r="E21" s="11">
        <f t="shared" si="0"/>
        <v>-3.4336313322405054E-3</v>
      </c>
      <c r="H21" t="s">
        <v>148</v>
      </c>
      <c r="I21">
        <v>272345</v>
      </c>
    </row>
    <row r="22" spans="1:9" x14ac:dyDescent="0.3">
      <c r="A22" s="1">
        <v>36312</v>
      </c>
      <c r="B22">
        <v>104479.383305811</v>
      </c>
      <c r="C22">
        <v>-851.84921209293702</v>
      </c>
      <c r="D22">
        <v>103627.53409371784</v>
      </c>
      <c r="E22" s="11">
        <f t="shared" si="0"/>
        <v>-8.1532756524778094E-3</v>
      </c>
      <c r="H22" t="s">
        <v>144</v>
      </c>
      <c r="I22">
        <v>73603</v>
      </c>
    </row>
    <row r="23" spans="1:9" x14ac:dyDescent="0.3">
      <c r="A23" s="1">
        <v>36404</v>
      </c>
      <c r="B23">
        <v>104886.06951037</v>
      </c>
      <c r="C23">
        <v>-58.773783135245502</v>
      </c>
      <c r="D23">
        <v>104827.29572723524</v>
      </c>
      <c r="E23" s="11">
        <f t="shared" si="0"/>
        <v>-5.6035833365797316E-4</v>
      </c>
      <c r="H23" t="s">
        <v>145</v>
      </c>
      <c r="I23">
        <v>75206</v>
      </c>
    </row>
    <row r="24" spans="1:9" x14ac:dyDescent="0.3">
      <c r="A24" s="1">
        <v>36495</v>
      </c>
      <c r="B24">
        <v>105389.017358716</v>
      </c>
      <c r="C24">
        <v>-543.91220368978304</v>
      </c>
      <c r="D24">
        <v>104845.10515502586</v>
      </c>
      <c r="E24" s="11">
        <f t="shared" si="0"/>
        <v>-5.1609951143087862E-3</v>
      </c>
      <c r="H24" t="s">
        <v>146</v>
      </c>
      <c r="I24">
        <v>77995</v>
      </c>
    </row>
    <row r="25" spans="1:9" x14ac:dyDescent="0.3">
      <c r="A25" s="1">
        <v>36586</v>
      </c>
      <c r="B25">
        <v>106606.11157248099</v>
      </c>
      <c r="C25">
        <v>596.220410982565</v>
      </c>
      <c r="D25">
        <v>107202.33198346329</v>
      </c>
      <c r="E25" s="11">
        <f t="shared" si="0"/>
        <v>5.592741374653043E-3</v>
      </c>
      <c r="H25" t="s">
        <v>147</v>
      </c>
      <c r="I25">
        <v>80958</v>
      </c>
    </row>
    <row r="26" spans="1:9" hidden="1" x14ac:dyDescent="0.3">
      <c r="A26" s="1">
        <v>36678</v>
      </c>
      <c r="B26">
        <v>107108.69048270601</v>
      </c>
      <c r="C26">
        <v>42.4721736713132</v>
      </c>
      <c r="D26">
        <v>107151.16265637768</v>
      </c>
      <c r="E26" s="11">
        <f t="shared" si="0"/>
        <v>3.9653340434164797E-4</v>
      </c>
      <c r="H26" t="s">
        <v>148</v>
      </c>
      <c r="I26">
        <v>307762</v>
      </c>
    </row>
    <row r="27" spans="1:9" x14ac:dyDescent="0.3">
      <c r="A27" s="1">
        <v>36770</v>
      </c>
      <c r="B27">
        <v>107586.60463852499</v>
      </c>
      <c r="C27">
        <v>156.947780020446</v>
      </c>
      <c r="D27">
        <v>107743.55241854508</v>
      </c>
      <c r="E27" s="11">
        <f t="shared" si="0"/>
        <v>1.4588041006351471E-3</v>
      </c>
      <c r="H27" t="s">
        <v>144</v>
      </c>
      <c r="I27">
        <v>81353</v>
      </c>
    </row>
    <row r="28" spans="1:9" x14ac:dyDescent="0.3">
      <c r="A28" s="1">
        <v>36861</v>
      </c>
      <c r="B28">
        <v>107861.458654309</v>
      </c>
      <c r="C28">
        <v>-192.43155579364799</v>
      </c>
      <c r="D28">
        <v>107669.02709851526</v>
      </c>
      <c r="E28" s="11">
        <f t="shared" si="0"/>
        <v>-1.7840622423851427E-3</v>
      </c>
      <c r="H28" t="s">
        <v>145</v>
      </c>
      <c r="I28">
        <v>84173</v>
      </c>
    </row>
    <row r="29" spans="1:9" x14ac:dyDescent="0.3">
      <c r="A29" s="1">
        <v>36951</v>
      </c>
      <c r="B29">
        <v>108373.34052994</v>
      </c>
      <c r="C29">
        <v>64.901032800415294</v>
      </c>
      <c r="D29">
        <v>108438.2415627404</v>
      </c>
      <c r="E29" s="11">
        <f t="shared" si="0"/>
        <v>5.9886529734187732E-4</v>
      </c>
      <c r="H29" t="s">
        <v>146</v>
      </c>
      <c r="I29">
        <v>87007</v>
      </c>
    </row>
    <row r="30" spans="1:9" x14ac:dyDescent="0.3">
      <c r="A30" s="1">
        <v>37043</v>
      </c>
      <c r="B30">
        <v>108800.856671282</v>
      </c>
      <c r="C30">
        <v>-170.00987474822799</v>
      </c>
      <c r="D30">
        <v>108630.84679653359</v>
      </c>
      <c r="E30" s="11">
        <f t="shared" si="0"/>
        <v>-1.5625784570986179E-3</v>
      </c>
      <c r="H30" t="s">
        <v>147</v>
      </c>
      <c r="I30">
        <v>87623</v>
      </c>
    </row>
    <row r="31" spans="1:9" hidden="1" x14ac:dyDescent="0.3">
      <c r="A31" s="1">
        <v>37135</v>
      </c>
      <c r="B31">
        <v>109447.68509380201</v>
      </c>
      <c r="C31">
        <v>70.412445931987406</v>
      </c>
      <c r="D31">
        <v>109518.09753973389</v>
      </c>
      <c r="E31" s="11">
        <f t="shared" si="0"/>
        <v>6.4334340074467811E-4</v>
      </c>
      <c r="H31" t="s">
        <v>148</v>
      </c>
      <c r="I31">
        <v>340156</v>
      </c>
    </row>
    <row r="32" spans="1:9" x14ac:dyDescent="0.3">
      <c r="A32" s="1">
        <v>37226</v>
      </c>
      <c r="B32">
        <v>110036.368235424</v>
      </c>
      <c r="C32">
        <v>209.496442735545</v>
      </c>
      <c r="D32">
        <v>110245.86467815918</v>
      </c>
      <c r="E32" s="11">
        <f t="shared" si="0"/>
        <v>1.9038836531477532E-3</v>
      </c>
      <c r="H32" t="s">
        <v>144</v>
      </c>
      <c r="I32">
        <v>89796</v>
      </c>
    </row>
    <row r="33" spans="1:9" x14ac:dyDescent="0.3">
      <c r="A33" s="1">
        <v>37316</v>
      </c>
      <c r="B33">
        <v>110354.318137052</v>
      </c>
      <c r="C33">
        <v>-1101.45945607258</v>
      </c>
      <c r="D33">
        <v>109252.8586809798</v>
      </c>
      <c r="E33" s="11">
        <f t="shared" si="0"/>
        <v>-9.9811178635009767E-3</v>
      </c>
      <c r="H33" t="s">
        <v>145</v>
      </c>
      <c r="I33">
        <v>94878</v>
      </c>
    </row>
    <row r="34" spans="1:9" x14ac:dyDescent="0.3">
      <c r="A34" s="1">
        <v>37408</v>
      </c>
      <c r="B34">
        <v>112037.786868828</v>
      </c>
      <c r="C34">
        <v>936.91582651820499</v>
      </c>
      <c r="D34">
        <v>112974.70269534578</v>
      </c>
      <c r="E34" s="11">
        <f t="shared" si="0"/>
        <v>8.3624985168146981E-3</v>
      </c>
      <c r="H34" t="s">
        <v>146</v>
      </c>
      <c r="I34">
        <v>98825</v>
      </c>
    </row>
    <row r="35" spans="1:9" x14ac:dyDescent="0.3">
      <c r="A35" s="1">
        <v>37500</v>
      </c>
      <c r="B35">
        <v>112583.410309395</v>
      </c>
      <c r="C35">
        <v>-14.5476768563245</v>
      </c>
      <c r="D35">
        <v>112568.86263253912</v>
      </c>
      <c r="E35" s="11">
        <f t="shared" si="0"/>
        <v>-1.2921687854272612E-4</v>
      </c>
      <c r="H35" t="s">
        <v>147</v>
      </c>
      <c r="I35">
        <v>100399</v>
      </c>
    </row>
    <row r="36" spans="1:9" hidden="1" x14ac:dyDescent="0.3">
      <c r="A36" s="1">
        <v>37591</v>
      </c>
      <c r="B36">
        <v>113195.772590287</v>
      </c>
      <c r="C36">
        <v>-302.53086841786097</v>
      </c>
      <c r="D36">
        <v>112893.24172186921</v>
      </c>
      <c r="E36" s="11">
        <f t="shared" si="0"/>
        <v>-2.672633981772421E-3</v>
      </c>
      <c r="H36" t="s">
        <v>148</v>
      </c>
      <c r="I36">
        <v>383898</v>
      </c>
    </row>
    <row r="37" spans="1:9" x14ac:dyDescent="0.3">
      <c r="A37" s="1">
        <v>37681</v>
      </c>
      <c r="B37">
        <v>114173.138896317</v>
      </c>
      <c r="C37">
        <v>-401.04148999937303</v>
      </c>
      <c r="D37">
        <v>113772.09740631736</v>
      </c>
      <c r="E37" s="11">
        <f t="shared" si="0"/>
        <v>-3.5125730436809111E-3</v>
      </c>
      <c r="H37" t="s">
        <v>144</v>
      </c>
      <c r="I37">
        <v>103392</v>
      </c>
    </row>
    <row r="38" spans="1:9" x14ac:dyDescent="0.3">
      <c r="A38" s="1">
        <v>37773</v>
      </c>
      <c r="B38">
        <v>115649.655483305</v>
      </c>
      <c r="C38">
        <v>30.486834195137501</v>
      </c>
      <c r="D38">
        <v>115680.14231749972</v>
      </c>
      <c r="E38" s="11">
        <f t="shared" si="0"/>
        <v>2.6361370526628569E-4</v>
      </c>
      <c r="H38" t="s">
        <v>145</v>
      </c>
      <c r="I38">
        <v>105190</v>
      </c>
    </row>
    <row r="39" spans="1:9" x14ac:dyDescent="0.3">
      <c r="A39" s="1">
        <v>37865</v>
      </c>
      <c r="B39">
        <v>117104.278445816</v>
      </c>
      <c r="C39">
        <v>-34.504765926594601</v>
      </c>
      <c r="D39">
        <v>117069.77367988959</v>
      </c>
      <c r="E39" s="11">
        <f t="shared" si="0"/>
        <v>-2.9464991701710908E-4</v>
      </c>
      <c r="H39" t="s">
        <v>146</v>
      </c>
      <c r="I39">
        <v>108889</v>
      </c>
    </row>
    <row r="40" spans="1:9" x14ac:dyDescent="0.3">
      <c r="A40" s="1">
        <v>37956</v>
      </c>
      <c r="B40">
        <v>118614.378209271</v>
      </c>
      <c r="C40">
        <v>-64.219083328355296</v>
      </c>
      <c r="D40">
        <v>118550.15912594253</v>
      </c>
      <c r="E40" s="11">
        <f t="shared" si="0"/>
        <v>-5.4141061394064049E-4</v>
      </c>
      <c r="H40" t="s">
        <v>147</v>
      </c>
      <c r="I40">
        <v>113601</v>
      </c>
    </row>
    <row r="41" spans="1:9" hidden="1" x14ac:dyDescent="0.3">
      <c r="A41" s="1">
        <v>38047</v>
      </c>
      <c r="B41">
        <v>120230.883693832</v>
      </c>
      <c r="C41">
        <v>516.60989611304205</v>
      </c>
      <c r="D41">
        <v>120747.49358994463</v>
      </c>
      <c r="E41" s="11">
        <f t="shared" si="0"/>
        <v>4.2968152627753664E-3</v>
      </c>
      <c r="H41" t="s">
        <v>148</v>
      </c>
      <c r="I41">
        <v>431072</v>
      </c>
    </row>
    <row r="42" spans="1:9" x14ac:dyDescent="0.3">
      <c r="A42" s="1">
        <v>38139</v>
      </c>
      <c r="B42">
        <v>121229.90884588999</v>
      </c>
      <c r="C42">
        <v>-489.33175922718198</v>
      </c>
      <c r="D42">
        <v>120740.57708666324</v>
      </c>
      <c r="E42" s="11">
        <f t="shared" si="0"/>
        <v>-4.0363946808604778E-3</v>
      </c>
      <c r="H42" t="s">
        <v>144</v>
      </c>
      <c r="I42">
        <v>115140</v>
      </c>
    </row>
    <row r="43" spans="1:9" x14ac:dyDescent="0.3">
      <c r="A43" s="1">
        <v>38231</v>
      </c>
      <c r="B43">
        <v>122815.934451469</v>
      </c>
      <c r="C43">
        <v>-619.45621826286003</v>
      </c>
      <c r="D43">
        <v>122196.4782332062</v>
      </c>
      <c r="E43" s="11">
        <f t="shared" si="0"/>
        <v>-5.0437772674162273E-3</v>
      </c>
      <c r="H43" t="s">
        <v>145</v>
      </c>
      <c r="I43">
        <v>119367</v>
      </c>
    </row>
    <row r="44" spans="1:9" x14ac:dyDescent="0.3">
      <c r="A44" s="1">
        <v>38322</v>
      </c>
      <c r="B44">
        <v>125165.900722911</v>
      </c>
      <c r="C44">
        <v>931.85388537895699</v>
      </c>
      <c r="D44">
        <v>126097.75460828953</v>
      </c>
      <c r="E44" s="11">
        <f t="shared" si="0"/>
        <v>7.4449501021962572E-3</v>
      </c>
      <c r="H44" t="s">
        <v>146</v>
      </c>
      <c r="I44">
        <v>123409</v>
      </c>
    </row>
    <row r="45" spans="1:9" x14ac:dyDescent="0.3">
      <c r="A45" s="1">
        <v>38412</v>
      </c>
      <c r="B45">
        <v>126372.751044075</v>
      </c>
      <c r="C45">
        <v>-543.03768342762305</v>
      </c>
      <c r="D45">
        <v>125829.713360647</v>
      </c>
      <c r="E45" s="11">
        <f t="shared" si="0"/>
        <v>-4.2971105633254902E-3</v>
      </c>
      <c r="H45" t="s">
        <v>147</v>
      </c>
      <c r="I45">
        <v>122171</v>
      </c>
    </row>
    <row r="46" spans="1:9" hidden="1" x14ac:dyDescent="0.3">
      <c r="A46" s="1">
        <v>38504</v>
      </c>
      <c r="B46">
        <v>128298.505912316</v>
      </c>
      <c r="C46">
        <v>703.84512942575304</v>
      </c>
      <c r="D46">
        <v>129002.351041742</v>
      </c>
      <c r="E46" s="11">
        <f t="shared" si="0"/>
        <v>5.4859963054210148E-3</v>
      </c>
      <c r="H46" t="s">
        <v>148</v>
      </c>
      <c r="I46">
        <v>480087</v>
      </c>
    </row>
    <row r="47" spans="1:9" x14ac:dyDescent="0.3">
      <c r="A47" s="1">
        <v>38596</v>
      </c>
      <c r="B47">
        <v>129354.325627168</v>
      </c>
      <c r="C47">
        <v>-803.90478934424596</v>
      </c>
      <c r="D47">
        <v>128550.420837824</v>
      </c>
      <c r="E47" s="11">
        <f t="shared" si="0"/>
        <v>-6.2147499547952068E-3</v>
      </c>
      <c r="H47" t="s">
        <v>144</v>
      </c>
      <c r="I47">
        <v>122483</v>
      </c>
    </row>
    <row r="48" spans="1:9" x14ac:dyDescent="0.3">
      <c r="A48" s="1">
        <v>38687</v>
      </c>
      <c r="B48">
        <v>131411.74008685799</v>
      </c>
      <c r="C48">
        <v>-302.886990031008</v>
      </c>
      <c r="D48">
        <v>131108.85309682699</v>
      </c>
      <c r="E48" s="11">
        <f t="shared" si="0"/>
        <v>-2.3048700963156366E-3</v>
      </c>
      <c r="H48" t="s">
        <v>145</v>
      </c>
      <c r="I48">
        <v>125895</v>
      </c>
    </row>
    <row r="49" spans="1:9" x14ac:dyDescent="0.3">
      <c r="A49" s="1">
        <v>38777</v>
      </c>
      <c r="B49">
        <v>133839.455605439</v>
      </c>
      <c r="C49">
        <v>243.94711505103501</v>
      </c>
      <c r="D49">
        <v>134083.40272049</v>
      </c>
      <c r="E49" s="11">
        <f t="shared" si="0"/>
        <v>1.8226846033366773E-3</v>
      </c>
      <c r="H49" t="s">
        <v>146</v>
      </c>
      <c r="I49">
        <v>126984</v>
      </c>
    </row>
    <row r="50" spans="1:9" x14ac:dyDescent="0.3">
      <c r="A50" s="1">
        <v>38869</v>
      </c>
      <c r="B50">
        <v>135991.210870154</v>
      </c>
      <c r="C50">
        <v>-162.82546462179499</v>
      </c>
      <c r="D50">
        <v>135828.385405532</v>
      </c>
      <c r="E50" s="11">
        <f t="shared" si="0"/>
        <v>-1.1973234415676437E-3</v>
      </c>
      <c r="H50" t="s">
        <v>147</v>
      </c>
      <c r="I50">
        <v>129285</v>
      </c>
    </row>
    <row r="51" spans="1:9" hidden="1" x14ac:dyDescent="0.3">
      <c r="A51" s="1">
        <v>38961</v>
      </c>
      <c r="B51">
        <v>138363.00542763801</v>
      </c>
      <c r="C51">
        <v>71.872244724244894</v>
      </c>
      <c r="D51">
        <v>138434.877672362</v>
      </c>
      <c r="E51" s="11">
        <f t="shared" si="0"/>
        <v>5.1944697574213272E-4</v>
      </c>
      <c r="H51" t="s">
        <v>148</v>
      </c>
      <c r="I51">
        <v>504647</v>
      </c>
    </row>
    <row r="52" spans="1:9" x14ac:dyDescent="0.3">
      <c r="A52" s="1">
        <v>39052</v>
      </c>
      <c r="B52">
        <v>140641.12095209101</v>
      </c>
      <c r="C52">
        <v>-54.982132780172101</v>
      </c>
      <c r="D52">
        <v>140586.13881931099</v>
      </c>
      <c r="E52" s="11">
        <f t="shared" si="0"/>
        <v>-3.9093923887845161E-4</v>
      </c>
      <c r="H52" t="s">
        <v>144</v>
      </c>
      <c r="I52">
        <v>131554</v>
      </c>
    </row>
    <row r="53" spans="1:9" x14ac:dyDescent="0.3">
      <c r="A53" s="1">
        <v>39142</v>
      </c>
      <c r="B53">
        <v>142986.636308229</v>
      </c>
      <c r="C53">
        <v>148.16183909076599</v>
      </c>
      <c r="D53">
        <v>143134.79814731999</v>
      </c>
      <c r="E53" s="11">
        <f t="shared" si="0"/>
        <v>1.0361936116296544E-3</v>
      </c>
      <c r="H53" t="s">
        <v>145</v>
      </c>
      <c r="I53">
        <v>135115</v>
      </c>
    </row>
    <row r="54" spans="1:9" x14ac:dyDescent="0.3">
      <c r="A54" s="1">
        <v>39234</v>
      </c>
      <c r="B54">
        <v>145119.784455855</v>
      </c>
      <c r="C54">
        <v>-249.001411556688</v>
      </c>
      <c r="D54">
        <v>144870.783044298</v>
      </c>
      <c r="E54" s="11">
        <f t="shared" si="0"/>
        <v>-1.7158336645183292E-3</v>
      </c>
      <c r="H54" t="s">
        <v>146</v>
      </c>
      <c r="I54">
        <v>135682</v>
      </c>
    </row>
    <row r="55" spans="1:9" x14ac:dyDescent="0.3">
      <c r="A55" s="1">
        <v>39326</v>
      </c>
      <c r="B55">
        <v>147523.08142957799</v>
      </c>
      <c r="C55">
        <v>421.21737701165898</v>
      </c>
      <c r="D55">
        <v>147944.29880659</v>
      </c>
      <c r="E55" s="11">
        <f t="shared" si="0"/>
        <v>2.8552642266566064E-3</v>
      </c>
      <c r="H55" t="s">
        <v>147</v>
      </c>
      <c r="I55">
        <v>142573</v>
      </c>
    </row>
    <row r="56" spans="1:9" hidden="1" x14ac:dyDescent="0.3">
      <c r="A56" s="1">
        <v>39417</v>
      </c>
      <c r="B56">
        <v>149373.336887621</v>
      </c>
      <c r="C56">
        <v>597.80543658930196</v>
      </c>
      <c r="D56">
        <v>149971.14232421</v>
      </c>
      <c r="E56" s="11">
        <f t="shared" si="0"/>
        <v>4.0020893222647569E-3</v>
      </c>
      <c r="H56" t="s">
        <v>148</v>
      </c>
      <c r="I56">
        <v>544924</v>
      </c>
    </row>
    <row r="57" spans="1:9" x14ac:dyDescent="0.3">
      <c r="A57" s="1">
        <v>39508</v>
      </c>
      <c r="B57">
        <v>150451.79512366501</v>
      </c>
      <c r="C57">
        <v>77.225721455319501</v>
      </c>
      <c r="D57">
        <v>150529.02084511999</v>
      </c>
      <c r="E57" s="11">
        <f t="shared" si="0"/>
        <v>5.1329212384265688E-4</v>
      </c>
      <c r="H57" t="s">
        <v>144</v>
      </c>
      <c r="I57">
        <v>147364</v>
      </c>
    </row>
    <row r="58" spans="1:9" x14ac:dyDescent="0.3">
      <c r="A58" s="1">
        <v>39600</v>
      </c>
      <c r="B58">
        <v>151379.74393327101</v>
      </c>
      <c r="C58">
        <v>279.448341908614</v>
      </c>
      <c r="D58">
        <v>151659.19227517999</v>
      </c>
      <c r="E58" s="11">
        <f t="shared" si="0"/>
        <v>1.8460088162928212E-3</v>
      </c>
      <c r="H58" t="s">
        <v>145</v>
      </c>
      <c r="I58">
        <v>152932</v>
      </c>
    </row>
    <row r="59" spans="1:9" x14ac:dyDescent="0.3">
      <c r="A59" s="1">
        <v>39692</v>
      </c>
      <c r="B59">
        <v>151949.36521585999</v>
      </c>
      <c r="C59">
        <v>957.94679351111597</v>
      </c>
      <c r="D59">
        <v>152907.312009371</v>
      </c>
      <c r="E59" s="11">
        <f t="shared" si="0"/>
        <v>6.3043816744490222E-3</v>
      </c>
      <c r="H59" t="s">
        <v>146</v>
      </c>
      <c r="I59">
        <v>156600</v>
      </c>
    </row>
    <row r="60" spans="1:9" x14ac:dyDescent="0.3">
      <c r="A60" s="1">
        <v>39783</v>
      </c>
      <c r="B60">
        <v>151340.82099081099</v>
      </c>
      <c r="C60">
        <v>-718.60191043994303</v>
      </c>
      <c r="D60">
        <v>150622.219080371</v>
      </c>
      <c r="E60" s="11">
        <f t="shared" si="0"/>
        <v>-4.7482358410334546E-3</v>
      </c>
      <c r="H60" t="s">
        <v>147</v>
      </c>
      <c r="I60">
        <v>162998</v>
      </c>
    </row>
    <row r="61" spans="1:9" hidden="1" x14ac:dyDescent="0.3">
      <c r="A61" s="1">
        <v>39873</v>
      </c>
      <c r="B61">
        <v>151619.38031154699</v>
      </c>
      <c r="C61">
        <v>-500.63135696433199</v>
      </c>
      <c r="D61">
        <v>151118.74895458299</v>
      </c>
      <c r="E61" s="11">
        <f t="shared" si="0"/>
        <v>-3.3018955488098856E-3</v>
      </c>
      <c r="H61" t="s">
        <v>148</v>
      </c>
      <c r="I61">
        <v>619894</v>
      </c>
    </row>
    <row r="62" spans="1:9" x14ac:dyDescent="0.3">
      <c r="A62" s="1">
        <v>39965</v>
      </c>
      <c r="B62">
        <v>152504.834886347</v>
      </c>
      <c r="C62">
        <v>-284.89621002733799</v>
      </c>
      <c r="D62">
        <v>152219.93867631999</v>
      </c>
      <c r="E62" s="11">
        <f t="shared" si="0"/>
        <v>-1.8681126420636573E-3</v>
      </c>
      <c r="H62" t="s">
        <v>144</v>
      </c>
      <c r="I62">
        <v>164442</v>
      </c>
    </row>
    <row r="63" spans="1:9" x14ac:dyDescent="0.3">
      <c r="A63" s="1">
        <v>40057</v>
      </c>
      <c r="B63">
        <v>153777.12499932901</v>
      </c>
      <c r="C63">
        <v>-175.32365781617301</v>
      </c>
      <c r="D63">
        <v>153601.801341513</v>
      </c>
      <c r="E63" s="11">
        <f t="shared" si="0"/>
        <v>-1.1401153313067569E-3</v>
      </c>
      <c r="H63" t="s">
        <v>145</v>
      </c>
      <c r="I63">
        <v>165070</v>
      </c>
    </row>
    <row r="64" spans="1:9" x14ac:dyDescent="0.3">
      <c r="A64" s="1">
        <v>40148</v>
      </c>
      <c r="B64">
        <v>155322.15468617101</v>
      </c>
      <c r="C64">
        <v>41.686831572300903</v>
      </c>
      <c r="D64">
        <v>155363.84151774301</v>
      </c>
      <c r="E64" s="11">
        <f t="shared" si="0"/>
        <v>2.6838947512830558E-4</v>
      </c>
      <c r="H64" t="s">
        <v>146</v>
      </c>
      <c r="I64">
        <v>165131</v>
      </c>
    </row>
    <row r="65" spans="1:9" x14ac:dyDescent="0.3">
      <c r="A65" s="1">
        <v>40238</v>
      </c>
      <c r="B65">
        <v>156859.609106866</v>
      </c>
      <c r="C65">
        <v>-433.22312749485798</v>
      </c>
      <c r="D65">
        <v>156426.385979371</v>
      </c>
      <c r="E65" s="11">
        <f t="shared" si="0"/>
        <v>-2.7618526525834408E-3</v>
      </c>
      <c r="H65" t="s">
        <v>147</v>
      </c>
      <c r="I65">
        <v>169597</v>
      </c>
    </row>
    <row r="66" spans="1:9" hidden="1" x14ac:dyDescent="0.3">
      <c r="A66" s="1">
        <v>40330</v>
      </c>
      <c r="B66">
        <v>158984.31284940601</v>
      </c>
      <c r="C66">
        <v>127.145189415351</v>
      </c>
      <c r="D66">
        <v>159111.458038821</v>
      </c>
      <c r="E66" s="11">
        <f t="shared" si="0"/>
        <v>7.9973418217327286E-4</v>
      </c>
      <c r="H66" t="s">
        <v>148</v>
      </c>
      <c r="I66">
        <v>664240</v>
      </c>
    </row>
    <row r="67" spans="1:9" x14ac:dyDescent="0.3">
      <c r="A67" s="1">
        <v>40422</v>
      </c>
      <c r="B67">
        <v>160975.50559880701</v>
      </c>
      <c r="C67">
        <v>-726.22222628217298</v>
      </c>
      <c r="D67">
        <v>160249.28337252501</v>
      </c>
      <c r="E67" s="11">
        <f t="shared" ref="E67:E106" si="1">+D67/B67-1</f>
        <v>-4.5113834156355059E-3</v>
      </c>
      <c r="H67" t="s">
        <v>144</v>
      </c>
      <c r="I67">
        <v>171575</v>
      </c>
    </row>
    <row r="68" spans="1:9" x14ac:dyDescent="0.3">
      <c r="A68" s="1">
        <v>40513</v>
      </c>
      <c r="B68">
        <v>163882.457086682</v>
      </c>
      <c r="C68">
        <v>-32.979617117885098</v>
      </c>
      <c r="D68">
        <v>163849.47746956401</v>
      </c>
      <c r="E68" s="11">
        <f t="shared" si="1"/>
        <v>-2.0123945969729995E-4</v>
      </c>
      <c r="H68" t="s">
        <v>145</v>
      </c>
      <c r="I68">
        <v>176030</v>
      </c>
    </row>
    <row r="69" spans="1:9" x14ac:dyDescent="0.3">
      <c r="A69" s="1">
        <v>40603</v>
      </c>
      <c r="B69">
        <v>166835.43755426601</v>
      </c>
      <c r="C69">
        <v>190.16601139162199</v>
      </c>
      <c r="D69">
        <v>167025.60356565801</v>
      </c>
      <c r="E69" s="11">
        <f t="shared" si="1"/>
        <v>1.1398418356420859E-3</v>
      </c>
      <c r="H69" t="s">
        <v>146</v>
      </c>
      <c r="I69">
        <v>180268</v>
      </c>
    </row>
    <row r="70" spans="1:9" x14ac:dyDescent="0.3">
      <c r="A70" s="1">
        <v>40695</v>
      </c>
      <c r="B70">
        <v>169550.71595138899</v>
      </c>
      <c r="C70">
        <v>-147.08303897869899</v>
      </c>
      <c r="D70">
        <v>169403.63291240999</v>
      </c>
      <c r="E70" s="11">
        <f t="shared" si="1"/>
        <v>-8.6748698260397106E-4</v>
      </c>
      <c r="H70" t="s">
        <v>147</v>
      </c>
      <c r="I70">
        <v>182624</v>
      </c>
    </row>
    <row r="71" spans="1:9" hidden="1" x14ac:dyDescent="0.3">
      <c r="A71" s="1">
        <v>40787</v>
      </c>
      <c r="B71">
        <v>172434.47393217101</v>
      </c>
      <c r="C71">
        <v>699.10960765531695</v>
      </c>
      <c r="D71">
        <v>173133.58353982601</v>
      </c>
      <c r="E71" s="11">
        <f t="shared" si="1"/>
        <v>4.0543494100258037E-3</v>
      </c>
      <c r="H71" t="s">
        <v>148</v>
      </c>
      <c r="I71">
        <v>710497</v>
      </c>
    </row>
    <row r="72" spans="1:9" x14ac:dyDescent="0.3">
      <c r="A72" s="1">
        <v>40878</v>
      </c>
      <c r="B72">
        <v>174422.36790129801</v>
      </c>
      <c r="C72">
        <v>111.11758805852899</v>
      </c>
      <c r="D72">
        <v>174533.485489357</v>
      </c>
      <c r="E72" s="11">
        <f t="shared" si="1"/>
        <v>6.370604263432611E-4</v>
      </c>
      <c r="H72" t="s">
        <v>144</v>
      </c>
      <c r="I72">
        <v>186606</v>
      </c>
    </row>
    <row r="73" spans="1:9" x14ac:dyDescent="0.3">
      <c r="A73" s="1">
        <v>40969</v>
      </c>
      <c r="B73">
        <v>176261.529533244</v>
      </c>
      <c r="C73">
        <v>586.52160509816997</v>
      </c>
      <c r="D73">
        <v>176848.05113834201</v>
      </c>
      <c r="E73" s="11">
        <f t="shared" si="1"/>
        <v>3.327564481320211E-3</v>
      </c>
      <c r="H73" t="s">
        <v>145</v>
      </c>
      <c r="I73">
        <v>187548</v>
      </c>
    </row>
    <row r="74" spans="1:9" x14ac:dyDescent="0.3">
      <c r="A74" s="1">
        <v>41061</v>
      </c>
      <c r="B74">
        <v>177380.809725461</v>
      </c>
      <c r="C74">
        <v>288.83286132442601</v>
      </c>
      <c r="D74">
        <v>177669.64258678499</v>
      </c>
      <c r="E74" s="11">
        <f t="shared" si="1"/>
        <v>1.6283207962068946E-3</v>
      </c>
      <c r="H74" t="s">
        <v>146</v>
      </c>
      <c r="I74">
        <v>190426</v>
      </c>
    </row>
    <row r="75" spans="1:9" x14ac:dyDescent="0.3">
      <c r="A75" s="1">
        <v>41153</v>
      </c>
      <c r="B75">
        <v>178159.05486537301</v>
      </c>
      <c r="C75">
        <v>-785.71716578562905</v>
      </c>
      <c r="D75">
        <v>177373.33769958699</v>
      </c>
      <c r="E75" s="11">
        <f t="shared" si="1"/>
        <v>-4.4102005726273097E-3</v>
      </c>
      <c r="H75" t="s">
        <v>147</v>
      </c>
      <c r="I75">
        <v>192485</v>
      </c>
    </row>
    <row r="76" spans="1:9" hidden="1" x14ac:dyDescent="0.3">
      <c r="A76" s="1">
        <v>41244</v>
      </c>
      <c r="B76">
        <v>179910.255281958</v>
      </c>
      <c r="C76">
        <v>-592.32943071551699</v>
      </c>
      <c r="D76">
        <v>179317.92585124201</v>
      </c>
      <c r="E76" s="11">
        <f t="shared" si="1"/>
        <v>-3.2923605704837655E-3</v>
      </c>
      <c r="H76" t="s">
        <v>148</v>
      </c>
      <c r="I76">
        <v>757065</v>
      </c>
    </row>
    <row r="77" spans="1:9" x14ac:dyDescent="0.3">
      <c r="A77" s="1">
        <v>41334</v>
      </c>
      <c r="B77">
        <v>182354.16931504</v>
      </c>
      <c r="C77">
        <v>-978.98785787527902</v>
      </c>
      <c r="D77">
        <v>181375.18145716499</v>
      </c>
      <c r="E77" s="11">
        <f t="shared" si="1"/>
        <v>-5.3686069342548937E-3</v>
      </c>
      <c r="H77" t="s">
        <v>144</v>
      </c>
      <c r="I77">
        <v>193063</v>
      </c>
    </row>
    <row r="78" spans="1:9" x14ac:dyDescent="0.3">
      <c r="A78" s="1">
        <v>41426</v>
      </c>
      <c r="B78">
        <v>186034.94107403301</v>
      </c>
      <c r="C78">
        <v>1328.8264386743101</v>
      </c>
      <c r="D78">
        <v>187363.76751270701</v>
      </c>
      <c r="E78" s="11">
        <f t="shared" si="1"/>
        <v>7.1428863363103279E-3</v>
      </c>
      <c r="H78" t="s">
        <v>145</v>
      </c>
      <c r="I78">
        <v>197363</v>
      </c>
    </row>
    <row r="79" spans="1:9" x14ac:dyDescent="0.3">
      <c r="A79" s="1">
        <v>41518</v>
      </c>
      <c r="B79">
        <v>188098.31723812199</v>
      </c>
      <c r="C79">
        <v>-280.60541746356301</v>
      </c>
      <c r="D79">
        <v>187817.71182065801</v>
      </c>
      <c r="E79" s="11">
        <f t="shared" si="1"/>
        <v>-1.4918018490763796E-3</v>
      </c>
      <c r="H79" t="s">
        <v>146</v>
      </c>
      <c r="I79">
        <v>202245</v>
      </c>
    </row>
    <row r="80" spans="1:9" x14ac:dyDescent="0.3">
      <c r="A80" s="1">
        <v>41609</v>
      </c>
      <c r="B80">
        <v>190521.93616647099</v>
      </c>
      <c r="C80">
        <v>152.56504112427001</v>
      </c>
      <c r="D80">
        <v>190674.50120759499</v>
      </c>
      <c r="E80" s="11">
        <f t="shared" si="1"/>
        <v>8.0077414807866454E-4</v>
      </c>
      <c r="H80" t="s">
        <v>147</v>
      </c>
      <c r="I80">
        <v>206641</v>
      </c>
    </row>
    <row r="81" spans="1:9" hidden="1" x14ac:dyDescent="0.3">
      <c r="A81" s="1">
        <v>41699</v>
      </c>
      <c r="B81">
        <v>192722.525638477</v>
      </c>
      <c r="C81">
        <v>499.70351902053199</v>
      </c>
      <c r="D81">
        <v>193222.22915749799</v>
      </c>
      <c r="E81" s="11">
        <f t="shared" si="1"/>
        <v>2.592865143114409E-3</v>
      </c>
      <c r="H81" t="s">
        <v>148</v>
      </c>
      <c r="I81">
        <v>799312</v>
      </c>
    </row>
    <row r="82" spans="1:9" x14ac:dyDescent="0.3">
      <c r="A82" s="1">
        <v>41791</v>
      </c>
      <c r="B82">
        <v>194294.55142636999</v>
      </c>
      <c r="C82">
        <v>-80.173785496034299</v>
      </c>
      <c r="D82">
        <v>194214.37764087401</v>
      </c>
      <c r="E82" s="11">
        <f t="shared" si="1"/>
        <v>-4.1264042098654308E-4</v>
      </c>
      <c r="H82" t="s">
        <v>144</v>
      </c>
      <c r="I82">
        <v>207783</v>
      </c>
    </row>
    <row r="83" spans="1:9" x14ac:dyDescent="0.3">
      <c r="A83" s="1">
        <v>41883</v>
      </c>
      <c r="B83">
        <v>195941.172092233</v>
      </c>
      <c r="C83">
        <v>-109.92946538755901</v>
      </c>
      <c r="D83">
        <v>195831.24262684499</v>
      </c>
      <c r="E83" s="11">
        <f t="shared" si="1"/>
        <v>-5.6103300911281018E-4</v>
      </c>
      <c r="H83" t="s">
        <v>145</v>
      </c>
      <c r="I83">
        <v>211942</v>
      </c>
    </row>
    <row r="84" spans="1:9" x14ac:dyDescent="0.3">
      <c r="A84" s="1">
        <v>41974</v>
      </c>
      <c r="B84">
        <v>197687.826364596</v>
      </c>
      <c r="C84">
        <v>115.27510959088799</v>
      </c>
      <c r="D84">
        <v>197803.10147418699</v>
      </c>
      <c r="E84" s="11">
        <f t="shared" si="1"/>
        <v>5.8311688539891549E-4</v>
      </c>
      <c r="H84" t="s">
        <v>146</v>
      </c>
      <c r="I84">
        <v>214056</v>
      </c>
    </row>
    <row r="85" spans="1:9" x14ac:dyDescent="0.3">
      <c r="A85" s="1">
        <v>42064</v>
      </c>
      <c r="B85">
        <v>199270.14957492499</v>
      </c>
      <c r="C85">
        <v>141.494434729289</v>
      </c>
      <c r="D85">
        <v>199411.644009654</v>
      </c>
      <c r="E85" s="11">
        <f t="shared" si="1"/>
        <v>7.1006337392143237E-4</v>
      </c>
      <c r="H85" t="s">
        <v>147</v>
      </c>
      <c r="I85">
        <v>221651</v>
      </c>
    </row>
    <row r="86" spans="1:9" hidden="1" x14ac:dyDescent="0.3">
      <c r="A86" s="1">
        <v>42156</v>
      </c>
      <c r="B86">
        <v>200652.01715823499</v>
      </c>
      <c r="C86">
        <v>35.160537349333502</v>
      </c>
      <c r="D86">
        <v>200687.17769558399</v>
      </c>
      <c r="E86" s="11">
        <f t="shared" si="1"/>
        <v>1.7523141729136604E-4</v>
      </c>
      <c r="H86" t="s">
        <v>148</v>
      </c>
      <c r="I86">
        <v>855432</v>
      </c>
    </row>
    <row r="87" spans="1:9" x14ac:dyDescent="0.3">
      <c r="A87" s="1">
        <v>42248</v>
      </c>
      <c r="B87">
        <v>201997.91699080801</v>
      </c>
      <c r="C87">
        <v>822.60006505524495</v>
      </c>
      <c r="D87">
        <v>202820.51705586299</v>
      </c>
      <c r="E87" s="11">
        <f t="shared" si="1"/>
        <v>4.0723195432377235E-3</v>
      </c>
      <c r="H87" t="s">
        <v>144</v>
      </c>
      <c r="I87">
        <v>222462</v>
      </c>
    </row>
    <row r="88" spans="1:9" x14ac:dyDescent="0.3">
      <c r="A88" s="1">
        <v>42339</v>
      </c>
      <c r="B88">
        <v>202307.345087622</v>
      </c>
      <c r="C88">
        <v>-899.18012880678202</v>
      </c>
      <c r="D88">
        <v>201408.164958815</v>
      </c>
      <c r="E88" s="11">
        <f t="shared" si="1"/>
        <v>-4.4446242345652642E-3</v>
      </c>
      <c r="H88" t="s">
        <v>145</v>
      </c>
      <c r="I88">
        <v>225932</v>
      </c>
    </row>
    <row r="89" spans="1:9" x14ac:dyDescent="0.3">
      <c r="A89" s="1">
        <v>42430</v>
      </c>
      <c r="B89">
        <v>203704.447389957</v>
      </c>
      <c r="C89">
        <v>265.91634969946</v>
      </c>
      <c r="D89">
        <v>203970.36373965599</v>
      </c>
      <c r="E89" s="11">
        <f t="shared" si="1"/>
        <v>1.3054027690908576E-3</v>
      </c>
      <c r="H89" t="s">
        <v>146</v>
      </c>
      <c r="I89">
        <v>228726</v>
      </c>
    </row>
    <row r="90" spans="1:9" x14ac:dyDescent="0.3">
      <c r="A90" s="1">
        <v>42522</v>
      </c>
      <c r="B90">
        <v>204743.94310876101</v>
      </c>
      <c r="C90">
        <v>235.665767247259</v>
      </c>
      <c r="D90">
        <v>204979.60887600799</v>
      </c>
      <c r="E90" s="11">
        <f t="shared" si="1"/>
        <v>1.1510268077712382E-3</v>
      </c>
      <c r="H90" t="s">
        <v>147</v>
      </c>
      <c r="I90">
        <v>235405</v>
      </c>
    </row>
    <row r="91" spans="1:9" hidden="1" x14ac:dyDescent="0.3">
      <c r="A91" s="1">
        <v>42614</v>
      </c>
      <c r="B91">
        <v>205502.19775419999</v>
      </c>
      <c r="C91">
        <v>-44.301041161142699</v>
      </c>
      <c r="D91">
        <v>205457.89671303899</v>
      </c>
      <c r="E91" s="11">
        <f t="shared" si="1"/>
        <v>-2.1557453713461072E-4</v>
      </c>
      <c r="H91" t="s">
        <v>148</v>
      </c>
      <c r="I91">
        <v>912525</v>
      </c>
    </row>
    <row r="92" spans="1:9" x14ac:dyDescent="0.3">
      <c r="A92" s="1">
        <v>42705</v>
      </c>
      <c r="B92">
        <v>206322.701650912</v>
      </c>
      <c r="C92">
        <v>284.71902674274901</v>
      </c>
      <c r="D92">
        <v>206607.420677655</v>
      </c>
      <c r="E92" s="11">
        <f t="shared" si="1"/>
        <v>1.3799694578675581E-3</v>
      </c>
    </row>
    <row r="93" spans="1:9" x14ac:dyDescent="0.3">
      <c r="A93" s="1">
        <v>42795</v>
      </c>
      <c r="B93">
        <v>206786.10460408</v>
      </c>
      <c r="C93">
        <v>-423.04020141981999</v>
      </c>
      <c r="D93">
        <v>206363.06440266001</v>
      </c>
      <c r="E93" s="11">
        <f t="shared" si="1"/>
        <v>-2.0457864044103324E-3</v>
      </c>
    </row>
    <row r="94" spans="1:9" x14ac:dyDescent="0.3">
      <c r="A94" s="1">
        <v>42887</v>
      </c>
      <c r="B94">
        <v>207776.181259</v>
      </c>
      <c r="C94">
        <v>57.5013368690947</v>
      </c>
      <c r="D94">
        <v>207833.682595869</v>
      </c>
      <c r="E94" s="11">
        <f t="shared" si="1"/>
        <v>2.7674652850273596E-4</v>
      </c>
    </row>
    <row r="95" spans="1:9" x14ac:dyDescent="0.3">
      <c r="A95" s="1">
        <v>42979</v>
      </c>
      <c r="B95">
        <v>208711.03719913799</v>
      </c>
      <c r="C95">
        <v>79.059050068342898</v>
      </c>
      <c r="D95">
        <v>208790.09624920599</v>
      </c>
      <c r="E95" s="11">
        <f t="shared" si="1"/>
        <v>3.7879669005036476E-4</v>
      </c>
    </row>
    <row r="96" spans="1:9" x14ac:dyDescent="0.3">
      <c r="A96" s="1">
        <v>43070</v>
      </c>
      <c r="B96">
        <v>209579.336252301</v>
      </c>
      <c r="C96">
        <v>-403.453048265576</v>
      </c>
      <c r="D96">
        <v>209175.883204035</v>
      </c>
      <c r="E96" s="11">
        <f t="shared" si="1"/>
        <v>-1.9250611986876276E-3</v>
      </c>
    </row>
    <row r="97" spans="1:5" x14ac:dyDescent="0.3">
      <c r="A97" s="1">
        <v>43160</v>
      </c>
      <c r="B97">
        <v>210934.51334556899</v>
      </c>
      <c r="C97">
        <v>-634.54144412145001</v>
      </c>
      <c r="D97">
        <v>210299.97190144801</v>
      </c>
      <c r="E97" s="11">
        <f t="shared" si="1"/>
        <v>-3.0082390693524363E-3</v>
      </c>
    </row>
    <row r="98" spans="1:5" x14ac:dyDescent="0.3">
      <c r="A98" s="1">
        <v>43252</v>
      </c>
      <c r="B98">
        <v>213080.60987382301</v>
      </c>
      <c r="C98">
        <v>809.26465666681895</v>
      </c>
      <c r="D98">
        <v>213889.87453048999</v>
      </c>
      <c r="E98" s="11">
        <f t="shared" si="1"/>
        <v>3.7979272592949531E-3</v>
      </c>
    </row>
    <row r="99" spans="1:5" x14ac:dyDescent="0.3">
      <c r="A99" s="1">
        <v>43344</v>
      </c>
      <c r="B99">
        <v>214268.58433158099</v>
      </c>
      <c r="C99">
        <v>121.02209300206</v>
      </c>
      <c r="D99">
        <v>214389.60642458301</v>
      </c>
      <c r="E99" s="11">
        <f t="shared" si="1"/>
        <v>5.6481491852644616E-4</v>
      </c>
    </row>
    <row r="100" spans="1:5" x14ac:dyDescent="0.3">
      <c r="A100" s="1">
        <v>43435</v>
      </c>
      <c r="B100">
        <v>215322.279931272</v>
      </c>
      <c r="C100">
        <v>-815.25705370463402</v>
      </c>
      <c r="D100">
        <v>214507.02287756701</v>
      </c>
      <c r="E100" s="11">
        <f t="shared" si="1"/>
        <v>-3.7862178217934472E-3</v>
      </c>
    </row>
    <row r="101" spans="1:5" x14ac:dyDescent="0.3">
      <c r="A101" s="1">
        <v>43525</v>
      </c>
      <c r="B101">
        <v>217278.67508972099</v>
      </c>
      <c r="C101">
        <v>-725.39039789971901</v>
      </c>
      <c r="D101">
        <v>216553.284691821</v>
      </c>
      <c r="E101" s="11">
        <f t="shared" si="1"/>
        <v>-3.3385255023321569E-3</v>
      </c>
    </row>
    <row r="102" spans="1:5" x14ac:dyDescent="0.3">
      <c r="A102" s="1">
        <v>43617</v>
      </c>
      <c r="B102">
        <v>219970.28915242699</v>
      </c>
      <c r="C102">
        <v>880.53446011255699</v>
      </c>
      <c r="D102">
        <v>220850.82361254</v>
      </c>
      <c r="E102" s="11">
        <f t="shared" si="1"/>
        <v>4.00296996246996E-3</v>
      </c>
    </row>
    <row r="103" spans="1:5" x14ac:dyDescent="0.3">
      <c r="A103" s="1">
        <v>43709</v>
      </c>
      <c r="B103">
        <v>221289.33003919601</v>
      </c>
      <c r="C103">
        <v>385.365125925082</v>
      </c>
      <c r="D103">
        <v>221674.695165121</v>
      </c>
      <c r="E103" s="11">
        <f t="shared" si="1"/>
        <v>1.7414537151734244E-3</v>
      </c>
    </row>
    <row r="104" spans="1:5" x14ac:dyDescent="0.3">
      <c r="A104" s="1">
        <v>43800</v>
      </c>
      <c r="B104">
        <v>221509.30622745099</v>
      </c>
      <c r="C104">
        <v>371.78912695309702</v>
      </c>
      <c r="D104">
        <v>221881.09535440401</v>
      </c>
      <c r="E104" s="11">
        <f t="shared" si="1"/>
        <v>1.6784356977366244E-3</v>
      </c>
    </row>
    <row r="105" spans="1:5" x14ac:dyDescent="0.3">
      <c r="A105" s="1">
        <v>43891</v>
      </c>
      <c r="B105">
        <v>219824.774959314</v>
      </c>
      <c r="C105">
        <v>-240.60879554655301</v>
      </c>
      <c r="D105">
        <v>219584.16616376699</v>
      </c>
      <c r="E105" s="11">
        <f t="shared" si="1"/>
        <v>-1.0945481263044954E-3</v>
      </c>
    </row>
    <row r="106" spans="1:5" x14ac:dyDescent="0.3">
      <c r="A106" s="1">
        <v>43983</v>
      </c>
      <c r="B106">
        <v>215299.793443103</v>
      </c>
      <c r="C106">
        <v>-18.295107090717199</v>
      </c>
      <c r="D106">
        <v>186181.439354223</v>
      </c>
      <c r="E106" s="11">
        <f t="shared" si="1"/>
        <v>-0.13524562018019337</v>
      </c>
    </row>
  </sheetData>
  <autoFilter ref="H1:I91" xr:uid="{28639B98-FE05-4619-9D35-E12EA56E239F}">
    <filterColumn colId="0">
      <filters>
        <filter val="I"/>
        <filter val="II"/>
        <filter val="III"/>
        <filter val="IV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Dictionary</vt:lpstr>
      <vt:lpstr>Variables</vt:lpstr>
      <vt:lpstr>Data</vt:lpstr>
      <vt:lpstr>Annual Data</vt:lpstr>
      <vt:lpstr>Output Gap</vt:lpstr>
      <vt:lpstr>PIB_chain</vt:lpstr>
      <vt:lpstr>NAIRU_Unemployment</vt:lpstr>
      <vt:lpstr>Fixed_capital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Meneses Cortés</dc:creator>
  <cp:lastModifiedBy>Juan Camilo Meneses Cortés</cp:lastModifiedBy>
  <dcterms:created xsi:type="dcterms:W3CDTF">2020-09-06T00:08:27Z</dcterms:created>
  <dcterms:modified xsi:type="dcterms:W3CDTF">2021-06-16T00:19:45Z</dcterms:modified>
</cp:coreProperties>
</file>