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PhD\Results\DES\"/>
    </mc:Choice>
  </mc:AlternateContent>
  <xr:revisionPtr revIDLastSave="0" documentId="13_ncr:1_{9F364A9B-6EEF-416A-AAC9-5E885D121037}" xr6:coauthVersionLast="47" xr6:coauthVersionMax="47" xr10:uidLastSave="{00000000-0000-0000-0000-000000000000}"/>
  <bookViews>
    <workbookView minimized="1" xWindow="2290" yWindow="2330" windowWidth="9600" windowHeight="4910" activeTab="1" xr2:uid="{00000000-000D-0000-FFFF-FFFF00000000}"/>
  </bookViews>
  <sheets>
    <sheet name="DES_Results_230930_clean_header" sheetId="1" r:id="rId1"/>
    <sheet name="DES_Results_240624_clean_header" sheetId="15" r:id="rId2"/>
    <sheet name="UpperLimits" sheetId="2" r:id="rId3"/>
    <sheet name="Distances" sheetId="3" r:id="rId4"/>
    <sheet name="Progenitors" sheetId="5" r:id="rId5"/>
    <sheet name="ProgenitorsNEW" sheetId="13" r:id="rId6"/>
    <sheet name="G-type" sheetId="6" r:id="rId7"/>
    <sheet name="Histograms" sheetId="7" r:id="rId8"/>
    <sheet name="ANOVA-1" sheetId="8" r:id="rId9"/>
    <sheet name="ANOVA-2" sheetId="10" r:id="rId10"/>
    <sheet name="Statistics" sheetId="11" r:id="rId11"/>
    <sheet name="ST-Morphology" sheetId="17" r:id="rId12"/>
  </sheets>
  <calcPr calcId="181029"/>
</workbook>
</file>

<file path=xl/calcChain.xml><?xml version="1.0" encoding="utf-8"?>
<calcChain xmlns="http://schemas.openxmlformats.org/spreadsheetml/2006/main">
  <c r="W70" i="15" l="1"/>
  <c r="Z70" i="15"/>
  <c r="Z69" i="15"/>
  <c r="X69" i="15"/>
  <c r="W69" i="15"/>
  <c r="I11" i="11" l="1"/>
  <c r="H11" i="11"/>
  <c r="G11" i="11"/>
  <c r="F11" i="11"/>
  <c r="E11" i="11"/>
  <c r="D11" i="11"/>
  <c r="M5" i="17" l="1"/>
  <c r="M6" i="17"/>
  <c r="M4" i="17"/>
  <c r="K6" i="17"/>
  <c r="K5" i="17"/>
  <c r="K4" i="17"/>
  <c r="E11" i="17"/>
  <c r="C11" i="17"/>
  <c r="F5" i="17"/>
  <c r="F6" i="17"/>
  <c r="F7" i="17"/>
  <c r="F8" i="17"/>
  <c r="F9" i="17"/>
  <c r="F4" i="17"/>
  <c r="D6" i="17"/>
  <c r="D7" i="17"/>
  <c r="D8" i="17"/>
  <c r="D9" i="17"/>
  <c r="D4" i="17"/>
  <c r="D5" i="17"/>
  <c r="AN74" i="15" l="1"/>
  <c r="AN73" i="15"/>
  <c r="AN72" i="15"/>
  <c r="AN71" i="15"/>
  <c r="AN70" i="15"/>
  <c r="AJ74" i="15"/>
  <c r="AK74" i="15"/>
  <c r="AJ73" i="15"/>
  <c r="AK73" i="15"/>
  <c r="AJ72" i="15"/>
  <c r="AK72" i="15"/>
  <c r="AJ71" i="15"/>
  <c r="AK71" i="15"/>
  <c r="AJ70" i="15"/>
  <c r="AK70" i="15"/>
  <c r="AL74" i="15"/>
  <c r="AL73" i="15"/>
  <c r="AL72" i="15"/>
  <c r="AL71" i="15"/>
  <c r="AL70" i="15"/>
  <c r="AR73" i="15"/>
  <c r="AW72" i="15"/>
  <c r="AV72" i="15"/>
  <c r="AU72" i="15"/>
  <c r="AT72" i="15"/>
  <c r="AS72" i="15"/>
  <c r="AR72" i="15"/>
  <c r="AW71" i="15"/>
  <c r="AV71" i="15"/>
  <c r="AU71" i="15"/>
  <c r="AT71" i="15"/>
  <c r="AS71" i="15"/>
  <c r="AR71" i="15"/>
  <c r="AW70" i="15"/>
  <c r="AV70" i="15"/>
  <c r="AU70" i="15"/>
  <c r="AT70" i="15"/>
  <c r="AS70" i="15"/>
  <c r="AR70" i="15"/>
  <c r="Y70" i="15"/>
  <c r="V70" i="15"/>
  <c r="Y69" i="15"/>
  <c r="V69" i="15"/>
  <c r="BV68" i="15"/>
  <c r="BK68" i="15"/>
  <c r="BJ68" i="15"/>
  <c r="AN68" i="15"/>
  <c r="AK68" i="15"/>
  <c r="AJ68" i="15"/>
  <c r="AI68" i="15"/>
  <c r="AL68" i="15" s="1"/>
  <c r="AC68" i="15"/>
  <c r="AB68" i="15"/>
  <c r="BV67" i="15"/>
  <c r="BK67" i="15"/>
  <c r="BJ67" i="15"/>
  <c r="AN67" i="15"/>
  <c r="AK67" i="15"/>
  <c r="AJ67" i="15"/>
  <c r="AI67" i="15"/>
  <c r="AL67" i="15" s="1"/>
  <c r="AC67" i="15"/>
  <c r="AB67" i="15"/>
  <c r="BV66" i="15"/>
  <c r="BK66" i="15"/>
  <c r="BJ66" i="15"/>
  <c r="AN66" i="15"/>
  <c r="AK66" i="15"/>
  <c r="AJ66" i="15"/>
  <c r="AI66" i="15"/>
  <c r="AL66" i="15" s="1"/>
  <c r="AC66" i="15"/>
  <c r="AB66" i="15"/>
  <c r="BV65" i="15"/>
  <c r="BK65" i="15"/>
  <c r="BJ65" i="15"/>
  <c r="AN65" i="15"/>
  <c r="AK65" i="15"/>
  <c r="AJ65" i="15"/>
  <c r="AI65" i="15"/>
  <c r="AL65" i="15" s="1"/>
  <c r="AC65" i="15"/>
  <c r="AB65" i="15"/>
  <c r="AM64" i="15"/>
  <c r="AN64" i="15" s="1"/>
  <c r="AK64" i="15"/>
  <c r="AJ64" i="15"/>
  <c r="AI64" i="15"/>
  <c r="AL64" i="15" s="1"/>
  <c r="AC64" i="15"/>
  <c r="AB64" i="15"/>
  <c r="BV63" i="15"/>
  <c r="BK63" i="15"/>
  <c r="BJ63" i="15"/>
  <c r="AN63" i="15"/>
  <c r="AK63" i="15"/>
  <c r="AJ63" i="15"/>
  <c r="AI63" i="15"/>
  <c r="AL63" i="15" s="1"/>
  <c r="AC63" i="15"/>
  <c r="AB63" i="15"/>
  <c r="BV62" i="15"/>
  <c r="BK62" i="15"/>
  <c r="BJ62" i="15"/>
  <c r="AN62" i="15"/>
  <c r="AK62" i="15"/>
  <c r="AJ62" i="15"/>
  <c r="AI62" i="15"/>
  <c r="AL62" i="15" s="1"/>
  <c r="AC62" i="15"/>
  <c r="AB62" i="15"/>
  <c r="BV61" i="15"/>
  <c r="BK61" i="15"/>
  <c r="BJ61" i="15"/>
  <c r="AN61" i="15"/>
  <c r="AK61" i="15"/>
  <c r="AJ61" i="15"/>
  <c r="AI61" i="15"/>
  <c r="AL61" i="15" s="1"/>
  <c r="AC61" i="15"/>
  <c r="AB61" i="15"/>
  <c r="BV60" i="15"/>
  <c r="BK60" i="15"/>
  <c r="BJ60" i="15"/>
  <c r="AN60" i="15"/>
  <c r="AK60" i="15"/>
  <c r="AJ60" i="15"/>
  <c r="AI60" i="15"/>
  <c r="AL60" i="15" s="1"/>
  <c r="AC60" i="15"/>
  <c r="AB60" i="15"/>
  <c r="BV59" i="15"/>
  <c r="BK59" i="15"/>
  <c r="BJ59" i="15"/>
  <c r="AN59" i="15"/>
  <c r="AK59" i="15"/>
  <c r="AJ59" i="15"/>
  <c r="AI59" i="15"/>
  <c r="AL59" i="15" s="1"/>
  <c r="AC59" i="15"/>
  <c r="AB59" i="15"/>
  <c r="BV58" i="15"/>
  <c r="BK58" i="15"/>
  <c r="BJ58" i="15"/>
  <c r="AN58" i="15"/>
  <c r="AK58" i="15"/>
  <c r="AJ58" i="15"/>
  <c r="AI58" i="15"/>
  <c r="AL58" i="15" s="1"/>
  <c r="AC58" i="15"/>
  <c r="AB58" i="15"/>
  <c r="BV57" i="15"/>
  <c r="BK57" i="15"/>
  <c r="BJ57" i="15"/>
  <c r="AN57" i="15"/>
  <c r="AK57" i="15"/>
  <c r="AJ57" i="15"/>
  <c r="AI57" i="15"/>
  <c r="AL57" i="15" s="1"/>
  <c r="AC57" i="15"/>
  <c r="AB57" i="15"/>
  <c r="BV56" i="15"/>
  <c r="BK56" i="15"/>
  <c r="BJ56" i="15"/>
  <c r="AN56" i="15"/>
  <c r="AK56" i="15"/>
  <c r="AJ56" i="15"/>
  <c r="AI56" i="15"/>
  <c r="AL56" i="15" s="1"/>
  <c r="AC56" i="15"/>
  <c r="AB56" i="15"/>
  <c r="BV55" i="15"/>
  <c r="BK55" i="15"/>
  <c r="BJ55" i="15"/>
  <c r="AN55" i="15"/>
  <c r="AK55" i="15"/>
  <c r="AJ55" i="15"/>
  <c r="AI55" i="15"/>
  <c r="AL55" i="15" s="1"/>
  <c r="AC55" i="15"/>
  <c r="AB55" i="15"/>
  <c r="BV54" i="15"/>
  <c r="BK54" i="15"/>
  <c r="BJ54" i="15"/>
  <c r="AN54" i="15"/>
  <c r="AK54" i="15"/>
  <c r="AJ54" i="15"/>
  <c r="AI54" i="15"/>
  <c r="AL54" i="15" s="1"/>
  <c r="AC54" i="15"/>
  <c r="AB54" i="15"/>
  <c r="BV53" i="15"/>
  <c r="BK53" i="15"/>
  <c r="BJ53" i="15"/>
  <c r="AN53" i="15"/>
  <c r="AK53" i="15"/>
  <c r="AJ53" i="15"/>
  <c r="AI53" i="15"/>
  <c r="AL53" i="15" s="1"/>
  <c r="AC53" i="15"/>
  <c r="AB53" i="15"/>
  <c r="BV52" i="15"/>
  <c r="BK52" i="15"/>
  <c r="BJ52" i="15"/>
  <c r="AN52" i="15"/>
  <c r="AK52" i="15"/>
  <c r="AJ52" i="15"/>
  <c r="AI52" i="15"/>
  <c r="AL52" i="15" s="1"/>
  <c r="AC52" i="15"/>
  <c r="AB52" i="15"/>
  <c r="BV51" i="15"/>
  <c r="BK51" i="15"/>
  <c r="BJ51" i="15"/>
  <c r="AN51" i="15"/>
  <c r="AK51" i="15"/>
  <c r="AJ51" i="15"/>
  <c r="AI51" i="15"/>
  <c r="AL51" i="15" s="1"/>
  <c r="AC51" i="15"/>
  <c r="AB51" i="15"/>
  <c r="BV50" i="15"/>
  <c r="BK50" i="15"/>
  <c r="BJ50" i="15"/>
  <c r="AN50" i="15"/>
  <c r="AK50" i="15"/>
  <c r="AJ50" i="15"/>
  <c r="AI50" i="15"/>
  <c r="AL50" i="15" s="1"/>
  <c r="AC50" i="15"/>
  <c r="AB50" i="15"/>
  <c r="BV49" i="15"/>
  <c r="BK49" i="15"/>
  <c r="BJ49" i="15"/>
  <c r="AN49" i="15"/>
  <c r="AK49" i="15"/>
  <c r="AJ49" i="15"/>
  <c r="AI49" i="15"/>
  <c r="AL49" i="15" s="1"/>
  <c r="AC49" i="15"/>
  <c r="AB49" i="15"/>
  <c r="BV48" i="15"/>
  <c r="BK48" i="15"/>
  <c r="BJ48" i="15"/>
  <c r="AN48" i="15"/>
  <c r="AK48" i="15"/>
  <c r="AJ48" i="15"/>
  <c r="AI48" i="15"/>
  <c r="AL48" i="15" s="1"/>
  <c r="AC48" i="15"/>
  <c r="AB48" i="15"/>
  <c r="BV47" i="15"/>
  <c r="BK47" i="15"/>
  <c r="BJ47" i="15"/>
  <c r="AN47" i="15"/>
  <c r="AI47" i="15"/>
  <c r="AC47" i="15"/>
  <c r="AB47" i="15"/>
  <c r="BV46" i="15"/>
  <c r="BK46" i="15"/>
  <c r="BJ46" i="15"/>
  <c r="AN46" i="15"/>
  <c r="AK46" i="15"/>
  <c r="AJ46" i="15"/>
  <c r="AI46" i="15"/>
  <c r="AL46" i="15" s="1"/>
  <c r="AC46" i="15"/>
  <c r="AB46" i="15"/>
  <c r="BV45" i="15"/>
  <c r="BK45" i="15"/>
  <c r="BJ45" i="15"/>
  <c r="AN45" i="15"/>
  <c r="AK45" i="15"/>
  <c r="AJ45" i="15"/>
  <c r="AI45" i="15"/>
  <c r="AL45" i="15" s="1"/>
  <c r="AC45" i="15"/>
  <c r="AB45" i="15"/>
  <c r="BV44" i="15"/>
  <c r="BK44" i="15"/>
  <c r="BJ44" i="15"/>
  <c r="AN44" i="15"/>
  <c r="AK44" i="15"/>
  <c r="AJ44" i="15"/>
  <c r="AI44" i="15"/>
  <c r="AL44" i="15" s="1"/>
  <c r="AC44" i="15"/>
  <c r="AB44" i="15"/>
  <c r="BV43" i="15"/>
  <c r="BK43" i="15"/>
  <c r="BJ43" i="15"/>
  <c r="AN43" i="15"/>
  <c r="AK43" i="15"/>
  <c r="AJ43" i="15"/>
  <c r="AI43" i="15"/>
  <c r="AL43" i="15" s="1"/>
  <c r="AC43" i="15"/>
  <c r="AB43" i="15"/>
  <c r="BV42" i="15"/>
  <c r="BK42" i="15"/>
  <c r="BJ42" i="15"/>
  <c r="AN42" i="15"/>
  <c r="AK42" i="15"/>
  <c r="AJ42" i="15"/>
  <c r="AI42" i="15"/>
  <c r="AL42" i="15" s="1"/>
  <c r="AC42" i="15"/>
  <c r="AB42" i="15"/>
  <c r="BV41" i="15"/>
  <c r="BR41" i="15"/>
  <c r="BQ41" i="15"/>
  <c r="BP41" i="15"/>
  <c r="BO41" i="15"/>
  <c r="BN41" i="15"/>
  <c r="BK41" i="15"/>
  <c r="BJ41" i="15"/>
  <c r="AN41" i="15"/>
  <c r="AK41" i="15"/>
  <c r="AJ41" i="15"/>
  <c r="AI41" i="15"/>
  <c r="AL41" i="15" s="1"/>
  <c r="AC41" i="15"/>
  <c r="AB41" i="15"/>
  <c r="BV40" i="15"/>
  <c r="BK40" i="15"/>
  <c r="BJ40" i="15"/>
  <c r="AN40" i="15"/>
  <c r="AK40" i="15"/>
  <c r="AJ40" i="15"/>
  <c r="AI40" i="15"/>
  <c r="AL40" i="15" s="1"/>
  <c r="AC40" i="15"/>
  <c r="AB40" i="15"/>
  <c r="BV39" i="15"/>
  <c r="BK39" i="15"/>
  <c r="BJ39" i="15"/>
  <c r="AN39" i="15"/>
  <c r="AK39" i="15"/>
  <c r="AJ39" i="15"/>
  <c r="AI39" i="15"/>
  <c r="AL39" i="15" s="1"/>
  <c r="AC39" i="15"/>
  <c r="AB39" i="15"/>
  <c r="BV38" i="15"/>
  <c r="BK38" i="15"/>
  <c r="BJ38" i="15"/>
  <c r="AN38" i="15"/>
  <c r="AK38" i="15"/>
  <c r="AJ38" i="15"/>
  <c r="AI38" i="15"/>
  <c r="AL38" i="15" s="1"/>
  <c r="AC38" i="15"/>
  <c r="AB38" i="15"/>
  <c r="BV37" i="15"/>
  <c r="BK37" i="15"/>
  <c r="BJ37" i="15"/>
  <c r="AN37" i="15"/>
  <c r="AK37" i="15"/>
  <c r="AJ37" i="15"/>
  <c r="AI37" i="15"/>
  <c r="AL37" i="15" s="1"/>
  <c r="AC37" i="15"/>
  <c r="AB37" i="15"/>
  <c r="BV36" i="15"/>
  <c r="BK36" i="15"/>
  <c r="BJ36" i="15"/>
  <c r="AN36" i="15"/>
  <c r="AK36" i="15"/>
  <c r="AJ36" i="15"/>
  <c r="AI36" i="15"/>
  <c r="AL36" i="15" s="1"/>
  <c r="AC36" i="15"/>
  <c r="AB36" i="15"/>
  <c r="BV35" i="15"/>
  <c r="BK35" i="15"/>
  <c r="BJ35" i="15"/>
  <c r="AN35" i="15"/>
  <c r="AK35" i="15"/>
  <c r="AJ35" i="15"/>
  <c r="AI35" i="15"/>
  <c r="AL35" i="15" s="1"/>
  <c r="AC35" i="15"/>
  <c r="AB35" i="15"/>
  <c r="BV34" i="15"/>
  <c r="BK34" i="15"/>
  <c r="BJ34" i="15"/>
  <c r="AN34" i="15"/>
  <c r="AK34" i="15"/>
  <c r="AJ34" i="15"/>
  <c r="AI34" i="15"/>
  <c r="AL34" i="15" s="1"/>
  <c r="AC34" i="15"/>
  <c r="AB34" i="15"/>
  <c r="BV33" i="15"/>
  <c r="BK33" i="15"/>
  <c r="BJ33" i="15"/>
  <c r="AN33" i="15"/>
  <c r="AK33" i="15"/>
  <c r="AJ33" i="15"/>
  <c r="AI33" i="15"/>
  <c r="AL33" i="15" s="1"/>
  <c r="AC33" i="15"/>
  <c r="AB33" i="15"/>
  <c r="BV32" i="15"/>
  <c r="BK32" i="15"/>
  <c r="BJ32" i="15"/>
  <c r="AN32" i="15"/>
  <c r="AK32" i="15"/>
  <c r="AJ32" i="15"/>
  <c r="AI32" i="15"/>
  <c r="AL32" i="15" s="1"/>
  <c r="AC32" i="15"/>
  <c r="AB32" i="15"/>
  <c r="BV31" i="15"/>
  <c r="BK31" i="15"/>
  <c r="BJ31" i="15"/>
  <c r="AN31" i="15"/>
  <c r="AK31" i="15"/>
  <c r="AJ31" i="15"/>
  <c r="AI31" i="15"/>
  <c r="AL31" i="15" s="1"/>
  <c r="AC31" i="15"/>
  <c r="AB31" i="15"/>
  <c r="BV30" i="15"/>
  <c r="BK30" i="15"/>
  <c r="BJ30" i="15"/>
  <c r="AN30" i="15"/>
  <c r="AK30" i="15"/>
  <c r="AJ30" i="15"/>
  <c r="AI30" i="15"/>
  <c r="AL30" i="15" s="1"/>
  <c r="AC30" i="15"/>
  <c r="AB30" i="15"/>
  <c r="BV29" i="15"/>
  <c r="BK29" i="15"/>
  <c r="BJ29" i="15"/>
  <c r="AN29" i="15"/>
  <c r="AK29" i="15"/>
  <c r="AJ29" i="15"/>
  <c r="AI29" i="15"/>
  <c r="AL29" i="15" s="1"/>
  <c r="AC29" i="15"/>
  <c r="AB29" i="15"/>
  <c r="BV28" i="15"/>
  <c r="BK28" i="15"/>
  <c r="BJ28" i="15"/>
  <c r="AN28" i="15"/>
  <c r="AK28" i="15"/>
  <c r="AJ28" i="15"/>
  <c r="AI28" i="15"/>
  <c r="AL28" i="15" s="1"/>
  <c r="AC28" i="15"/>
  <c r="AB28" i="15"/>
  <c r="BV27" i="15"/>
  <c r="BK27" i="15"/>
  <c r="BJ27" i="15"/>
  <c r="AN27" i="15"/>
  <c r="AK27" i="15"/>
  <c r="AJ27" i="15"/>
  <c r="AI27" i="15"/>
  <c r="AL27" i="15" s="1"/>
  <c r="AC27" i="15"/>
  <c r="AB27" i="15"/>
  <c r="BV26" i="15"/>
  <c r="BK26" i="15"/>
  <c r="BJ26" i="15"/>
  <c r="AN26" i="15"/>
  <c r="AK26" i="15"/>
  <c r="AJ26" i="15"/>
  <c r="AI26" i="15"/>
  <c r="AL26" i="15" s="1"/>
  <c r="AC26" i="15"/>
  <c r="AB26" i="15"/>
  <c r="BV25" i="15"/>
  <c r="BK25" i="15"/>
  <c r="BJ25" i="15"/>
  <c r="AN25" i="15"/>
  <c r="AK25" i="15"/>
  <c r="AJ25" i="15"/>
  <c r="AI25" i="15"/>
  <c r="AL25" i="15" s="1"/>
  <c r="AC25" i="15"/>
  <c r="AB25" i="15"/>
  <c r="BV24" i="15"/>
  <c r="BK24" i="15"/>
  <c r="BJ24" i="15"/>
  <c r="AN24" i="15"/>
  <c r="AK24" i="15"/>
  <c r="AJ24" i="15"/>
  <c r="AI24" i="15"/>
  <c r="AL24" i="15" s="1"/>
  <c r="AC24" i="15"/>
  <c r="AB24" i="15"/>
  <c r="BV23" i="15"/>
  <c r="BK23" i="15"/>
  <c r="BJ23" i="15"/>
  <c r="AN23" i="15"/>
  <c r="AK23" i="15"/>
  <c r="AJ23" i="15"/>
  <c r="AI23" i="15"/>
  <c r="AL23" i="15" s="1"/>
  <c r="AC23" i="15"/>
  <c r="AB23" i="15"/>
  <c r="BV22" i="15"/>
  <c r="BK22" i="15"/>
  <c r="BJ22" i="15"/>
  <c r="AN22" i="15"/>
  <c r="AK22" i="15"/>
  <c r="AJ22" i="15"/>
  <c r="AI22" i="15"/>
  <c r="AL22" i="15" s="1"/>
  <c r="AC22" i="15"/>
  <c r="AB22" i="15"/>
  <c r="BV21" i="15"/>
  <c r="BK21" i="15"/>
  <c r="BJ21" i="15"/>
  <c r="AN21" i="15"/>
  <c r="AK21" i="15"/>
  <c r="AJ21" i="15"/>
  <c r="AI21" i="15"/>
  <c r="AL21" i="15" s="1"/>
  <c r="AC21" i="15"/>
  <c r="AB21" i="15"/>
  <c r="BV20" i="15"/>
  <c r="BK20" i="15"/>
  <c r="BJ20" i="15"/>
  <c r="AN20" i="15"/>
  <c r="AK20" i="15"/>
  <c r="AJ20" i="15"/>
  <c r="AI20" i="15"/>
  <c r="AL20" i="15" s="1"/>
  <c r="AC20" i="15"/>
  <c r="AB20" i="15"/>
  <c r="BV19" i="15"/>
  <c r="BK19" i="15"/>
  <c r="BJ19" i="15"/>
  <c r="AN19" i="15"/>
  <c r="AK19" i="15"/>
  <c r="AJ19" i="15"/>
  <c r="AI19" i="15"/>
  <c r="AL19" i="15" s="1"/>
  <c r="AC19" i="15"/>
  <c r="AB19" i="15"/>
  <c r="BV18" i="15"/>
  <c r="BK18" i="15"/>
  <c r="BJ18" i="15"/>
  <c r="AN18" i="15"/>
  <c r="AK18" i="15"/>
  <c r="AJ18" i="15"/>
  <c r="AI18" i="15"/>
  <c r="AL18" i="15" s="1"/>
  <c r="AC18" i="15"/>
  <c r="AB18" i="15"/>
  <c r="BV17" i="15"/>
  <c r="BK17" i="15"/>
  <c r="BJ17" i="15"/>
  <c r="AN17" i="15"/>
  <c r="AK17" i="15"/>
  <c r="AJ17" i="15"/>
  <c r="AI17" i="15"/>
  <c r="AL17" i="15" s="1"/>
  <c r="AC17" i="15"/>
  <c r="AB17" i="15"/>
  <c r="BV16" i="15"/>
  <c r="BK16" i="15"/>
  <c r="BJ16" i="15"/>
  <c r="AN16" i="15"/>
  <c r="AK16" i="15"/>
  <c r="AJ16" i="15"/>
  <c r="AI16" i="15"/>
  <c r="AL16" i="15" s="1"/>
  <c r="AC16" i="15"/>
  <c r="AB16" i="15"/>
  <c r="BV15" i="15"/>
  <c r="BK15" i="15"/>
  <c r="BJ15" i="15"/>
  <c r="AN15" i="15"/>
  <c r="AK15" i="15"/>
  <c r="AJ15" i="15"/>
  <c r="AI15" i="15"/>
  <c r="AL15" i="15" s="1"/>
  <c r="AC15" i="15"/>
  <c r="AB15" i="15"/>
  <c r="BV14" i="15"/>
  <c r="BK14" i="15"/>
  <c r="BJ14" i="15"/>
  <c r="AN14" i="15"/>
  <c r="AK14" i="15"/>
  <c r="AJ14" i="15"/>
  <c r="AI14" i="15"/>
  <c r="AL14" i="15" s="1"/>
  <c r="AC14" i="15"/>
  <c r="AB14" i="15"/>
  <c r="BV13" i="15"/>
  <c r="BK13" i="15"/>
  <c r="BJ13" i="15"/>
  <c r="AN13" i="15"/>
  <c r="AK13" i="15"/>
  <c r="AJ13" i="15"/>
  <c r="AI13" i="15"/>
  <c r="AL13" i="15" s="1"/>
  <c r="AC13" i="15"/>
  <c r="AB13" i="15"/>
  <c r="BV12" i="15"/>
  <c r="BK12" i="15"/>
  <c r="BJ12" i="15"/>
  <c r="AN12" i="15"/>
  <c r="AI12" i="15"/>
  <c r="AC12" i="15"/>
  <c r="AB12" i="15"/>
  <c r="BV11" i="15"/>
  <c r="BK11" i="15"/>
  <c r="BJ11" i="15"/>
  <c r="AN11" i="15"/>
  <c r="AK11" i="15"/>
  <c r="AJ11" i="15"/>
  <c r="AI11" i="15"/>
  <c r="AL11" i="15" s="1"/>
  <c r="AC11" i="15"/>
  <c r="AB11" i="15"/>
  <c r="BV10" i="15"/>
  <c r="BK10" i="15"/>
  <c r="BJ10" i="15"/>
  <c r="AN10" i="15"/>
  <c r="AK10" i="15"/>
  <c r="AJ10" i="15"/>
  <c r="AI10" i="15"/>
  <c r="AL10" i="15" s="1"/>
  <c r="AC10" i="15"/>
  <c r="AB10" i="15"/>
  <c r="BV9" i="15"/>
  <c r="BK9" i="15"/>
  <c r="BJ9" i="15"/>
  <c r="AN9" i="15"/>
  <c r="AK9" i="15"/>
  <c r="AJ9" i="15"/>
  <c r="AI9" i="15"/>
  <c r="AL9" i="15" s="1"/>
  <c r="AC9" i="15"/>
  <c r="AB9" i="15"/>
  <c r="BV8" i="15"/>
  <c r="BK8" i="15"/>
  <c r="BJ8" i="15"/>
  <c r="AN8" i="15"/>
  <c r="AK8" i="15"/>
  <c r="AJ8" i="15"/>
  <c r="AI8" i="15"/>
  <c r="AL8" i="15" s="1"/>
  <c r="AC8" i="15"/>
  <c r="AB8" i="15"/>
  <c r="BV7" i="15"/>
  <c r="BK7" i="15"/>
  <c r="BJ7" i="15"/>
  <c r="AN7" i="15"/>
  <c r="AK7" i="15"/>
  <c r="AJ7" i="15"/>
  <c r="AI7" i="15"/>
  <c r="AL7" i="15" s="1"/>
  <c r="AC7" i="15"/>
  <c r="AB7" i="15"/>
  <c r="BV6" i="15"/>
  <c r="BK6" i="15"/>
  <c r="BJ6" i="15"/>
  <c r="AN6" i="15"/>
  <c r="AK6" i="15"/>
  <c r="AJ6" i="15"/>
  <c r="AI6" i="15"/>
  <c r="AL6" i="15" s="1"/>
  <c r="AC6" i="15"/>
  <c r="AB6" i="15"/>
  <c r="BV5" i="15"/>
  <c r="BK5" i="15"/>
  <c r="BJ5" i="15"/>
  <c r="AN5" i="15"/>
  <c r="AK5" i="15"/>
  <c r="AJ5" i="15"/>
  <c r="AI5" i="15"/>
  <c r="AL5" i="15" s="1"/>
  <c r="AC5" i="15"/>
  <c r="AB5" i="15"/>
  <c r="BV4" i="15"/>
  <c r="BK4" i="15"/>
  <c r="BJ4" i="15"/>
  <c r="AN4" i="15"/>
  <c r="AK4" i="15"/>
  <c r="AJ4" i="15"/>
  <c r="AI4" i="15"/>
  <c r="AL4" i="15" s="1"/>
  <c r="AC4" i="15"/>
  <c r="AB4" i="15"/>
  <c r="BK3" i="15"/>
  <c r="BJ3" i="15"/>
  <c r="AN3" i="15"/>
  <c r="AK3" i="15"/>
  <c r="AJ3" i="15"/>
  <c r="AI3" i="15"/>
  <c r="AL3" i="15" s="1"/>
  <c r="AC3" i="15"/>
  <c r="AB3" i="15"/>
  <c r="BK2" i="15"/>
  <c r="BJ2" i="15"/>
  <c r="AN2" i="15"/>
  <c r="AK2" i="15"/>
  <c r="AJ2" i="15"/>
  <c r="AI2" i="15"/>
  <c r="AL2" i="15" s="1"/>
  <c r="AC2" i="15"/>
  <c r="AB2" i="15"/>
  <c r="Y75" i="1" l="1"/>
  <c r="V75" i="1"/>
  <c r="AR78" i="1"/>
  <c r="AW77" i="1"/>
  <c r="AW76" i="1"/>
  <c r="AW75" i="1"/>
  <c r="AS77" i="1"/>
  <c r="AT77" i="1"/>
  <c r="AU77" i="1"/>
  <c r="AV77" i="1"/>
  <c r="AS76" i="1"/>
  <c r="AT76" i="1"/>
  <c r="AU76" i="1"/>
  <c r="AV76" i="1"/>
  <c r="AS75" i="1"/>
  <c r="AT75" i="1"/>
  <c r="AU75" i="1"/>
  <c r="AV75" i="1"/>
  <c r="AR77" i="1"/>
  <c r="AR76" i="1"/>
  <c r="AR75" i="1"/>
  <c r="Y74" i="1"/>
  <c r="V74" i="1"/>
  <c r="I10" i="11"/>
  <c r="H10" i="11"/>
  <c r="G10" i="11"/>
  <c r="F10" i="11"/>
  <c r="E10" i="11"/>
  <c r="D10" i="11"/>
  <c r="I9" i="11"/>
  <c r="H9" i="11"/>
  <c r="G9" i="11"/>
  <c r="F9" i="11"/>
  <c r="E9" i="11"/>
  <c r="D9" i="11"/>
  <c r="I8" i="11"/>
  <c r="H8" i="11"/>
  <c r="G8" i="11"/>
  <c r="F8" i="11"/>
  <c r="E8" i="11"/>
  <c r="D8" i="11"/>
  <c r="I7" i="11"/>
  <c r="H7" i="11"/>
  <c r="G7" i="11"/>
  <c r="F7" i="11"/>
  <c r="E7" i="11"/>
  <c r="D7" i="11"/>
  <c r="I6" i="11"/>
  <c r="H6" i="11"/>
  <c r="G6" i="11"/>
  <c r="F6" i="11"/>
  <c r="E6" i="11"/>
  <c r="D6" i="11"/>
  <c r="I5" i="11"/>
  <c r="H5" i="11"/>
  <c r="G5" i="11"/>
  <c r="F5" i="11"/>
  <c r="E5" i="11"/>
  <c r="D5" i="11"/>
  <c r="I4" i="11"/>
  <c r="H4" i="11"/>
  <c r="G4" i="11"/>
  <c r="F4" i="11"/>
  <c r="E4" i="11"/>
  <c r="D4" i="11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M57" i="10"/>
  <c r="L57" i="10"/>
  <c r="K57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T29" i="10"/>
  <c r="M29" i="10"/>
  <c r="L29" i="10"/>
  <c r="K29" i="10"/>
  <c r="G29" i="10"/>
  <c r="T28" i="10"/>
  <c r="G28" i="10"/>
  <c r="T27" i="10"/>
  <c r="G27" i="10"/>
  <c r="G26" i="10"/>
  <c r="G25" i="10"/>
  <c r="G24" i="10"/>
  <c r="G23" i="10"/>
  <c r="T22" i="10"/>
  <c r="G22" i="10"/>
  <c r="G21" i="10"/>
  <c r="T20" i="10"/>
  <c r="G20" i="10"/>
  <c r="G19" i="10"/>
  <c r="T18" i="10"/>
  <c r="G18" i="10"/>
  <c r="G17" i="10"/>
  <c r="M16" i="10"/>
  <c r="L16" i="10"/>
  <c r="K16" i="10"/>
  <c r="G16" i="10"/>
  <c r="T15" i="10"/>
  <c r="G15" i="10"/>
  <c r="G14" i="10"/>
  <c r="G13" i="10"/>
  <c r="G12" i="10"/>
  <c r="T11" i="10"/>
  <c r="G11" i="10"/>
  <c r="G10" i="10"/>
  <c r="U9" i="10"/>
  <c r="T9" i="10"/>
  <c r="S9" i="10"/>
  <c r="R9" i="10"/>
  <c r="G9" i="10"/>
  <c r="V8" i="10"/>
  <c r="U8" i="10"/>
  <c r="T8" i="10"/>
  <c r="S8" i="10"/>
  <c r="R8" i="10"/>
  <c r="G8" i="10"/>
  <c r="V7" i="10"/>
  <c r="U7" i="10"/>
  <c r="T7" i="10"/>
  <c r="S7" i="10"/>
  <c r="R7" i="10"/>
  <c r="G7" i="10"/>
  <c r="V6" i="10"/>
  <c r="U6" i="10"/>
  <c r="T6" i="10"/>
  <c r="S6" i="10"/>
  <c r="R6" i="10"/>
  <c r="G6" i="10"/>
  <c r="G5" i="10"/>
  <c r="G4" i="10"/>
  <c r="G3" i="10"/>
  <c r="G2" i="10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O57" i="8"/>
  <c r="N57" i="8"/>
  <c r="M57" i="8"/>
  <c r="L57" i="8"/>
  <c r="K57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N39" i="8"/>
  <c r="M39" i="8"/>
  <c r="L39" i="8"/>
  <c r="K39" i="8"/>
  <c r="G39" i="8"/>
  <c r="G38" i="8"/>
  <c r="G37" i="8"/>
  <c r="G36" i="8"/>
  <c r="G35" i="8"/>
  <c r="G34" i="8"/>
  <c r="G33" i="8"/>
  <c r="G32" i="8"/>
  <c r="G31" i="8"/>
  <c r="G30" i="8"/>
  <c r="T29" i="8"/>
  <c r="N29" i="8"/>
  <c r="M29" i="8"/>
  <c r="L29" i="8"/>
  <c r="K29" i="8"/>
  <c r="G29" i="8"/>
  <c r="T28" i="8"/>
  <c r="G28" i="8"/>
  <c r="T27" i="8"/>
  <c r="G27" i="8"/>
  <c r="G26" i="8"/>
  <c r="G25" i="8"/>
  <c r="G24" i="8"/>
  <c r="G23" i="8"/>
  <c r="T22" i="8"/>
  <c r="G22" i="8"/>
  <c r="G21" i="8"/>
  <c r="T20" i="8"/>
  <c r="G20" i="8"/>
  <c r="G19" i="8"/>
  <c r="T18" i="8"/>
  <c r="G18" i="8"/>
  <c r="G17" i="8"/>
  <c r="N16" i="8"/>
  <c r="M16" i="8"/>
  <c r="L16" i="8"/>
  <c r="K16" i="8"/>
  <c r="G16" i="8"/>
  <c r="T15" i="8"/>
  <c r="G15" i="8"/>
  <c r="G14" i="8"/>
  <c r="G13" i="8"/>
  <c r="G12" i="8"/>
  <c r="T11" i="8"/>
  <c r="G11" i="8"/>
  <c r="G10" i="8"/>
  <c r="U9" i="8"/>
  <c r="T9" i="8"/>
  <c r="S9" i="8"/>
  <c r="R9" i="8"/>
  <c r="G9" i="8"/>
  <c r="V8" i="8"/>
  <c r="U8" i="8"/>
  <c r="T8" i="8"/>
  <c r="S8" i="8"/>
  <c r="R8" i="8"/>
  <c r="G8" i="8"/>
  <c r="V7" i="8"/>
  <c r="U7" i="8"/>
  <c r="T7" i="8"/>
  <c r="S7" i="8"/>
  <c r="R7" i="8"/>
  <c r="G7" i="8"/>
  <c r="V6" i="8"/>
  <c r="U6" i="8"/>
  <c r="T6" i="8"/>
  <c r="S6" i="8"/>
  <c r="R6" i="8"/>
  <c r="G6" i="8"/>
  <c r="G5" i="8"/>
  <c r="G4" i="8"/>
  <c r="G3" i="8"/>
  <c r="G2" i="8"/>
  <c r="K44" i="7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BV73" i="1"/>
  <c r="BK73" i="1"/>
  <c r="BJ73" i="1"/>
  <c r="AN73" i="1"/>
  <c r="AK73" i="1"/>
  <c r="AJ73" i="1"/>
  <c r="AI73" i="1"/>
  <c r="AL73" i="1" s="1"/>
  <c r="AC73" i="1"/>
  <c r="AB73" i="1"/>
  <c r="BV72" i="1"/>
  <c r="BK72" i="1"/>
  <c r="BJ72" i="1"/>
  <c r="AN72" i="1"/>
  <c r="AK72" i="1"/>
  <c r="AJ72" i="1"/>
  <c r="AI72" i="1"/>
  <c r="AL72" i="1" s="1"/>
  <c r="AC72" i="1"/>
  <c r="AB72" i="1"/>
  <c r="BV71" i="1"/>
  <c r="BK71" i="1"/>
  <c r="BJ71" i="1"/>
  <c r="AN71" i="1"/>
  <c r="AK71" i="1"/>
  <c r="AJ71" i="1"/>
  <c r="AI71" i="1"/>
  <c r="AL71" i="1" s="1"/>
  <c r="AC71" i="1"/>
  <c r="AB71" i="1"/>
  <c r="BV70" i="1"/>
  <c r="BK70" i="1"/>
  <c r="BJ70" i="1"/>
  <c r="AN70" i="1"/>
  <c r="AK70" i="1"/>
  <c r="AJ70" i="1"/>
  <c r="AI70" i="1"/>
  <c r="AL70" i="1" s="1"/>
  <c r="AC70" i="1"/>
  <c r="AB70" i="1"/>
  <c r="AM69" i="1"/>
  <c r="AN69" i="1" s="1"/>
  <c r="AK69" i="1"/>
  <c r="AJ69" i="1"/>
  <c r="AI69" i="1"/>
  <c r="AL69" i="1" s="1"/>
  <c r="AC69" i="1"/>
  <c r="AB69" i="1"/>
  <c r="BV68" i="1"/>
  <c r="BK68" i="1"/>
  <c r="BJ68" i="1"/>
  <c r="AN68" i="1"/>
  <c r="AK68" i="1"/>
  <c r="AJ68" i="1"/>
  <c r="AI68" i="1"/>
  <c r="AL68" i="1" s="1"/>
  <c r="AC68" i="1"/>
  <c r="AB68" i="1"/>
  <c r="BV67" i="1"/>
  <c r="BK67" i="1"/>
  <c r="BJ67" i="1"/>
  <c r="AN67" i="1"/>
  <c r="AK67" i="1"/>
  <c r="AJ67" i="1"/>
  <c r="AI67" i="1"/>
  <c r="AL67" i="1" s="1"/>
  <c r="AC67" i="1"/>
  <c r="AB67" i="1"/>
  <c r="BV66" i="1"/>
  <c r="BK66" i="1"/>
  <c r="BJ66" i="1"/>
  <c r="AN66" i="1"/>
  <c r="AK66" i="1"/>
  <c r="AJ66" i="1"/>
  <c r="AI66" i="1"/>
  <c r="AL66" i="1" s="1"/>
  <c r="AC66" i="1"/>
  <c r="AB66" i="1"/>
  <c r="BV65" i="1"/>
  <c r="BK65" i="1"/>
  <c r="BJ65" i="1"/>
  <c r="AN65" i="1"/>
  <c r="AK65" i="1"/>
  <c r="AJ65" i="1"/>
  <c r="AI65" i="1"/>
  <c r="AL65" i="1" s="1"/>
  <c r="AC65" i="1"/>
  <c r="AB65" i="1"/>
  <c r="BV64" i="1"/>
  <c r="BK64" i="1"/>
  <c r="BJ64" i="1"/>
  <c r="AN64" i="1"/>
  <c r="AK64" i="1"/>
  <c r="AJ64" i="1"/>
  <c r="AI64" i="1"/>
  <c r="AL64" i="1" s="1"/>
  <c r="AC64" i="1"/>
  <c r="AB64" i="1"/>
  <c r="BV63" i="1"/>
  <c r="BK63" i="1"/>
  <c r="BJ63" i="1"/>
  <c r="AN63" i="1"/>
  <c r="AK63" i="1"/>
  <c r="AJ63" i="1"/>
  <c r="AI63" i="1"/>
  <c r="AL63" i="1" s="1"/>
  <c r="AC63" i="1"/>
  <c r="AB63" i="1"/>
  <c r="BV62" i="1"/>
  <c r="BK62" i="1"/>
  <c r="BJ62" i="1"/>
  <c r="AN62" i="1"/>
  <c r="AK62" i="1"/>
  <c r="AJ62" i="1"/>
  <c r="AI62" i="1"/>
  <c r="AL62" i="1" s="1"/>
  <c r="AC62" i="1"/>
  <c r="AB62" i="1"/>
  <c r="BV61" i="1"/>
  <c r="BK61" i="1"/>
  <c r="BJ61" i="1"/>
  <c r="AN61" i="1"/>
  <c r="AK61" i="1"/>
  <c r="AJ61" i="1"/>
  <c r="AI61" i="1"/>
  <c r="AL61" i="1" s="1"/>
  <c r="AC61" i="1"/>
  <c r="AB61" i="1"/>
  <c r="BV60" i="1"/>
  <c r="BK60" i="1"/>
  <c r="BJ60" i="1"/>
  <c r="AN60" i="1"/>
  <c r="AK60" i="1"/>
  <c r="AJ60" i="1"/>
  <c r="AI60" i="1"/>
  <c r="AL60" i="1" s="1"/>
  <c r="AC60" i="1"/>
  <c r="AB60" i="1"/>
  <c r="BV59" i="1"/>
  <c r="BK59" i="1"/>
  <c r="BJ59" i="1"/>
  <c r="AN59" i="1"/>
  <c r="AK59" i="1"/>
  <c r="AJ59" i="1"/>
  <c r="AI59" i="1"/>
  <c r="AL59" i="1" s="1"/>
  <c r="AC59" i="1"/>
  <c r="AB59" i="1"/>
  <c r="BV58" i="1"/>
  <c r="BK58" i="1"/>
  <c r="BJ58" i="1"/>
  <c r="AN58" i="1"/>
  <c r="AK58" i="1"/>
  <c r="AJ58" i="1"/>
  <c r="AI58" i="1"/>
  <c r="AL58" i="1" s="1"/>
  <c r="AC58" i="1"/>
  <c r="AB58" i="1"/>
  <c r="BV57" i="1"/>
  <c r="BK57" i="1"/>
  <c r="BJ57" i="1"/>
  <c r="AN57" i="1"/>
  <c r="AK57" i="1"/>
  <c r="AJ57" i="1"/>
  <c r="AI57" i="1"/>
  <c r="AL57" i="1" s="1"/>
  <c r="AC57" i="1"/>
  <c r="AB57" i="1"/>
  <c r="BV56" i="1"/>
  <c r="BK56" i="1"/>
  <c r="BJ56" i="1"/>
  <c r="AN56" i="1"/>
  <c r="AK56" i="1"/>
  <c r="AJ56" i="1"/>
  <c r="AI56" i="1"/>
  <c r="AL56" i="1" s="1"/>
  <c r="AC56" i="1"/>
  <c r="AB56" i="1"/>
  <c r="BV55" i="1"/>
  <c r="BK55" i="1"/>
  <c r="BJ55" i="1"/>
  <c r="AN55" i="1"/>
  <c r="AK55" i="1"/>
  <c r="AJ55" i="1"/>
  <c r="AI55" i="1"/>
  <c r="AL55" i="1" s="1"/>
  <c r="AC55" i="1"/>
  <c r="AB55" i="1"/>
  <c r="BV54" i="1"/>
  <c r="BK54" i="1"/>
  <c r="BJ54" i="1"/>
  <c r="AN54" i="1"/>
  <c r="AK54" i="1"/>
  <c r="AJ54" i="1"/>
  <c r="AI54" i="1"/>
  <c r="AL54" i="1" s="1"/>
  <c r="AC54" i="1"/>
  <c r="AB54" i="1"/>
  <c r="BV53" i="1"/>
  <c r="BK53" i="1"/>
  <c r="BJ53" i="1"/>
  <c r="AN53" i="1"/>
  <c r="AK53" i="1"/>
  <c r="AJ53" i="1"/>
  <c r="AI53" i="1"/>
  <c r="AL53" i="1" s="1"/>
  <c r="AC53" i="1"/>
  <c r="AB53" i="1"/>
  <c r="BV52" i="1"/>
  <c r="BK52" i="1"/>
  <c r="BJ52" i="1"/>
  <c r="AN52" i="1"/>
  <c r="AK52" i="1"/>
  <c r="AJ52" i="1"/>
  <c r="AI52" i="1"/>
  <c r="AL52" i="1" s="1"/>
  <c r="AC52" i="1"/>
  <c r="AB52" i="1"/>
  <c r="BV51" i="1"/>
  <c r="BK51" i="1"/>
  <c r="BJ51" i="1"/>
  <c r="AN51" i="1"/>
  <c r="AK51" i="1"/>
  <c r="AJ51" i="1"/>
  <c r="AI51" i="1"/>
  <c r="AL51" i="1" s="1"/>
  <c r="AC51" i="1"/>
  <c r="AB51" i="1"/>
  <c r="BV50" i="1"/>
  <c r="BK50" i="1"/>
  <c r="BJ50" i="1"/>
  <c r="AN50" i="1"/>
  <c r="AK50" i="1"/>
  <c r="AJ50" i="1"/>
  <c r="AI50" i="1"/>
  <c r="AL50" i="1" s="1"/>
  <c r="AC50" i="1"/>
  <c r="AB50" i="1"/>
  <c r="BV49" i="1"/>
  <c r="BK49" i="1"/>
  <c r="BJ49" i="1"/>
  <c r="AN49" i="1"/>
  <c r="AK49" i="1"/>
  <c r="AJ49" i="1"/>
  <c r="AI49" i="1"/>
  <c r="AL49" i="1" s="1"/>
  <c r="AC49" i="1"/>
  <c r="AB49" i="1"/>
  <c r="BV48" i="1"/>
  <c r="BK48" i="1"/>
  <c r="BJ48" i="1"/>
  <c r="AN48" i="1"/>
  <c r="AK48" i="1"/>
  <c r="AJ48" i="1"/>
  <c r="AI48" i="1"/>
  <c r="AL48" i="1" s="1"/>
  <c r="AC48" i="1"/>
  <c r="AB48" i="1"/>
  <c r="BV47" i="1"/>
  <c r="BK47" i="1"/>
  <c r="BJ47" i="1"/>
  <c r="AN47" i="1"/>
  <c r="AK47" i="1"/>
  <c r="AJ47" i="1"/>
  <c r="AI47" i="1"/>
  <c r="AL47" i="1" s="1"/>
  <c r="AC47" i="1"/>
  <c r="AB47" i="1"/>
  <c r="BV46" i="1"/>
  <c r="BK46" i="1"/>
  <c r="BJ46" i="1"/>
  <c r="AN46" i="1"/>
  <c r="AK46" i="1"/>
  <c r="AJ46" i="1"/>
  <c r="AI46" i="1"/>
  <c r="AL46" i="1" s="1"/>
  <c r="AC46" i="1"/>
  <c r="AB46" i="1"/>
  <c r="BV45" i="1"/>
  <c r="BK45" i="1"/>
  <c r="BJ45" i="1"/>
  <c r="AN45" i="1"/>
  <c r="AK45" i="1"/>
  <c r="AJ45" i="1"/>
  <c r="AI45" i="1"/>
  <c r="AL45" i="1" s="1"/>
  <c r="AC45" i="1"/>
  <c r="AB45" i="1"/>
  <c r="BV44" i="1"/>
  <c r="BR44" i="1"/>
  <c r="BQ44" i="1"/>
  <c r="BP44" i="1"/>
  <c r="BO44" i="1"/>
  <c r="BN44" i="1"/>
  <c r="BK44" i="1"/>
  <c r="BJ44" i="1"/>
  <c r="AN44" i="1"/>
  <c r="AK44" i="1"/>
  <c r="AJ44" i="1"/>
  <c r="AI44" i="1"/>
  <c r="AL44" i="1" s="1"/>
  <c r="AC44" i="1"/>
  <c r="AB44" i="1"/>
  <c r="BV43" i="1"/>
  <c r="BK43" i="1"/>
  <c r="BJ43" i="1"/>
  <c r="AN43" i="1"/>
  <c r="AK43" i="1"/>
  <c r="AJ43" i="1"/>
  <c r="AI43" i="1"/>
  <c r="AL43" i="1" s="1"/>
  <c r="AC43" i="1"/>
  <c r="AB43" i="1"/>
  <c r="BV42" i="1"/>
  <c r="BK42" i="1"/>
  <c r="BJ42" i="1"/>
  <c r="AN42" i="1"/>
  <c r="AK42" i="1"/>
  <c r="AJ42" i="1"/>
  <c r="AI42" i="1"/>
  <c r="AL42" i="1" s="1"/>
  <c r="AC42" i="1"/>
  <c r="AB42" i="1"/>
  <c r="BV41" i="1"/>
  <c r="BK41" i="1"/>
  <c r="BJ41" i="1"/>
  <c r="AN41" i="1"/>
  <c r="AK41" i="1"/>
  <c r="AJ41" i="1"/>
  <c r="AI41" i="1"/>
  <c r="AL41" i="1" s="1"/>
  <c r="AC41" i="1"/>
  <c r="AB41" i="1"/>
  <c r="BV40" i="1"/>
  <c r="BK40" i="1"/>
  <c r="BJ40" i="1"/>
  <c r="AN40" i="1"/>
  <c r="AK40" i="1"/>
  <c r="AJ40" i="1"/>
  <c r="AI40" i="1"/>
  <c r="AL40" i="1" s="1"/>
  <c r="AC40" i="1"/>
  <c r="AB40" i="1"/>
  <c r="BV39" i="1"/>
  <c r="BK39" i="1"/>
  <c r="BJ39" i="1"/>
  <c r="AN39" i="1"/>
  <c r="AK39" i="1"/>
  <c r="AJ39" i="1"/>
  <c r="AI39" i="1"/>
  <c r="AL39" i="1" s="1"/>
  <c r="AC39" i="1"/>
  <c r="AB39" i="1"/>
  <c r="BV38" i="1"/>
  <c r="BK38" i="1"/>
  <c r="BJ38" i="1"/>
  <c r="AN38" i="1"/>
  <c r="AK38" i="1"/>
  <c r="AJ38" i="1"/>
  <c r="AI38" i="1"/>
  <c r="AL38" i="1" s="1"/>
  <c r="AC38" i="1"/>
  <c r="AB38" i="1"/>
  <c r="BV37" i="1"/>
  <c r="BK37" i="1"/>
  <c r="BJ37" i="1"/>
  <c r="AN37" i="1"/>
  <c r="AK37" i="1"/>
  <c r="AJ37" i="1"/>
  <c r="AI37" i="1"/>
  <c r="AL37" i="1" s="1"/>
  <c r="AC37" i="1"/>
  <c r="AB37" i="1"/>
  <c r="BV36" i="1"/>
  <c r="BK36" i="1"/>
  <c r="BJ36" i="1"/>
  <c r="AN36" i="1"/>
  <c r="AK36" i="1"/>
  <c r="AJ36" i="1"/>
  <c r="AI36" i="1"/>
  <c r="AL36" i="1" s="1"/>
  <c r="AC36" i="1"/>
  <c r="AB36" i="1"/>
  <c r="BV35" i="1"/>
  <c r="BK35" i="1"/>
  <c r="BJ35" i="1"/>
  <c r="AN35" i="1"/>
  <c r="AK35" i="1"/>
  <c r="AJ35" i="1"/>
  <c r="AI35" i="1"/>
  <c r="AL35" i="1" s="1"/>
  <c r="AC35" i="1"/>
  <c r="AB35" i="1"/>
  <c r="BV34" i="1"/>
  <c r="BK34" i="1"/>
  <c r="BJ34" i="1"/>
  <c r="AN34" i="1"/>
  <c r="AK34" i="1"/>
  <c r="AJ34" i="1"/>
  <c r="AI34" i="1"/>
  <c r="AL34" i="1" s="1"/>
  <c r="AC34" i="1"/>
  <c r="AB34" i="1"/>
  <c r="BV33" i="1"/>
  <c r="BK33" i="1"/>
  <c r="BJ33" i="1"/>
  <c r="AN33" i="1"/>
  <c r="AK33" i="1"/>
  <c r="AJ33" i="1"/>
  <c r="AI33" i="1"/>
  <c r="AL33" i="1" s="1"/>
  <c r="AC33" i="1"/>
  <c r="AB33" i="1"/>
  <c r="BV32" i="1"/>
  <c r="BK32" i="1"/>
  <c r="BJ32" i="1"/>
  <c r="AN32" i="1"/>
  <c r="AK32" i="1"/>
  <c r="AJ32" i="1"/>
  <c r="AI32" i="1"/>
  <c r="AL32" i="1" s="1"/>
  <c r="AC32" i="1"/>
  <c r="AB32" i="1"/>
  <c r="BV31" i="1"/>
  <c r="BK31" i="1"/>
  <c r="BJ31" i="1"/>
  <c r="AN31" i="1"/>
  <c r="AK31" i="1"/>
  <c r="AJ31" i="1"/>
  <c r="AI31" i="1"/>
  <c r="AL31" i="1" s="1"/>
  <c r="AC31" i="1"/>
  <c r="AB31" i="1"/>
  <c r="BV30" i="1"/>
  <c r="BK30" i="1"/>
  <c r="BJ30" i="1"/>
  <c r="AN30" i="1"/>
  <c r="AK30" i="1"/>
  <c r="AJ30" i="1"/>
  <c r="AI30" i="1"/>
  <c r="AL30" i="1" s="1"/>
  <c r="AC30" i="1"/>
  <c r="AB30" i="1"/>
  <c r="BV29" i="1"/>
  <c r="BK29" i="1"/>
  <c r="BJ29" i="1"/>
  <c r="AN29" i="1"/>
  <c r="AK29" i="1"/>
  <c r="AJ29" i="1"/>
  <c r="AI29" i="1"/>
  <c r="AL29" i="1" s="1"/>
  <c r="AC29" i="1"/>
  <c r="AB29" i="1"/>
  <c r="BV28" i="1"/>
  <c r="BK28" i="1"/>
  <c r="BJ28" i="1"/>
  <c r="AN28" i="1"/>
  <c r="AK28" i="1"/>
  <c r="AJ28" i="1"/>
  <c r="AI28" i="1"/>
  <c r="AL28" i="1" s="1"/>
  <c r="AC28" i="1"/>
  <c r="AB28" i="1"/>
  <c r="BV27" i="1"/>
  <c r="BK27" i="1"/>
  <c r="BJ27" i="1"/>
  <c r="AN27" i="1"/>
  <c r="AK27" i="1"/>
  <c r="AJ27" i="1"/>
  <c r="AI27" i="1"/>
  <c r="AL27" i="1" s="1"/>
  <c r="AC27" i="1"/>
  <c r="AB27" i="1"/>
  <c r="BV26" i="1"/>
  <c r="BK26" i="1"/>
  <c r="BJ26" i="1"/>
  <c r="AN26" i="1"/>
  <c r="AK26" i="1"/>
  <c r="AJ26" i="1"/>
  <c r="AI26" i="1"/>
  <c r="AL26" i="1" s="1"/>
  <c r="AC26" i="1"/>
  <c r="AB26" i="1"/>
  <c r="BV25" i="1"/>
  <c r="BK25" i="1"/>
  <c r="BJ25" i="1"/>
  <c r="AN25" i="1"/>
  <c r="AK25" i="1"/>
  <c r="AJ25" i="1"/>
  <c r="AI25" i="1"/>
  <c r="AL25" i="1" s="1"/>
  <c r="AC25" i="1"/>
  <c r="AB25" i="1"/>
  <c r="BV24" i="1"/>
  <c r="BK24" i="1"/>
  <c r="BJ24" i="1"/>
  <c r="AN24" i="1"/>
  <c r="AK24" i="1"/>
  <c r="AJ24" i="1"/>
  <c r="AI24" i="1"/>
  <c r="AL24" i="1" s="1"/>
  <c r="AC24" i="1"/>
  <c r="AB24" i="1"/>
  <c r="BV23" i="1"/>
  <c r="BK23" i="1"/>
  <c r="BJ23" i="1"/>
  <c r="AN23" i="1"/>
  <c r="AK23" i="1"/>
  <c r="AJ23" i="1"/>
  <c r="AI23" i="1"/>
  <c r="AL23" i="1" s="1"/>
  <c r="AC23" i="1"/>
  <c r="AB23" i="1"/>
  <c r="BV22" i="1"/>
  <c r="BK22" i="1"/>
  <c r="BJ22" i="1"/>
  <c r="AN22" i="1"/>
  <c r="AK22" i="1"/>
  <c r="AJ22" i="1"/>
  <c r="AI22" i="1"/>
  <c r="AL22" i="1" s="1"/>
  <c r="AC22" i="1"/>
  <c r="AB22" i="1"/>
  <c r="BV21" i="1"/>
  <c r="BK21" i="1"/>
  <c r="BJ21" i="1"/>
  <c r="AN21" i="1"/>
  <c r="AK21" i="1"/>
  <c r="AJ21" i="1"/>
  <c r="AI21" i="1"/>
  <c r="AL21" i="1" s="1"/>
  <c r="AC21" i="1"/>
  <c r="AB21" i="1"/>
  <c r="BV20" i="1"/>
  <c r="BK20" i="1"/>
  <c r="BJ20" i="1"/>
  <c r="AN20" i="1"/>
  <c r="AK20" i="1"/>
  <c r="AJ20" i="1"/>
  <c r="AI20" i="1"/>
  <c r="AL20" i="1" s="1"/>
  <c r="AC20" i="1"/>
  <c r="AB20" i="1"/>
  <c r="BV19" i="1"/>
  <c r="BK19" i="1"/>
  <c r="BJ19" i="1"/>
  <c r="AN19" i="1"/>
  <c r="AK19" i="1"/>
  <c r="AJ19" i="1"/>
  <c r="AI19" i="1"/>
  <c r="AL19" i="1" s="1"/>
  <c r="AC19" i="1"/>
  <c r="AB19" i="1"/>
  <c r="BV18" i="1"/>
  <c r="BK18" i="1"/>
  <c r="BJ18" i="1"/>
  <c r="AN18" i="1"/>
  <c r="AK18" i="1"/>
  <c r="AJ18" i="1"/>
  <c r="AI18" i="1"/>
  <c r="AL18" i="1" s="1"/>
  <c r="AC18" i="1"/>
  <c r="AB18" i="1"/>
  <c r="BV17" i="1"/>
  <c r="BK17" i="1"/>
  <c r="BJ17" i="1"/>
  <c r="AN17" i="1"/>
  <c r="AK17" i="1"/>
  <c r="AJ17" i="1"/>
  <c r="AI17" i="1"/>
  <c r="AL17" i="1" s="1"/>
  <c r="AC17" i="1"/>
  <c r="AB17" i="1"/>
  <c r="BV16" i="1"/>
  <c r="BK16" i="1"/>
  <c r="BJ16" i="1"/>
  <c r="AN16" i="1"/>
  <c r="AK16" i="1"/>
  <c r="AJ16" i="1"/>
  <c r="AI16" i="1"/>
  <c r="AL16" i="1" s="1"/>
  <c r="AC16" i="1"/>
  <c r="AB16" i="1"/>
  <c r="BV15" i="1"/>
  <c r="BK15" i="1"/>
  <c r="BJ15" i="1"/>
  <c r="AN15" i="1"/>
  <c r="AK15" i="1"/>
  <c r="AJ15" i="1"/>
  <c r="AI15" i="1"/>
  <c r="AL15" i="1" s="1"/>
  <c r="AC15" i="1"/>
  <c r="AB15" i="1"/>
  <c r="BV14" i="1"/>
  <c r="BK14" i="1"/>
  <c r="BJ14" i="1"/>
  <c r="AN14" i="1"/>
  <c r="AK14" i="1"/>
  <c r="AJ14" i="1"/>
  <c r="AI14" i="1"/>
  <c r="AL14" i="1" s="1"/>
  <c r="AC14" i="1"/>
  <c r="AB14" i="1"/>
  <c r="BV13" i="1"/>
  <c r="BK13" i="1"/>
  <c r="BJ13" i="1"/>
  <c r="AN13" i="1"/>
  <c r="AK13" i="1"/>
  <c r="AJ13" i="1"/>
  <c r="AI13" i="1"/>
  <c r="AL13" i="1" s="1"/>
  <c r="AC13" i="1"/>
  <c r="AB13" i="1"/>
  <c r="BV12" i="1"/>
  <c r="BK12" i="1"/>
  <c r="BJ12" i="1"/>
  <c r="AN12" i="1"/>
  <c r="AK12" i="1"/>
  <c r="AJ12" i="1"/>
  <c r="AI12" i="1"/>
  <c r="AL12" i="1" s="1"/>
  <c r="AC12" i="1"/>
  <c r="AB12" i="1"/>
  <c r="BV11" i="1"/>
  <c r="BK11" i="1"/>
  <c r="BJ11" i="1"/>
  <c r="AN11" i="1"/>
  <c r="AK11" i="1"/>
  <c r="AJ11" i="1"/>
  <c r="AI11" i="1"/>
  <c r="AL11" i="1" s="1"/>
  <c r="AC11" i="1"/>
  <c r="AB11" i="1"/>
  <c r="BV10" i="1"/>
  <c r="BK10" i="1"/>
  <c r="BJ10" i="1"/>
  <c r="AN10" i="1"/>
  <c r="AK10" i="1"/>
  <c r="AJ10" i="1"/>
  <c r="AI10" i="1"/>
  <c r="AL10" i="1" s="1"/>
  <c r="AC10" i="1"/>
  <c r="AB10" i="1"/>
  <c r="BV9" i="1"/>
  <c r="BK9" i="1"/>
  <c r="BJ9" i="1"/>
  <c r="AN9" i="1"/>
  <c r="AK9" i="1"/>
  <c r="AJ9" i="1"/>
  <c r="AI9" i="1"/>
  <c r="AL9" i="1" s="1"/>
  <c r="AC9" i="1"/>
  <c r="AB9" i="1"/>
  <c r="BV8" i="1"/>
  <c r="BK8" i="1"/>
  <c r="BJ8" i="1"/>
  <c r="AN8" i="1"/>
  <c r="AK8" i="1"/>
  <c r="AJ8" i="1"/>
  <c r="AI8" i="1"/>
  <c r="AL8" i="1" s="1"/>
  <c r="AC8" i="1"/>
  <c r="AB8" i="1"/>
  <c r="BV7" i="1"/>
  <c r="BK7" i="1"/>
  <c r="BJ7" i="1"/>
  <c r="AN7" i="1"/>
  <c r="AK7" i="1"/>
  <c r="AJ7" i="1"/>
  <c r="AI7" i="1"/>
  <c r="AL7" i="1" s="1"/>
  <c r="AC7" i="1"/>
  <c r="AB7" i="1"/>
  <c r="BV6" i="1"/>
  <c r="BK6" i="1"/>
  <c r="BJ6" i="1"/>
  <c r="AN6" i="1"/>
  <c r="AK6" i="1"/>
  <c r="AJ6" i="1"/>
  <c r="AI6" i="1"/>
  <c r="AL6" i="1" s="1"/>
  <c r="AC6" i="1"/>
  <c r="AB6" i="1"/>
  <c r="BK5" i="1"/>
  <c r="BJ5" i="1"/>
  <c r="AN5" i="1"/>
  <c r="AK5" i="1"/>
  <c r="AJ5" i="1"/>
  <c r="AI5" i="1"/>
  <c r="AL5" i="1" s="1"/>
  <c r="AC5" i="1"/>
  <c r="AB5" i="1"/>
  <c r="BK4" i="1"/>
  <c r="BJ4" i="1"/>
  <c r="AN4" i="1"/>
  <c r="AK4" i="1"/>
  <c r="AJ4" i="1"/>
  <c r="AI4" i="1"/>
  <c r="AL4" i="1" s="1"/>
  <c r="AC4" i="1"/>
  <c r="AB4" i="1"/>
  <c r="BK3" i="1"/>
  <c r="BJ3" i="1"/>
  <c r="AN3" i="1"/>
  <c r="AK3" i="1"/>
  <c r="AJ3" i="1"/>
  <c r="AI3" i="1"/>
  <c r="AL3" i="1" s="1"/>
  <c r="AC3" i="1"/>
  <c r="AB3" i="1"/>
  <c r="BK2" i="1"/>
  <c r="BJ2" i="1"/>
  <c r="AN2" i="1"/>
  <c r="AK2" i="1"/>
  <c r="AJ2" i="1"/>
  <c r="AI2" i="1"/>
  <c r="AL2" i="1" s="1"/>
  <c r="AC2" i="1"/>
  <c r="AB2" i="1"/>
</calcChain>
</file>

<file path=xl/sharedStrings.xml><?xml version="1.0" encoding="utf-8"?>
<sst xmlns="http://schemas.openxmlformats.org/spreadsheetml/2006/main" count="2116" uniqueCount="422">
  <si>
    <t>2MASXJ02315175-3640032</t>
  </si>
  <si>
    <t>1-2-Run01aW</t>
  </si>
  <si>
    <t>1-2-Run01aE</t>
  </si>
  <si>
    <t>2MASXJ20350262-4431375</t>
  </si>
  <si>
    <t>1-2-Run04b</t>
  </si>
  <si>
    <t>polygon-1</t>
  </si>
  <si>
    <t>ESO081-008</t>
  </si>
  <si>
    <t>1-2-Run02a</t>
  </si>
  <si>
    <t>ESO114-001</t>
  </si>
  <si>
    <t>ESO147-006</t>
  </si>
  <si>
    <t>1-2-Run04a</t>
  </si>
  <si>
    <t>ESO159-013</t>
  </si>
  <si>
    <t>ESO160-002</t>
  </si>
  <si>
    <t>ESO186-063</t>
  </si>
  <si>
    <t>1-2-Run03a</t>
  </si>
  <si>
    <t>ESO197-018</t>
  </si>
  <si>
    <t>ESO199-012</t>
  </si>
  <si>
    <t>ESO201-026</t>
  </si>
  <si>
    <t>ESO238-024</t>
  </si>
  <si>
    <t>Run03a</t>
  </si>
  <si>
    <t>ESO242-007</t>
  </si>
  <si>
    <t>ESO243-006</t>
  </si>
  <si>
    <t>1-2-Run06a</t>
  </si>
  <si>
    <t>ESO285-042</t>
  </si>
  <si>
    <t>ESO287-004</t>
  </si>
  <si>
    <t>ESO287-046</t>
  </si>
  <si>
    <t>Run02a</t>
  </si>
  <si>
    <t>ESO287-051</t>
  </si>
  <si>
    <t>1-2-Run07a</t>
  </si>
  <si>
    <t>ESO340-043</t>
  </si>
  <si>
    <t>ESO352-073</t>
  </si>
  <si>
    <t>ESO417-003</t>
  </si>
  <si>
    <t>ESO476-004</t>
  </si>
  <si>
    <t>ESO476-008</t>
  </si>
  <si>
    <t>ESO482-002</t>
  </si>
  <si>
    <t>Run01a</t>
  </si>
  <si>
    <t>ESO483-012</t>
  </si>
  <si>
    <t>ESO485-011</t>
  </si>
  <si>
    <t>ESO544-044</t>
  </si>
  <si>
    <t>ESO549-023</t>
  </si>
  <si>
    <t>ESO552-007</t>
  </si>
  <si>
    <t>HOSTID</t>
  </si>
  <si>
    <t>RA</t>
  </si>
  <si>
    <t>DEC</t>
  </si>
  <si>
    <t>H-SB-r</t>
  </si>
  <si>
    <t>H-SB-r-err</t>
  </si>
  <si>
    <t>H-SB-g</t>
  </si>
  <si>
    <t>H-SB-g-err</t>
  </si>
  <si>
    <t>H-SB-z</t>
  </si>
  <si>
    <t>H-SB-z-err</t>
  </si>
  <si>
    <t>H-(g-r)o</t>
  </si>
  <si>
    <t>H-(g-r)o-err</t>
  </si>
  <si>
    <t>H-(g-z)o</t>
  </si>
  <si>
    <t>H-(g-z)o-err</t>
  </si>
  <si>
    <t>H-(r-z)o</t>
  </si>
  <si>
    <t>H-(r-z)o-err</t>
  </si>
  <si>
    <t>SB-lim-r</t>
  </si>
  <si>
    <t>SB-lim-g</t>
  </si>
  <si>
    <t>SB-lim-z</t>
  </si>
  <si>
    <t>ST-DIST-H-MAX</t>
  </si>
  <si>
    <t>ST-DIST-H-MIN</t>
  </si>
  <si>
    <t>ST-WIDTH</t>
  </si>
  <si>
    <t>ST-DI-r</t>
  </si>
  <si>
    <t>ST-DI-g</t>
  </si>
  <si>
    <t>ST-DI-z</t>
  </si>
  <si>
    <t>ST-SB-r</t>
  </si>
  <si>
    <t>ST-SB-r-err</t>
  </si>
  <si>
    <t>ST-SB-g</t>
  </si>
  <si>
    <t>ST-SB-g-err</t>
  </si>
  <si>
    <t>ST-SB-z</t>
  </si>
  <si>
    <t>ST-SB-z-err</t>
  </si>
  <si>
    <t>ST-(g-r)o</t>
  </si>
  <si>
    <t>ST-(g-r)o-err</t>
  </si>
  <si>
    <t>ST-(g-z)o</t>
  </si>
  <si>
    <t>ST-(g-z)o-err</t>
  </si>
  <si>
    <t>ST-(r-z)o</t>
  </si>
  <si>
    <t>ST-(r-z)o-err</t>
  </si>
  <si>
    <t>PRA</t>
  </si>
  <si>
    <t>PDEC</t>
  </si>
  <si>
    <t>P-DIST-H</t>
  </si>
  <si>
    <t>P-SB-r</t>
  </si>
  <si>
    <t>P-SB-r-err</t>
  </si>
  <si>
    <t>P-SB-g</t>
  </si>
  <si>
    <t>P-SB-g-err</t>
  </si>
  <si>
    <t>P-SB-z</t>
  </si>
  <si>
    <t>P-SB-z-err</t>
  </si>
  <si>
    <t>P-(g-r)o</t>
  </si>
  <si>
    <t>P-(g-r)o-err</t>
  </si>
  <si>
    <t>P-(g-z)o</t>
  </si>
  <si>
    <t>P-(g-z)o-err</t>
  </si>
  <si>
    <t>P-(r-z)o</t>
  </si>
  <si>
    <t>P-(r-z)o-err</t>
  </si>
  <si>
    <t>IC1657</t>
  </si>
  <si>
    <t>1-2-Run05a</t>
  </si>
  <si>
    <t>polygon-2</t>
  </si>
  <si>
    <t>IC1816</t>
  </si>
  <si>
    <t>IC1833</t>
  </si>
  <si>
    <t>IC1904</t>
  </si>
  <si>
    <t>IC2060</t>
  </si>
  <si>
    <t>NGC1121</t>
  </si>
  <si>
    <t>NGC1136</t>
  </si>
  <si>
    <t>NGC1578</t>
  </si>
  <si>
    <t>NGC7400</t>
  </si>
  <si>
    <t>NGC7506</t>
  </si>
  <si>
    <t>NGC823</t>
  </si>
  <si>
    <t>Run02b</t>
  </si>
  <si>
    <t>NGC922</t>
  </si>
  <si>
    <t>NGC951</t>
  </si>
  <si>
    <t>Test07</t>
  </si>
  <si>
    <t>PGC001109</t>
  </si>
  <si>
    <t>PGC0122</t>
  </si>
  <si>
    <t>PGC069613</t>
  </si>
  <si>
    <t>PGC10392</t>
  </si>
  <si>
    <t>PGC127531</t>
  </si>
  <si>
    <t>PGC127811</t>
  </si>
  <si>
    <t>PGC127984</t>
  </si>
  <si>
    <t>PGC1280605</t>
  </si>
  <si>
    <t>PGC128506</t>
  </si>
  <si>
    <t>PGC128520</t>
  </si>
  <si>
    <t>PGC128532</t>
  </si>
  <si>
    <t>1-2-Run01a</t>
  </si>
  <si>
    <t>PGC131085</t>
  </si>
  <si>
    <t>Run04a</t>
  </si>
  <si>
    <t>PGC131331</t>
  </si>
  <si>
    <t>PGC131565</t>
  </si>
  <si>
    <t>PGC132026</t>
  </si>
  <si>
    <t>PGC134111</t>
  </si>
  <si>
    <t>PGC135102</t>
  </si>
  <si>
    <t>PGC15602</t>
  </si>
  <si>
    <t>PGC199568</t>
  </si>
  <si>
    <t>PGC2816478</t>
  </si>
  <si>
    <t>PGC3081024</t>
  </si>
  <si>
    <t>PGC430858</t>
  </si>
  <si>
    <t>PGC452979</t>
  </si>
  <si>
    <t>PGC597851</t>
  </si>
  <si>
    <t>PGC768110</t>
  </si>
  <si>
    <t>Run05a</t>
  </si>
  <si>
    <t>PGC7743</t>
  </si>
  <si>
    <t>PGC7995</t>
  </si>
  <si>
    <t>PGC9063</t>
  </si>
  <si>
    <t>UL-SB-r</t>
  </si>
  <si>
    <t>UL-SB-g</t>
  </si>
  <si>
    <t>UL-SB-z</t>
  </si>
  <si>
    <t>counter</t>
  </si>
  <si>
    <t>Distance</t>
  </si>
  <si>
    <t>Morphology</t>
  </si>
  <si>
    <t>Distance Modulus</t>
  </si>
  <si>
    <t>ST-DIST-H-AVE</t>
  </si>
  <si>
    <t>ST-Dist-kpc-MIN</t>
  </si>
  <si>
    <t>ST-Dist-kpc-AVE</t>
  </si>
  <si>
    <t>ST-Dist-kpc-MAX</t>
  </si>
  <si>
    <t>ST-Width-kpc</t>
  </si>
  <si>
    <t>SB-z-max</t>
  </si>
  <si>
    <t>SB-g-max</t>
  </si>
  <si>
    <t>SB-r-max</t>
  </si>
  <si>
    <t>SB-r-max-err</t>
  </si>
  <si>
    <t>SB-g-max-err</t>
  </si>
  <si>
    <t>SB-z-max-err</t>
  </si>
  <si>
    <t>NGC922-1</t>
  </si>
  <si>
    <t>NGC922-2</t>
  </si>
  <si>
    <t>IC1657-1</t>
  </si>
  <si>
    <t>IC1657-2</t>
  </si>
  <si>
    <t>IC1657-3</t>
  </si>
  <si>
    <t>2MASXJ02315175-3640032-1</t>
  </si>
  <si>
    <t>2MASXJ02315175-3640032-2</t>
  </si>
  <si>
    <t>PGC131085-1</t>
  </si>
  <si>
    <t>PGC131085-2</t>
  </si>
  <si>
    <t>Aperture</t>
  </si>
  <si>
    <t>Run01allLS3</t>
  </si>
  <si>
    <t xml:space="preserve"> </t>
  </si>
  <si>
    <t>sigma</t>
  </si>
  <si>
    <t>ESO544-004</t>
  </si>
  <si>
    <t>P-Dist-kpc</t>
  </si>
  <si>
    <t>&amp;</t>
  </si>
  <si>
    <t>\pm</t>
  </si>
  <si>
    <t>P-M-r</t>
  </si>
  <si>
    <t>P-M-r-err</t>
  </si>
  <si>
    <t>P-M-g</t>
  </si>
  <si>
    <t>P-M-g-err</t>
  </si>
  <si>
    <t>P-M-z</t>
  </si>
  <si>
    <t>P-M-z-err</t>
  </si>
  <si>
    <t>P-L-r</t>
  </si>
  <si>
    <t>$\pm$</t>
  </si>
  <si>
    <t>P-L-g</t>
  </si>
  <si>
    <t>P-L-z</t>
  </si>
  <si>
    <t>$3.16</t>
  </si>
  <si>
    <t>$3.01</t>
  </si>
  <si>
    <t>$3.66</t>
  </si>
  <si>
    <t>$4.04</t>
  </si>
  <si>
    <t>P-L-r-err</t>
  </si>
  <si>
    <t>$3.29</t>
  </si>
  <si>
    <t>P-L-g-err</t>
  </si>
  <si>
    <t>$5.39</t>
  </si>
  <si>
    <t>P-L-z-err</t>
  </si>
  <si>
    <t>$1.29</t>
  </si>
  <si>
    <t>$1.43</t>
  </si>
  <si>
    <t>$1.38</t>
  </si>
  <si>
    <t>$3.06</t>
  </si>
  <si>
    <t>$3.08</t>
  </si>
  <si>
    <t>$3.54</t>
  </si>
  <si>
    <t>$4.30</t>
  </si>
  <si>
    <t>$2.98</t>
  </si>
  <si>
    <t>$7.05</t>
  </si>
  <si>
    <t>$2.00</t>
  </si>
  <si>
    <t>$1.42</t>
  </si>
  <si>
    <t>m-M</t>
  </si>
  <si>
    <t>34.37$\pm$0.21</t>
  </si>
  <si>
    <t>34.32$\pm$0.22</t>
  </si>
  <si>
    <t>33.44$\pm$0.32</t>
  </si>
  <si>
    <t>34.68$\pm$0.18</t>
  </si>
  <si>
    <t>32.92$\pm$0.28</t>
  </si>
  <si>
    <t>34.75$\pm$0.18</t>
  </si>
  <si>
    <t>^{+0.67}_{-0.55}$$\times$10$^8$</t>
  </si>
  <si>
    <t>^{+0.91}_{-0.74}$$\times$10$^7$</t>
  </si>
  <si>
    <t>^{+0.44}_{-0.33}$$\times$10$^9$</t>
  </si>
  <si>
    <t>^{+0.55}_{-0.47}$$\times$10$^8$</t>
  </si>
  <si>
    <t>^{+1.27}_{-0.98}$$\times$10$^6$</t>
  </si>
  <si>
    <t>^{+0.36}_{-0.31}$$\times$10$^9$</t>
  </si>
  <si>
    <t>^{+0.64}_{-0.53}$$\times$10$^8$</t>
  </si>
  <si>
    <t>^{+0.74}_{-0.60}$$\times$10$^7$</t>
  </si>
  <si>
    <t>^{+0.49}_{-0.37}$$\times$10$^9$</t>
  </si>
  <si>
    <t>^{+0.56}_{-0.47}$$\times$10$^8$</t>
  </si>
  <si>
    <t>^{+0.88}_{-0.68}$$\times$10$^6$</t>
  </si>
  <si>
    <t>^{+0.26}_{-0.22}$$\times$10$^9$</t>
  </si>
  <si>
    <t>\\</t>
  </si>
  <si>
    <t>^{+0.78}_{-0.64}$$\times$10$^8$</t>
  </si>
  <si>
    <t>^{+1.21}_{-0.99}$$\times$10$^7$</t>
  </si>
  <si>
    <t>^{+0.47}_{-0.35}$$\times$10$^9$</t>
  </si>
  <si>
    <t>^{+0.64}_{-0.54}$$\times$10$^8$</t>
  </si>
  <si>
    <t>^{+2.07}_{-1.60}$$\times$10$^6$</t>
  </si>
  <si>
    <t>^{+0.54}_{-0.46}$$\times$10$^9$</t>
  </si>
  <si>
    <t>SBlim-Ulr</t>
  </si>
  <si>
    <t>Sblim-UL-g</t>
  </si>
  <si>
    <t>SBlim-SB-g</t>
  </si>
  <si>
    <t>SBlim-SB-r</t>
  </si>
  <si>
    <t>SNR-min-r</t>
  </si>
  <si>
    <t>SNR-min-z</t>
  </si>
  <si>
    <t>SNR-min-g</t>
  </si>
  <si>
    <t>ap-area-r</t>
  </si>
  <si>
    <t>ap-area-g</t>
  </si>
  <si>
    <t>ap-area-z</t>
  </si>
  <si>
    <t>G-t-M</t>
  </si>
  <si>
    <t>G-t-NED</t>
  </si>
  <si>
    <t>G-t</t>
  </si>
  <si>
    <t>Galaxy-type</t>
  </si>
  <si>
    <t>SB-r</t>
  </si>
  <si>
    <t>PROGENITOR_ID</t>
  </si>
  <si>
    <t>PGC359732</t>
  </si>
  <si>
    <t>6dFGS gJ011358.4-323842</t>
  </si>
  <si>
    <t>unknown</t>
  </si>
  <si>
    <t>PGC354833</t>
  </si>
  <si>
    <t>S-(g-r)0</t>
  </si>
  <si>
    <t>n1</t>
  </si>
  <si>
    <t>n2</t>
  </si>
  <si>
    <t>n3</t>
  </si>
  <si>
    <t>n4</t>
  </si>
  <si>
    <t>Sum2</t>
  </si>
  <si>
    <t>Sum3</t>
  </si>
  <si>
    <t>Sum4</t>
  </si>
  <si>
    <t>Sum1</t>
  </si>
  <si>
    <t>ST-B-r^2</t>
  </si>
  <si>
    <t>Sum1^2</t>
  </si>
  <si>
    <t>Sum2^2</t>
  </si>
  <si>
    <t>Sum3^2</t>
  </si>
  <si>
    <t>Tj</t>
  </si>
  <si>
    <t>Tj^2</t>
  </si>
  <si>
    <t>nj</t>
  </si>
  <si>
    <t>Sum4^2</t>
  </si>
  <si>
    <t>S0</t>
  </si>
  <si>
    <t>Sa</t>
  </si>
  <si>
    <t>Sb</t>
  </si>
  <si>
    <t>Sc</t>
  </si>
  <si>
    <t>T</t>
  </si>
  <si>
    <t>Avg1</t>
  </si>
  <si>
    <t>Avg2</t>
  </si>
  <si>
    <t>Avg3</t>
  </si>
  <si>
    <t>Avg4</t>
  </si>
  <si>
    <t>SSG =</t>
  </si>
  <si>
    <t>SSE =</t>
  </si>
  <si>
    <t>SSG/k-1</t>
  </si>
  <si>
    <t>(k=3)</t>
  </si>
  <si>
    <t>SSE/(n-k)</t>
  </si>
  <si>
    <t>(n=54)</t>
  </si>
  <si>
    <t>(k=4)</t>
  </si>
  <si>
    <t>fmuestral=</t>
  </si>
  <si>
    <r>
      <t>σ</t>
    </r>
    <r>
      <rPr>
        <vertAlign val="superscript"/>
        <sz val="15.6"/>
        <color theme="1"/>
        <rFont val="Calibri"/>
        <family val="2"/>
      </rPr>
      <t>2</t>
    </r>
    <r>
      <rPr>
        <vertAlign val="subscript"/>
        <sz val="15.6"/>
        <color theme="1"/>
        <rFont val="Calibri"/>
        <family val="2"/>
      </rPr>
      <t>MSE</t>
    </r>
    <r>
      <rPr>
        <sz val="15.6"/>
        <color theme="1"/>
        <rFont val="Calibri"/>
        <family val="2"/>
      </rPr>
      <t>=</t>
    </r>
  </si>
  <si>
    <r>
      <t>σ</t>
    </r>
    <r>
      <rPr>
        <vertAlign val="superscript"/>
        <sz val="15.6"/>
        <color theme="1"/>
        <rFont val="Calibri"/>
        <family val="2"/>
      </rPr>
      <t>2</t>
    </r>
    <r>
      <rPr>
        <vertAlign val="subscript"/>
        <sz val="15.6"/>
        <color theme="1"/>
        <rFont val="Calibri"/>
        <family val="2"/>
      </rPr>
      <t xml:space="preserve">MSG </t>
    </r>
    <r>
      <rPr>
        <sz val="15.6"/>
        <color theme="1"/>
        <rFont val="Calibri"/>
        <family val="2"/>
      </rPr>
      <t>/</t>
    </r>
  </si>
  <si>
    <r>
      <t>σ</t>
    </r>
    <r>
      <rPr>
        <b/>
        <vertAlign val="superscript"/>
        <sz val="15.6"/>
        <color theme="1"/>
        <rFont val="Calibri"/>
        <family val="2"/>
      </rPr>
      <t>2</t>
    </r>
    <r>
      <rPr>
        <b/>
        <vertAlign val="subscript"/>
        <sz val="15.6"/>
        <color theme="1"/>
        <rFont val="Calibri"/>
        <family val="2"/>
      </rPr>
      <t>MSG</t>
    </r>
    <r>
      <rPr>
        <b/>
        <sz val="15.6"/>
        <color theme="1"/>
        <rFont val="Calibri"/>
        <family val="2"/>
      </rPr>
      <t>=</t>
    </r>
  </si>
  <si>
    <r>
      <t>σ</t>
    </r>
    <r>
      <rPr>
        <b/>
        <vertAlign val="superscript"/>
        <sz val="15.6"/>
        <color theme="1"/>
        <rFont val="Calibri"/>
        <family val="2"/>
      </rPr>
      <t>2</t>
    </r>
    <r>
      <rPr>
        <b/>
        <vertAlign val="subscript"/>
        <sz val="15.6"/>
        <color theme="1"/>
        <rFont val="Calibri"/>
        <family val="2"/>
      </rPr>
      <t>MSE</t>
    </r>
    <r>
      <rPr>
        <b/>
        <sz val="15.6"/>
        <color theme="1"/>
        <rFont val="Calibri"/>
        <family val="2"/>
      </rPr>
      <t>=</t>
    </r>
  </si>
  <si>
    <r>
      <t xml:space="preserve">σ ^2 </t>
    </r>
    <r>
      <rPr>
        <b/>
        <vertAlign val="subscript"/>
        <sz val="11"/>
        <color theme="1"/>
        <rFont val="Calibri"/>
        <family val="2"/>
        <scheme val="minor"/>
      </rPr>
      <t>j</t>
    </r>
  </si>
  <si>
    <t>F(0.05,3,50 =</t>
  </si>
  <si>
    <t>Vmuestral</t>
  </si>
  <si>
    <t>Cmuestral</t>
  </si>
  <si>
    <r>
      <rPr>
        <b/>
        <sz val="11"/>
        <color theme="1"/>
        <rFont val="Calibri"/>
        <family val="2"/>
      </rPr>
      <t xml:space="preserve">ꭓ^2 muestral = </t>
    </r>
    <r>
      <rPr>
        <b/>
        <sz val="11"/>
        <color theme="1"/>
        <rFont val="Calibri"/>
        <family val="2"/>
        <scheme val="minor"/>
      </rPr>
      <t>Vm/Cm</t>
    </r>
  </si>
  <si>
    <r>
      <rPr>
        <b/>
        <sz val="11"/>
        <color theme="1"/>
        <rFont val="Calibri"/>
        <family val="2"/>
      </rPr>
      <t>ꭓ</t>
    </r>
    <r>
      <rPr>
        <b/>
        <sz val="11"/>
        <color theme="1"/>
        <rFont val="Calibri"/>
        <family val="2"/>
        <scheme val="minor"/>
      </rPr>
      <t>^2 (0.05;3)</t>
    </r>
  </si>
  <si>
    <r>
      <t xml:space="preserve"> </t>
    </r>
    <r>
      <rPr>
        <b/>
        <sz val="11"/>
        <color theme="1"/>
        <rFont val="Calibri"/>
        <family val="2"/>
      </rPr>
      <t>Σxij^2</t>
    </r>
  </si>
  <si>
    <t>Stream</t>
  </si>
  <si>
    <t>Sb+Sc</t>
  </si>
  <si>
    <t>F(0.05,2,51 =</t>
  </si>
  <si>
    <t>Morphology-DMD</t>
  </si>
  <si>
    <t>U</t>
  </si>
  <si>
    <t>GP</t>
  </si>
  <si>
    <t>Sp/O</t>
  </si>
  <si>
    <t>A</t>
  </si>
  <si>
    <t>Sp</t>
  </si>
  <si>
    <t>A+Sp</t>
  </si>
  <si>
    <t>GP/O</t>
  </si>
  <si>
    <t>PD</t>
  </si>
  <si>
    <t>U/O</t>
  </si>
  <si>
    <t>GP/A</t>
  </si>
  <si>
    <t>GP/Pd/O</t>
  </si>
  <si>
    <t>Median</t>
  </si>
  <si>
    <t>Avg4-NGC922</t>
  </si>
  <si>
    <t>SB-r-Avg</t>
  </si>
  <si>
    <t>B-Magnitude</t>
  </si>
  <si>
    <t>K-Magnitude</t>
  </si>
  <si>
    <t>U/A</t>
  </si>
  <si>
    <t>1-2e-Run04a</t>
  </si>
  <si>
    <t>1-2e-Run03a</t>
  </si>
  <si>
    <t>Binomial distribution</t>
  </si>
  <si>
    <t>positive</t>
  </si>
  <si>
    <t>total</t>
  </si>
  <si>
    <t>sigma ^2</t>
  </si>
  <si>
    <t>normld</t>
  </si>
  <si>
    <t>%</t>
  </si>
  <si>
    <t>ratio</t>
  </si>
  <si>
    <t>SAGA</t>
  </si>
  <si>
    <t>DES</t>
  </si>
  <si>
    <t>Morales</t>
  </si>
  <si>
    <t>Cloud</t>
  </si>
  <si>
    <t>NC</t>
  </si>
  <si>
    <t>A/NC</t>
  </si>
  <si>
    <t>A+NC</t>
  </si>
  <si>
    <t>U/NC</t>
  </si>
  <si>
    <t>Cloud/NC</t>
  </si>
  <si>
    <t>GP/NC</t>
  </si>
  <si>
    <t>U/P</t>
  </si>
  <si>
    <t>HC</t>
  </si>
  <si>
    <t>A/U</t>
  </si>
  <si>
    <t>GP(PD)</t>
  </si>
  <si>
    <t>PGC597851-1</t>
  </si>
  <si>
    <t>PGC597851-2</t>
  </si>
  <si>
    <t>avg</t>
  </si>
  <si>
    <t>max</t>
  </si>
  <si>
    <t>min</t>
  </si>
  <si>
    <t>stdev</t>
  </si>
  <si>
    <t>S-(g-r)0-err</t>
  </si>
  <si>
    <t>M/Msol</t>
  </si>
  <si>
    <t>$3.58-6.57$$\times$10$^8$</t>
  </si>
  <si>
    <t>$0.57-1.30$$\times$10$^8$</t>
  </si>
  <si>
    <t>$0.95-2.11$$\times$10$^9$</t>
  </si>
  <si>
    <t>$3.14-5.06$$\times$10$^8$</t>
  </si>
  <si>
    <t>$0.82-2.22$$\times$10$^7$</t>
  </si>
  <si>
    <t>$0.62-1.87$$\times$10$^8$</t>
  </si>
  <si>
    <t>$1.24-1.43$$\times$10$^8$</t>
  </si>
  <si>
    <t>$3.23-8.46$$\times$10$^9$</t>
  </si>
  <si>
    <t>33.97$\pm$0.49</t>
  </si>
  <si>
    <t>$6.99</t>
  </si>
  <si>
    <t>^{+4.99}_{-2.54}$$\times$10$^7$</t>
  </si>
  <si>
    <t>$1.11</t>
  </si>
  <si>
    <t>$6.68</t>
  </si>
  <si>
    <t>^{+3.81}_{-2.42}$$\times$10$^7$</t>
  </si>
  <si>
    <t>$1.2</t>
  </si>
  <si>
    <t>$8.13</t>
  </si>
  <si>
    <t>^{+4.64}_{-2.95}$$\times$10$^7$</t>
  </si>
  <si>
    <t>$1.20</t>
  </si>
  <si>
    <t>6dFGS..842</t>
  </si>
  <si>
    <t>median</t>
  </si>
  <si>
    <t>$0.58-2.08$$\times$10$^8$</t>
  </si>
  <si>
    <t>NGC854</t>
  </si>
  <si>
    <t>$4.40-6.74$$\times$10$^7$</t>
  </si>
  <si>
    <t>LEDA 713873</t>
  </si>
  <si>
    <t>$3.65-7.13$$\times$10$^8$</t>
  </si>
  <si>
    <t>not rel.</t>
  </si>
  <si>
    <t>obsolete</t>
  </si>
  <si>
    <t>dwarf-jm-1</t>
  </si>
  <si>
    <t>dwarf-jm-2</t>
  </si>
  <si>
    <t>dwarf-jm-3</t>
  </si>
  <si>
    <t>dwarf-jm-7</t>
  </si>
  <si>
    <t>dwarf-jm-4</t>
  </si>
  <si>
    <t>dwarf-jm-5</t>
  </si>
  <si>
    <t>dwarf-jm-6</t>
  </si>
  <si>
    <t>33.99$\pm$0.25</t>
  </si>
  <si>
    <t>$2.33</t>
  </si>
  <si>
    <t>$3.62</t>
  </si>
  <si>
    <t>34.69$\pm$0.18</t>
  </si>
  <si>
    <t>$2.92</t>
  </si>
  <si>
    <t>^{+0.52}_{-0.45}$$\times$10$^7$</t>
  </si>
  <si>
    <t>$2.79</t>
  </si>
  <si>
    <t>^{+0.72}_{-0.57}$$\times$10$^8$</t>
  </si>
  <si>
    <t>$2.65</t>
  </si>
  <si>
    <t>^{+0.48}_{-0.41}$$\times$10$^7$</t>
  </si>
  <si>
    <t>^{+0.60}_{-0.48}$$\times$10$^8$</t>
  </si>
  <si>
    <t>^{+0.94}_{-0.75}$$\times$10$^8$</t>
  </si>
  <si>
    <t>$3.81</t>
  </si>
  <si>
    <t>^{+0.69}_{-0.58}$$\times$10$^7$</t>
  </si>
  <si>
    <t>$6.80</t>
  </si>
  <si>
    <t>^{+1.30}_{-1.10}$$\times$10$^7$</t>
  </si>
  <si>
    <t>$5.59</t>
  </si>
  <si>
    <t>^{+1.07}_{-0.90}$$\times$10$^7$</t>
  </si>
  <si>
    <t>$7.43</t>
  </si>
  <si>
    <t>^{+1.42}_{-1.19}$$\times$10$^7$</t>
  </si>
  <si>
    <t>34.66$\pm$0.19</t>
  </si>
  <si>
    <t>34.62$\pm$0.19</t>
  </si>
  <si>
    <t>^{+0.21}_{-0.18}$$\times$10$^8$</t>
  </si>
  <si>
    <t>^{+0.23}_{-0.19}$$\times$10$^8$</t>
  </si>
  <si>
    <t>U+GP</t>
  </si>
  <si>
    <t>PD/NC</t>
  </si>
  <si>
    <t>M-type</t>
  </si>
  <si>
    <t>Ap</t>
  </si>
  <si>
    <t>DES-sample</t>
  </si>
  <si>
    <t xml:space="preserve">total </t>
  </si>
  <si>
    <t>% DES</t>
  </si>
  <si>
    <t>MW-like</t>
  </si>
  <si>
    <t>%-MW-l</t>
  </si>
  <si>
    <t>total confident</t>
  </si>
  <si>
    <t>Spirals</t>
  </si>
  <si>
    <t>Streams</t>
  </si>
  <si>
    <t>%-DES-s</t>
  </si>
  <si>
    <t>%-MW-like</t>
  </si>
  <si>
    <t>other</t>
  </si>
  <si>
    <t>DES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</si>
</sst>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40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5.6"/>
      <color theme="1"/>
      <name val="Calibri"/>
      <family val="2"/>
    </font>
    <font>
      <vertAlign val="superscript"/>
      <sz val="15.6"/>
      <color theme="1"/>
      <name val="Calibri"/>
      <family val="2"/>
    </font>
    <font>
      <vertAlign val="subscript"/>
      <sz val="15.6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5.6"/>
      <color theme="1"/>
      <name val="Calibri"/>
      <family val="2"/>
    </font>
    <font>
      <b/>
      <vertAlign val="subscript"/>
      <sz val="15.6"/>
      <color theme="1"/>
      <name val="Calibri"/>
      <family val="2"/>
    </font>
    <font>
      <b/>
      <sz val="15.6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8" fillId="0" borderId="0" xfId="0" applyFon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" fontId="19" fillId="0" borderId="0" xfId="42" applyNumberFormat="1"/>
    <xf numFmtId="0" fontId="14" fillId="0" borderId="0" xfId="0" applyFont="1" applyAlignment="1">
      <alignment horizontal="center"/>
    </xf>
    <xf numFmtId="0" fontId="19" fillId="0" borderId="0" xfId="42"/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14" fillId="34" borderId="0" xfId="0" applyFont="1" applyFill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14" fillId="35" borderId="0" xfId="0" applyFont="1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center"/>
    </xf>
    <xf numFmtId="0" fontId="14" fillId="36" borderId="0" xfId="0" applyFon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1" fillId="0" borderId="0" xfId="0" applyFont="1"/>
    <xf numFmtId="0" fontId="25" fillId="0" borderId="0" xfId="0" applyFont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0" fillId="0" borderId="0" xfId="0" applyFont="1"/>
    <xf numFmtId="0" fontId="16" fillId="37" borderId="11" xfId="0" applyFont="1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3" xfId="0" applyFill="1" applyBorder="1"/>
    <xf numFmtId="0" fontId="16" fillId="37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/>
    <xf numFmtId="0" fontId="14" fillId="0" borderId="0" xfId="0" applyFont="1"/>
    <xf numFmtId="1" fontId="0" fillId="40" borderId="0" xfId="0" applyNumberFormat="1" applyFill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"/>
    </xf>
    <xf numFmtId="0" fontId="14" fillId="40" borderId="0" xfId="0" applyFont="1" applyFill="1" applyAlignment="1">
      <alignment horizontal="center"/>
    </xf>
    <xf numFmtId="0" fontId="14" fillId="39" borderId="0" xfId="0" applyFont="1" applyFill="1"/>
    <xf numFmtId="0" fontId="0" fillId="38" borderId="0" xfId="0" applyFill="1"/>
    <xf numFmtId="0" fontId="14" fillId="38" borderId="0" xfId="0" applyFont="1" applyFill="1" applyAlignment="1">
      <alignment horizontal="center"/>
    </xf>
    <xf numFmtId="11" fontId="0" fillId="38" borderId="0" xfId="0" applyNumberFormat="1" applyFill="1"/>
    <xf numFmtId="1" fontId="0" fillId="38" borderId="0" xfId="0" applyNumberFormat="1" applyFill="1" applyAlignment="1">
      <alignment horizontal="center"/>
    </xf>
    <xf numFmtId="165" fontId="0" fillId="0" borderId="0" xfId="0" applyNumberFormat="1"/>
    <xf numFmtId="1" fontId="31" fillId="0" borderId="0" xfId="0" applyNumberFormat="1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2" fontId="16" fillId="0" borderId="20" xfId="0" applyNumberFormat="1" applyFont="1" applyBorder="1"/>
    <xf numFmtId="2" fontId="16" fillId="0" borderId="21" xfId="0" applyNumberFormat="1" applyFont="1" applyBorder="1"/>
    <xf numFmtId="2" fontId="16" fillId="0" borderId="0" xfId="0" applyNumberFormat="1" applyFont="1"/>
    <xf numFmtId="2" fontId="16" fillId="0" borderId="22" xfId="0" applyNumberFormat="1" applyFont="1" applyBorder="1"/>
    <xf numFmtId="2" fontId="16" fillId="0" borderId="23" xfId="0" applyNumberFormat="1" applyFont="1" applyBorder="1"/>
    <xf numFmtId="0" fontId="0" fillId="0" borderId="0" xfId="0" applyAlignment="1">
      <alignment horizontal="left"/>
    </xf>
    <xf numFmtId="2" fontId="16" fillId="0" borderId="24" xfId="0" applyNumberFormat="1" applyFont="1" applyBorder="1"/>
    <xf numFmtId="2" fontId="16" fillId="0" borderId="25" xfId="0" applyNumberFormat="1" applyFont="1" applyBorder="1"/>
    <xf numFmtId="2" fontId="16" fillId="0" borderId="26" xfId="0" applyNumberFormat="1" applyFont="1" applyBorder="1"/>
    <xf numFmtId="2" fontId="16" fillId="0" borderId="27" xfId="0" applyNumberFormat="1" applyFont="1" applyBorder="1"/>
    <xf numFmtId="2" fontId="16" fillId="0" borderId="28" xfId="0" applyNumberFormat="1" applyFont="1" applyBorder="1"/>
    <xf numFmtId="2" fontId="16" fillId="0" borderId="29" xfId="0" applyNumberFormat="1" applyFont="1" applyBorder="1"/>
    <xf numFmtId="2" fontId="16" fillId="0" borderId="30" xfId="0" applyNumberFormat="1" applyFont="1" applyBorder="1"/>
    <xf numFmtId="2" fontId="16" fillId="0" borderId="31" xfId="0" applyNumberFormat="1" applyFont="1" applyBorder="1"/>
    <xf numFmtId="0" fontId="0" fillId="41" borderId="0" xfId="0" applyFill="1"/>
    <xf numFmtId="2" fontId="0" fillId="41" borderId="0" xfId="0" applyNumberFormat="1" applyFill="1"/>
    <xf numFmtId="0" fontId="19" fillId="41" borderId="0" xfId="42" applyFill="1"/>
    <xf numFmtId="2" fontId="19" fillId="41" borderId="0" xfId="42" applyNumberFormat="1" applyFill="1"/>
    <xf numFmtId="0" fontId="19" fillId="0" borderId="0" xfId="42" applyFill="1"/>
    <xf numFmtId="2" fontId="19" fillId="0" borderId="0" xfId="42" applyNumberFormat="1" applyFill="1"/>
    <xf numFmtId="1" fontId="16" fillId="0" borderId="0" xfId="0" applyNumberFormat="1" applyFont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2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61618</xdr:colOff>
      <xdr:row>9</xdr:row>
      <xdr:rowOff>16591</xdr:rowOff>
    </xdr:from>
    <xdr:to>
      <xdr:col>18</xdr:col>
      <xdr:colOff>397922</xdr:colOff>
      <xdr:row>12</xdr:row>
      <xdr:rowOff>19310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838051-FAD4-C743-09CB-8C4C84510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8238" y="1666697"/>
          <a:ext cx="946708" cy="546046"/>
        </a:xfrm>
        <a:prstGeom prst="rect">
          <a:avLst/>
        </a:prstGeom>
      </xdr:spPr>
    </xdr:pic>
    <xdr:clientData/>
  </xdr:twoCellAnchor>
  <xdr:twoCellAnchor editAs="oneCell">
    <xdr:from>
      <xdr:col>17</xdr:col>
      <xdr:colOff>50130</xdr:colOff>
      <xdr:row>13</xdr:row>
      <xdr:rowOff>54019</xdr:rowOff>
    </xdr:from>
    <xdr:to>
      <xdr:col>18</xdr:col>
      <xdr:colOff>579119</xdr:colOff>
      <xdr:row>15</xdr:row>
      <xdr:rowOff>141076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248679-12BE-FD5C-78C3-71047F35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6750" y="2428561"/>
          <a:ext cx="1142568" cy="446101"/>
        </a:xfrm>
        <a:prstGeom prst="rect">
          <a:avLst/>
        </a:prstGeom>
      </xdr:spPr>
    </xdr:pic>
    <xdr:clientData/>
  </xdr:twoCellAnchor>
  <xdr:twoCellAnchor editAs="oneCell">
    <xdr:from>
      <xdr:col>12</xdr:col>
      <xdr:colOff>253488</xdr:colOff>
      <xdr:row>7</xdr:row>
      <xdr:rowOff>76814</xdr:rowOff>
    </xdr:from>
    <xdr:to>
      <xdr:col>15</xdr:col>
      <xdr:colOff>493665</xdr:colOff>
      <xdr:row>10</xdr:row>
      <xdr:rowOff>18768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1D357E-4487-1D44-4415-80ECE07E4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26411" y="1382661"/>
          <a:ext cx="2060681" cy="533426"/>
        </a:xfrm>
        <a:prstGeom prst="rect">
          <a:avLst/>
        </a:prstGeom>
      </xdr:spPr>
    </xdr:pic>
    <xdr:clientData/>
  </xdr:twoCellAnchor>
  <xdr:twoCellAnchor editAs="oneCell">
    <xdr:from>
      <xdr:col>13</xdr:col>
      <xdr:colOff>526675</xdr:colOff>
      <xdr:row>4</xdr:row>
      <xdr:rowOff>76816</xdr:rowOff>
    </xdr:from>
    <xdr:to>
      <xdr:col>14</xdr:col>
      <xdr:colOff>584016</xdr:colOff>
      <xdr:row>7</xdr:row>
      <xdr:rowOff>7708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3F0440-EF81-9794-0A62-81CA3D1F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13268" y="821917"/>
          <a:ext cx="667351" cy="494813"/>
        </a:xfrm>
        <a:prstGeom prst="rect">
          <a:avLst/>
        </a:prstGeom>
      </xdr:spPr>
    </xdr:pic>
    <xdr:clientData/>
  </xdr:twoCellAnchor>
  <xdr:twoCellAnchor>
    <xdr:from>
      <xdr:col>14</xdr:col>
      <xdr:colOff>597536</xdr:colOff>
      <xdr:row>5</xdr:row>
      <xdr:rowOff>169007</xdr:rowOff>
    </xdr:from>
    <xdr:to>
      <xdr:col>16</xdr:col>
      <xdr:colOff>99859</xdr:colOff>
      <xdr:row>6</xdr:row>
      <xdr:rowOff>130585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AF92D0F-94FE-255E-5CA0-CCF6DA4A1614}"/>
            </a:ext>
          </a:extLst>
        </xdr:cNvPr>
        <xdr:cNvCxnSpPr/>
      </xdr:nvCxnSpPr>
      <xdr:spPr>
        <a:xfrm>
          <a:off x="10690963" y="1106144"/>
          <a:ext cx="715993" cy="145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104365</xdr:colOff>
      <xdr:row>8</xdr:row>
      <xdr:rowOff>115221</xdr:rowOff>
    </xdr:from>
    <xdr:to>
      <xdr:col>16</xdr:col>
      <xdr:colOff>92177</xdr:colOff>
      <xdr:row>8</xdr:row>
      <xdr:rowOff>126077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6BB5964-73F9-51F5-D3DF-A5962A5EB652}"/>
            </a:ext>
          </a:extLst>
        </xdr:cNvPr>
        <xdr:cNvCxnSpPr/>
      </xdr:nvCxnSpPr>
      <xdr:spPr>
        <a:xfrm>
          <a:off x="10804627" y="1605423"/>
          <a:ext cx="594647" cy="10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337984</xdr:colOff>
      <xdr:row>1</xdr:row>
      <xdr:rowOff>107540</xdr:rowOff>
    </xdr:from>
    <xdr:to>
      <xdr:col>16</xdr:col>
      <xdr:colOff>7010</xdr:colOff>
      <xdr:row>4</xdr:row>
      <xdr:rowOff>19893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7D3D60-0A13-7CFC-0C5F-081E9E648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1411" y="291895"/>
          <a:ext cx="885870" cy="473099"/>
        </a:xfrm>
        <a:prstGeom prst="rect">
          <a:avLst/>
        </a:prstGeom>
      </xdr:spPr>
    </xdr:pic>
    <xdr:clientData/>
  </xdr:twoCellAnchor>
  <xdr:twoCellAnchor>
    <xdr:from>
      <xdr:col>15</xdr:col>
      <xdr:colOff>222762</xdr:colOff>
      <xdr:row>4</xdr:row>
      <xdr:rowOff>92177</xdr:rowOff>
    </xdr:from>
    <xdr:to>
      <xdr:col>16</xdr:col>
      <xdr:colOff>153629</xdr:colOff>
      <xdr:row>5</xdr:row>
      <xdr:rowOff>99859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9C26315-AD19-CD69-C7A3-353154EFC504}"/>
            </a:ext>
          </a:extLst>
        </xdr:cNvPr>
        <xdr:cNvCxnSpPr/>
      </xdr:nvCxnSpPr>
      <xdr:spPr>
        <a:xfrm>
          <a:off x="10923024" y="837278"/>
          <a:ext cx="537702" cy="1997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61618</xdr:colOff>
      <xdr:row>9</xdr:row>
      <xdr:rowOff>16591</xdr:rowOff>
    </xdr:from>
    <xdr:to>
      <xdr:col>18</xdr:col>
      <xdr:colOff>397922</xdr:colOff>
      <xdr:row>12</xdr:row>
      <xdr:rowOff>19310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4AB7EF-8C40-4C3B-9231-7D70F170B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818" y="1702516"/>
          <a:ext cx="942729" cy="545644"/>
        </a:xfrm>
        <a:prstGeom prst="rect">
          <a:avLst/>
        </a:prstGeom>
      </xdr:spPr>
    </xdr:pic>
    <xdr:clientData/>
  </xdr:twoCellAnchor>
  <xdr:twoCellAnchor editAs="oneCell">
    <xdr:from>
      <xdr:col>17</xdr:col>
      <xdr:colOff>50130</xdr:colOff>
      <xdr:row>13</xdr:row>
      <xdr:rowOff>54019</xdr:rowOff>
    </xdr:from>
    <xdr:to>
      <xdr:col>18</xdr:col>
      <xdr:colOff>579119</xdr:colOff>
      <xdr:row>15</xdr:row>
      <xdr:rowOff>141076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9A633F-7FDE-4751-BAE1-3448C91A9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14980" y="2463844"/>
          <a:ext cx="1144939" cy="452182"/>
        </a:xfrm>
        <a:prstGeom prst="rect">
          <a:avLst/>
        </a:prstGeom>
      </xdr:spPr>
    </xdr:pic>
    <xdr:clientData/>
  </xdr:twoCellAnchor>
  <xdr:twoCellAnchor editAs="oneCell">
    <xdr:from>
      <xdr:col>12</xdr:col>
      <xdr:colOff>253488</xdr:colOff>
      <xdr:row>7</xdr:row>
      <xdr:rowOff>76814</xdr:rowOff>
    </xdr:from>
    <xdr:to>
      <xdr:col>15</xdr:col>
      <xdr:colOff>493665</xdr:colOff>
      <xdr:row>10</xdr:row>
      <xdr:rowOff>56868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64D417-D87D-43B6-BD09-64EE0E9EB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6688" y="1362689"/>
          <a:ext cx="2065802" cy="522979"/>
        </a:xfrm>
        <a:prstGeom prst="rect">
          <a:avLst/>
        </a:prstGeom>
      </xdr:spPr>
    </xdr:pic>
    <xdr:clientData/>
  </xdr:twoCellAnchor>
  <xdr:twoCellAnchor editAs="oneCell">
    <xdr:from>
      <xdr:col>13</xdr:col>
      <xdr:colOff>526675</xdr:colOff>
      <xdr:row>4</xdr:row>
      <xdr:rowOff>76816</xdr:rowOff>
    </xdr:from>
    <xdr:to>
      <xdr:col>14</xdr:col>
      <xdr:colOff>584016</xdr:colOff>
      <xdr:row>7</xdr:row>
      <xdr:rowOff>20408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8A61AC-CF78-4A03-8D24-2E8B7DBC8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125" y="810241"/>
          <a:ext cx="666941" cy="486517"/>
        </a:xfrm>
        <a:prstGeom prst="rect">
          <a:avLst/>
        </a:prstGeom>
      </xdr:spPr>
    </xdr:pic>
    <xdr:clientData/>
  </xdr:twoCellAnchor>
  <xdr:twoCellAnchor>
    <xdr:from>
      <xdr:col>14</xdr:col>
      <xdr:colOff>597536</xdr:colOff>
      <xdr:row>5</xdr:row>
      <xdr:rowOff>169007</xdr:rowOff>
    </xdr:from>
    <xdr:to>
      <xdr:col>16</xdr:col>
      <xdr:colOff>99859</xdr:colOff>
      <xdr:row>6</xdr:row>
      <xdr:rowOff>130585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690C60C-9A1E-4AC2-96CE-23C6843C601A}"/>
            </a:ext>
          </a:extLst>
        </xdr:cNvPr>
        <xdr:cNvCxnSpPr/>
      </xdr:nvCxnSpPr>
      <xdr:spPr>
        <a:xfrm>
          <a:off x="9639936" y="1092932"/>
          <a:ext cx="721523" cy="1425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104365</xdr:colOff>
      <xdr:row>8</xdr:row>
      <xdr:rowOff>115221</xdr:rowOff>
    </xdr:from>
    <xdr:to>
      <xdr:col>16</xdr:col>
      <xdr:colOff>92177</xdr:colOff>
      <xdr:row>8</xdr:row>
      <xdr:rowOff>126077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C5FCCFE-B927-43CC-B7E8-26C91E64B2B3}"/>
            </a:ext>
          </a:extLst>
        </xdr:cNvPr>
        <xdr:cNvCxnSpPr/>
      </xdr:nvCxnSpPr>
      <xdr:spPr>
        <a:xfrm>
          <a:off x="9756365" y="1582071"/>
          <a:ext cx="594237" cy="7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337984</xdr:colOff>
      <xdr:row>1</xdr:row>
      <xdr:rowOff>107540</xdr:rowOff>
    </xdr:from>
    <xdr:to>
      <xdr:col>16</xdr:col>
      <xdr:colOff>7010</xdr:colOff>
      <xdr:row>4</xdr:row>
      <xdr:rowOff>26243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1B998C-B918-447B-8FD4-FB4B9C5BC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74034" y="285340"/>
          <a:ext cx="894576" cy="467978"/>
        </a:xfrm>
        <a:prstGeom prst="rect">
          <a:avLst/>
        </a:prstGeom>
      </xdr:spPr>
    </xdr:pic>
    <xdr:clientData/>
  </xdr:twoCellAnchor>
  <xdr:twoCellAnchor>
    <xdr:from>
      <xdr:col>15</xdr:col>
      <xdr:colOff>222762</xdr:colOff>
      <xdr:row>4</xdr:row>
      <xdr:rowOff>92177</xdr:rowOff>
    </xdr:from>
    <xdr:to>
      <xdr:col>16</xdr:col>
      <xdr:colOff>153629</xdr:colOff>
      <xdr:row>5</xdr:row>
      <xdr:rowOff>99859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BB4AE72-9DC2-4E01-B315-28D6004FDCF6}"/>
            </a:ext>
          </a:extLst>
        </xdr:cNvPr>
        <xdr:cNvCxnSpPr/>
      </xdr:nvCxnSpPr>
      <xdr:spPr>
        <a:xfrm>
          <a:off x="9868412" y="825602"/>
          <a:ext cx="543642" cy="2013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78"/>
  <sheetViews>
    <sheetView zoomScaleNormal="10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R22" sqref="AR22:AU22"/>
    </sheetView>
  </sheetViews>
  <sheetFormatPr defaultRowHeight="14.5" x14ac:dyDescent="0.35"/>
  <cols>
    <col min="2" max="2" width="18" customWidth="1"/>
    <col min="19" max="21" width="8.7265625" style="1"/>
    <col min="30" max="30" width="13.54296875" customWidth="1"/>
    <col min="31" max="32" width="13.54296875" style="1" customWidth="1"/>
    <col min="72" max="72" width="10.81640625" customWidth="1"/>
  </cols>
  <sheetData>
    <row r="1" spans="1:87" x14ac:dyDescent="0.35">
      <c r="A1" t="s">
        <v>143</v>
      </c>
      <c r="B1" t="s">
        <v>41</v>
      </c>
      <c r="C1" t="s">
        <v>42</v>
      </c>
      <c r="D1" t="s">
        <v>43</v>
      </c>
      <c r="E1" t="s">
        <v>314</v>
      </c>
      <c r="F1" t="s">
        <v>315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s="1" t="s">
        <v>241</v>
      </c>
      <c r="T1" s="1" t="s">
        <v>242</v>
      </c>
      <c r="U1" s="1" t="s">
        <v>243</v>
      </c>
      <c r="V1" t="s">
        <v>56</v>
      </c>
      <c r="W1" t="s">
        <v>57</v>
      </c>
      <c r="X1" t="s">
        <v>58</v>
      </c>
      <c r="Y1" t="s">
        <v>140</v>
      </c>
      <c r="Z1" t="s">
        <v>141</v>
      </c>
      <c r="AA1" t="s">
        <v>142</v>
      </c>
      <c r="AB1" t="s">
        <v>231</v>
      </c>
      <c r="AC1" t="s">
        <v>232</v>
      </c>
      <c r="AD1" t="s">
        <v>144</v>
      </c>
      <c r="AE1" s="1" t="s">
        <v>145</v>
      </c>
      <c r="AF1" s="1" t="s">
        <v>299</v>
      </c>
      <c r="AG1" t="s">
        <v>59</v>
      </c>
      <c r="AH1" t="s">
        <v>60</v>
      </c>
      <c r="AI1" t="s">
        <v>147</v>
      </c>
      <c r="AJ1" t="s">
        <v>150</v>
      </c>
      <c r="AK1" t="s">
        <v>148</v>
      </c>
      <c r="AL1" t="s">
        <v>149</v>
      </c>
      <c r="AM1" t="s">
        <v>61</v>
      </c>
      <c r="AN1" t="s">
        <v>151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238</v>
      </c>
      <c r="AY1" t="s">
        <v>239</v>
      </c>
      <c r="AZ1" t="s">
        <v>240</v>
      </c>
      <c r="BA1" t="s">
        <v>235</v>
      </c>
      <c r="BB1" t="s">
        <v>237</v>
      </c>
      <c r="BC1" t="s">
        <v>236</v>
      </c>
      <c r="BD1" t="s">
        <v>154</v>
      </c>
      <c r="BE1" t="s">
        <v>155</v>
      </c>
      <c r="BF1" t="s">
        <v>153</v>
      </c>
      <c r="BG1" t="s">
        <v>156</v>
      </c>
      <c r="BH1" t="s">
        <v>152</v>
      </c>
      <c r="BI1" t="s">
        <v>157</v>
      </c>
      <c r="BJ1" t="s">
        <v>234</v>
      </c>
      <c r="BK1" t="s">
        <v>233</v>
      </c>
      <c r="BL1" t="s">
        <v>167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172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</row>
    <row r="2" spans="1:87" x14ac:dyDescent="0.35">
      <c r="A2" s="2">
        <v>1</v>
      </c>
      <c r="B2" t="s">
        <v>163</v>
      </c>
      <c r="C2">
        <v>37.962200000000003</v>
      </c>
      <c r="D2">
        <v>-36.673400000000001</v>
      </c>
      <c r="E2">
        <v>-14.4</v>
      </c>
      <c r="F2">
        <v>-22.5</v>
      </c>
      <c r="G2">
        <v>20.025600000000001</v>
      </c>
      <c r="H2">
        <v>1.16928E-3</v>
      </c>
      <c r="I2">
        <v>20.768599999999999</v>
      </c>
      <c r="J2">
        <v>1.50716E-3</v>
      </c>
      <c r="K2">
        <v>19.48</v>
      </c>
      <c r="L2">
        <v>9.8602999999999994E-4</v>
      </c>
      <c r="M2">
        <v>0.71509999999999996</v>
      </c>
      <c r="N2">
        <v>1.42249E-3</v>
      </c>
      <c r="O2">
        <v>1.2345999999999999</v>
      </c>
      <c r="P2">
        <v>1.32497E-3</v>
      </c>
      <c r="Q2">
        <v>0.51949999999999996</v>
      </c>
      <c r="R2">
        <v>1.04188E-3</v>
      </c>
      <c r="S2" s="1">
        <v>99</v>
      </c>
      <c r="T2" s="1">
        <v>99</v>
      </c>
      <c r="U2" s="1">
        <v>99</v>
      </c>
      <c r="V2">
        <v>28.757619999999999</v>
      </c>
      <c r="W2">
        <v>29.213629999999998</v>
      </c>
      <c r="X2">
        <v>27.647600000000001</v>
      </c>
      <c r="Y2">
        <v>28.106000000000002</v>
      </c>
      <c r="Z2">
        <v>28.4893</v>
      </c>
      <c r="AA2">
        <v>27.143699999999999</v>
      </c>
      <c r="AB2">
        <f>V2-Y2</f>
        <v>0.65161999999999765</v>
      </c>
      <c r="AC2">
        <f>W2-Z2</f>
        <v>0.72432999999999836</v>
      </c>
      <c r="AD2">
        <v>74.131024130091888</v>
      </c>
      <c r="AE2" s="1">
        <v>2</v>
      </c>
      <c r="AF2" s="1" t="s">
        <v>300</v>
      </c>
      <c r="AG2">
        <v>70.807610269999998</v>
      </c>
      <c r="AH2">
        <v>69.57661555</v>
      </c>
      <c r="AI2">
        <f>(AG2+AH2)/2</f>
        <v>70.192112909999992</v>
      </c>
      <c r="AJ2">
        <f>(((AG2/3.6)/360)*2*3.1416*AD2)</f>
        <v>25.448126782092746</v>
      </c>
      <c r="AK2">
        <f>(((AH2/3.6)/360)*2*3.1416*AD2)</f>
        <v>25.005709511079161</v>
      </c>
      <c r="AL2">
        <f>(((AI2/3.6)/360)*2*3.1416*AD2)</f>
        <v>25.226918146585952</v>
      </c>
      <c r="AM2">
        <v>12.8271</v>
      </c>
      <c r="AN2">
        <f>(((AM2/3.6)/360)*2*3.1416*AD2)</f>
        <v>4.610036489042237</v>
      </c>
      <c r="AO2">
        <v>17.695699210000001</v>
      </c>
      <c r="AP2">
        <v>15.62774229</v>
      </c>
      <c r="AQ2">
        <v>11.546103240000001</v>
      </c>
      <c r="AR2">
        <v>26.180057049999998</v>
      </c>
      <c r="AS2">
        <v>4.270753E-2</v>
      </c>
      <c r="AT2">
        <v>26.726244449999999</v>
      </c>
      <c r="AU2">
        <v>4.6313964999999999E-2</v>
      </c>
      <c r="AV2">
        <v>25.692433359999999</v>
      </c>
      <c r="AW2">
        <v>7.1144203000000003E-2</v>
      </c>
      <c r="AX2">
        <v>120.47</v>
      </c>
      <c r="AY2">
        <v>120.47</v>
      </c>
      <c r="AZ2">
        <v>120.47</v>
      </c>
      <c r="BA2">
        <v>24.3871</v>
      </c>
      <c r="BB2">
        <v>22.325700000000001</v>
      </c>
      <c r="BC2">
        <v>14.661</v>
      </c>
      <c r="BD2">
        <v>26.271699999999999</v>
      </c>
      <c r="BE2">
        <v>4.5758100000000003E-2</v>
      </c>
      <c r="BF2">
        <v>26.821999999999999</v>
      </c>
      <c r="BG2">
        <v>4.9868999999999997E-2</v>
      </c>
      <c r="BH2">
        <v>25.7653</v>
      </c>
      <c r="BI2">
        <v>7.5293600000000002E-2</v>
      </c>
      <c r="BJ2">
        <f>V2-BD2</f>
        <v>2.4859200000000001</v>
      </c>
      <c r="BK2">
        <f>W2-BF2</f>
        <v>2.3916299999999993</v>
      </c>
      <c r="BL2">
        <v>1</v>
      </c>
      <c r="BM2">
        <v>0.51819999999999999</v>
      </c>
      <c r="BN2">
        <v>6.1257613000000002E-2</v>
      </c>
      <c r="BO2">
        <v>0.9798</v>
      </c>
      <c r="BP2">
        <v>8.3238952000000005E-2</v>
      </c>
      <c r="BQ2">
        <v>0.46160000000000001</v>
      </c>
      <c r="BR2">
        <v>8.1301074000000001E-2</v>
      </c>
      <c r="BS2" t="s">
        <v>1</v>
      </c>
    </row>
    <row r="3" spans="1:87" x14ac:dyDescent="0.35">
      <c r="A3" s="1">
        <v>2</v>
      </c>
      <c r="B3" t="s">
        <v>164</v>
      </c>
      <c r="C3">
        <v>37.962200000000003</v>
      </c>
      <c r="D3">
        <v>-36.673400000000001</v>
      </c>
      <c r="E3">
        <v>-14.4</v>
      </c>
      <c r="F3">
        <v>-22.5</v>
      </c>
      <c r="G3">
        <v>20.025600000000001</v>
      </c>
      <c r="H3">
        <v>1.16928E-3</v>
      </c>
      <c r="I3">
        <v>20.768599999999999</v>
      </c>
      <c r="J3">
        <v>1.50716E-3</v>
      </c>
      <c r="K3">
        <v>19.48</v>
      </c>
      <c r="L3">
        <v>9.8602999999999994E-4</v>
      </c>
      <c r="M3">
        <v>0.71509999999999996</v>
      </c>
      <c r="N3">
        <v>1.42249E-3</v>
      </c>
      <c r="O3">
        <v>1.2345999999999999</v>
      </c>
      <c r="P3">
        <v>1.32497E-3</v>
      </c>
      <c r="Q3">
        <v>0.51949999999999996</v>
      </c>
      <c r="R3">
        <v>1.04188E-3</v>
      </c>
      <c r="S3" s="1">
        <v>99</v>
      </c>
      <c r="T3" s="1">
        <v>99</v>
      </c>
      <c r="U3" s="1">
        <v>99</v>
      </c>
      <c r="V3">
        <v>28.757619999999999</v>
      </c>
      <c r="W3">
        <v>29.213629999999998</v>
      </c>
      <c r="X3">
        <v>27.647600000000001</v>
      </c>
      <c r="Y3">
        <v>28.106000000000002</v>
      </c>
      <c r="Z3">
        <v>28.4893</v>
      </c>
      <c r="AA3">
        <v>27.143699999999999</v>
      </c>
      <c r="AB3">
        <f t="shared" ref="AB3:AB65" si="0">V3-Y3</f>
        <v>0.65161999999999765</v>
      </c>
      <c r="AC3">
        <f t="shared" ref="AC3:AC65" si="1">W3-Z3</f>
        <v>0.72432999999999836</v>
      </c>
      <c r="AD3">
        <v>74.131024130091888</v>
      </c>
      <c r="AE3" s="1">
        <v>2</v>
      </c>
      <c r="AF3" s="1" t="s">
        <v>300</v>
      </c>
      <c r="AG3">
        <v>119.30051899999999</v>
      </c>
      <c r="AH3">
        <v>117.77490640000001</v>
      </c>
      <c r="AI3">
        <f t="shared" ref="AI3:AI66" si="2">(AG3+AH3)/2</f>
        <v>118.5377127</v>
      </c>
      <c r="AJ3">
        <f t="shared" ref="AJ3:AJ66" si="3">(((AG3/3.6)/360)*2*3.1416*AD3)</f>
        <v>42.876390279305269</v>
      </c>
      <c r="AK3">
        <f t="shared" ref="AK3:AK66" si="4">(((AH3/3.6)/360)*2*3.1416*AD3)</f>
        <v>42.328087876256845</v>
      </c>
      <c r="AL3">
        <f t="shared" ref="AL3:AL66" si="5">(((AI3/3.6)/360)*2*3.1416*AD3)</f>
        <v>42.602239077781057</v>
      </c>
      <c r="AM3">
        <v>10.321999999999999</v>
      </c>
      <c r="AN3">
        <f t="shared" ref="AN3:AN66" si="6">(((AM3/3.6)/360)*2*3.1416*AD3)</f>
        <v>3.7097080898951407</v>
      </c>
      <c r="AO3">
        <v>18.7964673</v>
      </c>
      <c r="AP3">
        <v>14.874642850000001</v>
      </c>
      <c r="AQ3">
        <v>12.33182049</v>
      </c>
      <c r="AR3">
        <v>26.064332960000002</v>
      </c>
      <c r="AS3">
        <v>4.9330198999999998E-2</v>
      </c>
      <c r="AT3">
        <v>26.652206419999999</v>
      </c>
      <c r="AU3">
        <v>5.5044750000000003E-2</v>
      </c>
      <c r="AV3">
        <v>25.49797058</v>
      </c>
      <c r="AW3">
        <v>7.5800005000000004E-2</v>
      </c>
      <c r="AX3">
        <v>81.686400000000006</v>
      </c>
      <c r="AY3">
        <v>81.686400000000006</v>
      </c>
      <c r="AZ3">
        <v>81.686400000000006</v>
      </c>
      <c r="BA3">
        <v>18.389800000000001</v>
      </c>
      <c r="BB3">
        <v>16.959599999999998</v>
      </c>
      <c r="BC3">
        <v>12.745799999999999</v>
      </c>
      <c r="BD3">
        <v>26.3735</v>
      </c>
      <c r="BE3">
        <v>6.0865000000000002E-2</v>
      </c>
      <c r="BF3">
        <v>26.901700000000002</v>
      </c>
      <c r="BG3">
        <v>6.5843600000000002E-2</v>
      </c>
      <c r="BH3">
        <v>25.665800000000001</v>
      </c>
      <c r="BI3">
        <v>8.70089E-2</v>
      </c>
      <c r="BJ3">
        <f t="shared" ref="BJ3:BJ65" si="7">V3-BD3</f>
        <v>2.3841199999999994</v>
      </c>
      <c r="BK3">
        <f t="shared" ref="BK3:BK65" si="8">W3-BF3</f>
        <v>2.3119299999999967</v>
      </c>
      <c r="BL3">
        <v>1</v>
      </c>
      <c r="BM3">
        <v>0.55989999999999995</v>
      </c>
      <c r="BN3">
        <v>7.1343088999999998E-2</v>
      </c>
      <c r="BO3">
        <v>1.1003000000000001</v>
      </c>
      <c r="BP3">
        <v>9.1148319000000005E-2</v>
      </c>
      <c r="BQ3">
        <v>0.54039999999999999</v>
      </c>
      <c r="BR3">
        <v>8.7983996999999994E-2</v>
      </c>
      <c r="BS3" t="s">
        <v>2</v>
      </c>
    </row>
    <row r="4" spans="1:87" x14ac:dyDescent="0.35">
      <c r="A4" s="1">
        <v>3</v>
      </c>
      <c r="B4" t="s">
        <v>3</v>
      </c>
      <c r="C4">
        <v>308.76080000000002</v>
      </c>
      <c r="D4">
        <v>-44.5274</v>
      </c>
      <c r="E4">
        <v>-18.5</v>
      </c>
      <c r="F4">
        <v>-22.9</v>
      </c>
      <c r="G4">
        <v>19.7379</v>
      </c>
      <c r="H4">
        <v>2.7579800000000002E-3</v>
      </c>
      <c r="I4">
        <v>20.58</v>
      </c>
      <c r="J4">
        <v>3.4091E-3</v>
      </c>
      <c r="K4">
        <v>19.148800000000001</v>
      </c>
      <c r="L4">
        <v>2.43253E-3</v>
      </c>
      <c r="M4">
        <v>0.79500000000000004</v>
      </c>
      <c r="N4">
        <v>2.4373900000000002E-3</v>
      </c>
      <c r="O4">
        <v>1.3422000000000001</v>
      </c>
      <c r="P4">
        <v>2.2709200000000001E-3</v>
      </c>
      <c r="Q4">
        <v>0.54720000000000002</v>
      </c>
      <c r="R4">
        <v>1.7184399999999999E-3</v>
      </c>
      <c r="S4" s="1">
        <v>99</v>
      </c>
      <c r="T4" s="1">
        <v>99</v>
      </c>
      <c r="U4" s="1">
        <v>99</v>
      </c>
      <c r="V4">
        <v>28.77826</v>
      </c>
      <c r="W4">
        <v>29.268750000000001</v>
      </c>
      <c r="X4">
        <v>27.563780000000001</v>
      </c>
      <c r="Y4">
        <v>27.437899999999999</v>
      </c>
      <c r="Z4">
        <v>26.989000000000001</v>
      </c>
      <c r="AA4">
        <v>26.601400000000002</v>
      </c>
      <c r="AB4">
        <f t="shared" si="0"/>
        <v>1.3403600000000004</v>
      </c>
      <c r="AC4">
        <f t="shared" si="1"/>
        <v>2.2797499999999999</v>
      </c>
      <c r="AD4">
        <v>78.342964276621245</v>
      </c>
      <c r="AE4" s="1">
        <v>1</v>
      </c>
      <c r="AF4" s="1" t="s">
        <v>301</v>
      </c>
      <c r="AG4">
        <v>130.22740300000001</v>
      </c>
      <c r="AH4">
        <v>56.996315520000003</v>
      </c>
      <c r="AI4">
        <f t="shared" si="2"/>
        <v>93.611859260000003</v>
      </c>
      <c r="AJ4">
        <f t="shared" si="3"/>
        <v>49.462750453391116</v>
      </c>
      <c r="AK4">
        <f t="shared" si="4"/>
        <v>21.64824350623427</v>
      </c>
      <c r="AL4">
        <f t="shared" si="5"/>
        <v>35.555496979812688</v>
      </c>
      <c r="AM4">
        <v>7.5194700000000001</v>
      </c>
      <c r="AN4">
        <f t="shared" si="6"/>
        <v>2.8560322910820917</v>
      </c>
      <c r="AO4">
        <v>4.2628411049999997</v>
      </c>
      <c r="AP4">
        <v>1.5418670569999999</v>
      </c>
      <c r="AQ4">
        <v>2.53032134</v>
      </c>
      <c r="AR4">
        <v>26.729099999999999</v>
      </c>
      <c r="AS4">
        <v>4.0985099999999997E-2</v>
      </c>
      <c r="AT4">
        <v>27.444600000000001</v>
      </c>
      <c r="AU4">
        <v>5.6019100000000002E-2</v>
      </c>
      <c r="AV4">
        <v>26.546600000000002</v>
      </c>
      <c r="AW4">
        <v>3.9698499999999998E-2</v>
      </c>
      <c r="AX4">
        <v>34.184699999999999</v>
      </c>
      <c r="AY4">
        <v>44.206699999999998</v>
      </c>
      <c r="AZ4">
        <v>35.008400000000002</v>
      </c>
      <c r="BA4">
        <v>7.3958700000000004</v>
      </c>
      <c r="BB4">
        <v>5.6558599999999997</v>
      </c>
      <c r="BC4">
        <v>1.9832799999999999</v>
      </c>
      <c r="BD4">
        <v>27.0732</v>
      </c>
      <c r="BE4">
        <v>0.15116299999999999</v>
      </c>
      <c r="BF4">
        <v>27.866</v>
      </c>
      <c r="BG4">
        <v>0.19533900000000001</v>
      </c>
      <c r="BH4">
        <v>27.212299999999999</v>
      </c>
      <c r="BI4">
        <v>0.55170300000000005</v>
      </c>
      <c r="BJ4">
        <f t="shared" si="7"/>
        <v>1.7050599999999996</v>
      </c>
      <c r="BK4">
        <f t="shared" si="8"/>
        <v>1.4027500000000011</v>
      </c>
      <c r="BL4">
        <v>3</v>
      </c>
      <c r="BM4">
        <v>0.66859999999999997</v>
      </c>
      <c r="BN4">
        <v>6.85867E-2</v>
      </c>
      <c r="BO4">
        <v>0.80900000000000005</v>
      </c>
      <c r="BP4">
        <v>6.7836900000000006E-2</v>
      </c>
      <c r="BQ4">
        <v>0.1404</v>
      </c>
      <c r="BR4">
        <v>5.6224799999999998E-2</v>
      </c>
      <c r="BS4" t="s">
        <v>4</v>
      </c>
      <c r="BT4" t="s">
        <v>5</v>
      </c>
    </row>
    <row r="5" spans="1:87" s="52" customFormat="1" x14ac:dyDescent="0.35">
      <c r="A5" s="44">
        <v>4</v>
      </c>
      <c r="B5" s="52" t="s">
        <v>6</v>
      </c>
      <c r="C5" s="52">
        <v>35.404800000000002</v>
      </c>
      <c r="D5" s="52">
        <v>-64.610299999999995</v>
      </c>
      <c r="E5" s="52">
        <v>-20.6</v>
      </c>
      <c r="F5" s="52">
        <v>-23.9</v>
      </c>
      <c r="G5" s="52">
        <v>19.755199999999999</v>
      </c>
      <c r="H5" s="52">
        <v>2.20257E-3</v>
      </c>
      <c r="I5" s="52">
        <v>20.430199999999999</v>
      </c>
      <c r="J5" s="52">
        <v>2.6450699999999998E-3</v>
      </c>
      <c r="K5" s="52">
        <v>19.238199999999999</v>
      </c>
      <c r="L5" s="52">
        <v>1.9461400000000001E-3</v>
      </c>
      <c r="M5" s="52">
        <v>0.64400000000000002</v>
      </c>
      <c r="N5" s="52">
        <v>2.04513E-3</v>
      </c>
      <c r="O5" s="52">
        <v>1.1319999999999999</v>
      </c>
      <c r="P5" s="52">
        <v>1.90496E-3</v>
      </c>
      <c r="Q5" s="52">
        <v>0.48799999999999999</v>
      </c>
      <c r="R5" s="52">
        <v>1.5375600000000001E-3</v>
      </c>
      <c r="S5" s="44">
        <v>1</v>
      </c>
      <c r="T5" s="53">
        <v>1</v>
      </c>
      <c r="U5" s="53">
        <v>99</v>
      </c>
      <c r="V5" s="52">
        <v>28.81474</v>
      </c>
      <c r="W5" s="52">
        <v>29.180430000000001</v>
      </c>
      <c r="X5" s="52">
        <v>27.46904</v>
      </c>
      <c r="Y5" s="52">
        <v>28.3553</v>
      </c>
      <c r="Z5" s="52">
        <v>28.3902</v>
      </c>
      <c r="AA5" s="52">
        <v>26.9758</v>
      </c>
      <c r="AB5" s="52">
        <f>V5-Y5</f>
        <v>0.45944000000000074</v>
      </c>
      <c r="AC5" s="52">
        <f>W5-Z5</f>
        <v>0.7902300000000011</v>
      </c>
      <c r="AD5" s="52">
        <v>82.413811501300259</v>
      </c>
      <c r="AE5" s="44">
        <v>3</v>
      </c>
      <c r="AF5" s="44" t="s">
        <v>329</v>
      </c>
      <c r="AG5" s="54">
        <v>176.96489512286499</v>
      </c>
      <c r="AH5" s="54">
        <v>158.16676902514999</v>
      </c>
      <c r="AI5" s="52">
        <f>(AG5+AH5)/2</f>
        <v>167.56583207400749</v>
      </c>
      <c r="AJ5" s="52">
        <f>(((AG5/3.6)/360)*2*3.1416*AD5)</f>
        <v>70.707096760315352</v>
      </c>
      <c r="AK5" s="52">
        <f>(((AH5/3.6)/360)*2*3.1416*AD5)</f>
        <v>63.196223375054828</v>
      </c>
      <c r="AL5" s="52">
        <f>(((AI5/3.6)/360)*2*3.1416*AD5)</f>
        <v>66.951660067685097</v>
      </c>
      <c r="AM5" s="52">
        <v>13.442299999999999</v>
      </c>
      <c r="AN5" s="52">
        <f>(((AM5/3.6)/360)*2*3.1416*AD5)</f>
        <v>5.3709296757488971</v>
      </c>
      <c r="AO5" s="54">
        <v>9.0402741432189906</v>
      </c>
      <c r="AP5" s="54">
        <v>4.4630506038665798</v>
      </c>
      <c r="AQ5" s="54">
        <v>4.3195207118988002</v>
      </c>
      <c r="AR5">
        <v>27.13195</v>
      </c>
      <c r="AS5">
        <v>6.2132149999999997E-2</v>
      </c>
      <c r="AT5">
        <v>27.878060000000001</v>
      </c>
      <c r="AU5">
        <v>8.9371800000000001E-2</v>
      </c>
      <c r="AV5">
        <v>26.62576</v>
      </c>
      <c r="AW5">
        <v>4.599628E-2</v>
      </c>
      <c r="AX5" s="52">
        <v>181.70099999999999</v>
      </c>
      <c r="AY5" s="52">
        <v>181.70099999999999</v>
      </c>
      <c r="AZ5" s="52">
        <v>181.70099999999999</v>
      </c>
      <c r="BA5" s="52">
        <v>24.177600000000002</v>
      </c>
      <c r="BB5" s="52">
        <v>19.575500000000002</v>
      </c>
      <c r="BC5" s="52">
        <v>10.5761</v>
      </c>
      <c r="BD5" s="52">
        <v>26.583469390000001</v>
      </c>
      <c r="BE5" s="52">
        <v>4.5726988000000003E-2</v>
      </c>
      <c r="BF5" s="52">
        <v>27.15176773</v>
      </c>
      <c r="BG5" s="52">
        <v>5.6284255999999998E-2</v>
      </c>
      <c r="BH5" s="52">
        <v>26.159463880000001</v>
      </c>
      <c r="BI5" s="52">
        <v>0.10347981000000001</v>
      </c>
      <c r="BJ5" s="52">
        <f>V5-BD5</f>
        <v>2.2312706099999993</v>
      </c>
      <c r="BK5" s="52">
        <f>W5-BF5</f>
        <v>2.0286622700000017</v>
      </c>
      <c r="BL5" s="52">
        <v>1</v>
      </c>
      <c r="BM5" s="52">
        <v>0.71509999999999996</v>
      </c>
      <c r="BN5" s="52">
        <v>0.10800700000000001</v>
      </c>
      <c r="BO5" s="52">
        <v>1.1922999999999999</v>
      </c>
      <c r="BP5" s="52">
        <v>9.97006E-2</v>
      </c>
      <c r="BQ5" s="52">
        <v>0.47720000000000001</v>
      </c>
      <c r="BR5" s="52">
        <v>7.6460500000000001E-2</v>
      </c>
      <c r="BS5" s="52" t="s">
        <v>317</v>
      </c>
    </row>
    <row r="6" spans="1:87" x14ac:dyDescent="0.35">
      <c r="A6" s="2">
        <v>5</v>
      </c>
      <c r="B6" t="s">
        <v>8</v>
      </c>
      <c r="C6">
        <v>24.418099999999999</v>
      </c>
      <c r="D6">
        <v>-60.865299999999998</v>
      </c>
      <c r="E6">
        <v>-20.2</v>
      </c>
      <c r="F6" s="45">
        <v>-23.2</v>
      </c>
      <c r="G6">
        <v>20.130099999999999</v>
      </c>
      <c r="H6">
        <v>3.6794200000000001E-3</v>
      </c>
      <c r="I6">
        <v>20.943200000000001</v>
      </c>
      <c r="J6">
        <v>4.6111399999999997E-3</v>
      </c>
      <c r="K6">
        <v>19.522300000000001</v>
      </c>
      <c r="L6">
        <v>3.1815900000000002E-3</v>
      </c>
      <c r="M6">
        <v>0.78110000000000002</v>
      </c>
      <c r="N6">
        <v>3.5932300000000002E-3</v>
      </c>
      <c r="O6">
        <v>1.3608</v>
      </c>
      <c r="P6">
        <v>3.3370800000000001E-3</v>
      </c>
      <c r="Q6">
        <v>0.57969999999999999</v>
      </c>
      <c r="R6">
        <v>2.5459300000000001E-3</v>
      </c>
      <c r="S6" s="1">
        <v>1</v>
      </c>
      <c r="T6" s="1">
        <v>2</v>
      </c>
      <c r="U6" s="1">
        <v>1</v>
      </c>
      <c r="V6">
        <v>28.533909999999999</v>
      </c>
      <c r="W6">
        <v>29.04815</v>
      </c>
      <c r="X6">
        <v>27.34544</v>
      </c>
      <c r="Y6">
        <v>27.994700000000002</v>
      </c>
      <c r="Z6">
        <v>28.5869</v>
      </c>
      <c r="AA6">
        <v>26.816299999999998</v>
      </c>
      <c r="AB6">
        <f t="shared" si="0"/>
        <v>0.53920999999999708</v>
      </c>
      <c r="AC6">
        <f t="shared" si="1"/>
        <v>0.46124999999999972</v>
      </c>
      <c r="AD6">
        <v>74.816950051115498</v>
      </c>
      <c r="AE6" s="1">
        <v>1</v>
      </c>
      <c r="AF6" s="1" t="s">
        <v>307</v>
      </c>
      <c r="AG6">
        <v>67.055345360000004</v>
      </c>
      <c r="AH6">
        <v>67.055345360000004</v>
      </c>
      <c r="AI6">
        <f t="shared" si="2"/>
        <v>67.055345360000004</v>
      </c>
      <c r="AJ6">
        <f t="shared" si="3"/>
        <v>24.322560146731039</v>
      </c>
      <c r="AK6">
        <f t="shared" si="4"/>
        <v>24.322560146731039</v>
      </c>
      <c r="AL6">
        <f t="shared" si="5"/>
        <v>24.322560146731039</v>
      </c>
      <c r="AM6">
        <v>10.7258</v>
      </c>
      <c r="AN6">
        <f t="shared" si="6"/>
        <v>3.8905014092646488</v>
      </c>
      <c r="AO6">
        <v>43.532936100000001</v>
      </c>
      <c r="AP6">
        <v>43.970424649999998</v>
      </c>
      <c r="AQ6">
        <v>18.638751979999999</v>
      </c>
      <c r="AR6">
        <v>24.970733639999999</v>
      </c>
      <c r="AS6">
        <v>2.6037629690000001E-2</v>
      </c>
      <c r="AT6">
        <v>25.54628563</v>
      </c>
      <c r="AU6">
        <v>2.7196669949999999E-2</v>
      </c>
      <c r="AV6">
        <v>24.71456337</v>
      </c>
      <c r="AW6">
        <v>4.7247044740000001E-2</v>
      </c>
      <c r="AX6">
        <v>84.294799999999995</v>
      </c>
      <c r="AY6">
        <v>84.294799999999995</v>
      </c>
      <c r="AZ6">
        <v>84.294799999999995</v>
      </c>
      <c r="BA6">
        <v>44.737000000000002</v>
      </c>
      <c r="BB6">
        <v>42.697800000000001</v>
      </c>
      <c r="BC6">
        <v>23.8735</v>
      </c>
      <c r="BD6">
        <v>24.970733639999999</v>
      </c>
      <c r="BE6">
        <v>2.6037629690000001E-2</v>
      </c>
      <c r="BF6">
        <v>25.54628563</v>
      </c>
      <c r="BG6">
        <v>2.7196669949999999E-2</v>
      </c>
      <c r="BH6">
        <v>24.71456337</v>
      </c>
      <c r="BI6">
        <v>4.7247044740000001E-2</v>
      </c>
      <c r="BJ6">
        <f t="shared" si="7"/>
        <v>3.5631763599999999</v>
      </c>
      <c r="BK6">
        <f t="shared" si="8"/>
        <v>3.5018643699999998</v>
      </c>
      <c r="BL6">
        <v>1</v>
      </c>
      <c r="BM6">
        <v>0.54359999999999997</v>
      </c>
      <c r="BN6">
        <v>3.5151135559999998E-2</v>
      </c>
      <c r="BO6">
        <v>0.77170000000000005</v>
      </c>
      <c r="BP6">
        <v>5.2104878340000001E-2</v>
      </c>
      <c r="BQ6">
        <v>0.2281</v>
      </c>
      <c r="BR6">
        <v>5.154916792E-2</v>
      </c>
      <c r="BS6">
        <v>24.403157159999999</v>
      </c>
      <c r="BT6">
        <v>-60.881214239999998</v>
      </c>
      <c r="BU6">
        <v>78.591134120000007</v>
      </c>
      <c r="BV6">
        <f>(((BU6/3.6)/360)*2*3.1416*AD6)</f>
        <v>28.506863641832503</v>
      </c>
      <c r="BW6">
        <v>22.688400000000001</v>
      </c>
      <c r="BX6">
        <v>8.4434899999999997E-3</v>
      </c>
      <c r="BY6">
        <v>23.212900000000001</v>
      </c>
      <c r="BZ6">
        <v>1.0468E-2</v>
      </c>
      <c r="CA6">
        <v>22.391400000000001</v>
      </c>
      <c r="CB6">
        <v>7.5298099999999996E-3</v>
      </c>
      <c r="CC6">
        <v>0.49249999999999999</v>
      </c>
      <c r="CD6">
        <v>1.11366E-2</v>
      </c>
      <c r="CE6">
        <v>0.76149999999999995</v>
      </c>
      <c r="CF6">
        <v>1.0603700000000001E-2</v>
      </c>
      <c r="CG6">
        <v>0.26900000000000002</v>
      </c>
      <c r="CH6">
        <v>8.9898500000000006E-3</v>
      </c>
      <c r="CI6" t="s">
        <v>19</v>
      </c>
    </row>
    <row r="7" spans="1:87" x14ac:dyDescent="0.35">
      <c r="A7" s="1">
        <v>6</v>
      </c>
      <c r="B7" t="s">
        <v>9</v>
      </c>
      <c r="C7">
        <v>340.82749999999999</v>
      </c>
      <c r="D7">
        <v>-59.414200000000001</v>
      </c>
      <c r="E7">
        <v>-20.3</v>
      </c>
      <c r="F7" s="45">
        <v>-23.6</v>
      </c>
      <c r="G7">
        <v>19.9498</v>
      </c>
      <c r="H7">
        <v>1.78094E-3</v>
      </c>
      <c r="I7">
        <v>20.8414</v>
      </c>
      <c r="J7">
        <v>2.32949E-3</v>
      </c>
      <c r="K7">
        <v>19.2502</v>
      </c>
      <c r="L7">
        <v>1.4847300000000001E-3</v>
      </c>
      <c r="M7">
        <v>0.86870000000000003</v>
      </c>
      <c r="N7">
        <v>1.9446400000000001E-3</v>
      </c>
      <c r="O7">
        <v>1.5471999999999999</v>
      </c>
      <c r="P7">
        <v>1.7982199999999999E-3</v>
      </c>
      <c r="Q7">
        <v>0.67849999999999999</v>
      </c>
      <c r="R7">
        <v>1.32489E-3</v>
      </c>
      <c r="S7" s="1">
        <v>3</v>
      </c>
      <c r="T7" s="1">
        <v>3</v>
      </c>
      <c r="U7" s="1">
        <v>3</v>
      </c>
      <c r="V7">
        <v>28.841999999999999</v>
      </c>
      <c r="W7">
        <v>29.262440000000002</v>
      </c>
      <c r="X7">
        <v>27.708970000000001</v>
      </c>
      <c r="Y7">
        <v>28.3522</v>
      </c>
      <c r="Z7">
        <v>28.429500000000001</v>
      </c>
      <c r="AA7">
        <v>27.263400000000001</v>
      </c>
      <c r="AB7">
        <f t="shared" si="0"/>
        <v>0.4897999999999989</v>
      </c>
      <c r="AC7">
        <f t="shared" si="1"/>
        <v>0.83294000000000068</v>
      </c>
      <c r="AD7">
        <v>71.779429127136225</v>
      </c>
      <c r="AE7" s="1">
        <v>2</v>
      </c>
      <c r="AF7" s="1" t="s">
        <v>303</v>
      </c>
      <c r="AG7">
        <v>150.3495346</v>
      </c>
      <c r="AH7">
        <v>144.10839569999999</v>
      </c>
      <c r="AI7">
        <f t="shared" si="2"/>
        <v>147.22896514999999</v>
      </c>
      <c r="AJ7">
        <f t="shared" si="3"/>
        <v>52.321233058971366</v>
      </c>
      <c r="AK7">
        <f t="shared" si="4"/>
        <v>50.149333532916472</v>
      </c>
      <c r="AL7">
        <f t="shared" si="5"/>
        <v>51.235283295943916</v>
      </c>
      <c r="AM7">
        <v>8.2179199999999994</v>
      </c>
      <c r="AN7">
        <f t="shared" si="6"/>
        <v>2.8598140241930743</v>
      </c>
      <c r="AO7">
        <v>9.1549549100000007</v>
      </c>
      <c r="AP7">
        <v>7.1319794649999997</v>
      </c>
      <c r="AQ7">
        <v>5.2956297399999999</v>
      </c>
      <c r="AR7">
        <v>26.635200000000001</v>
      </c>
      <c r="AS7">
        <v>6.2567800000000007E-2</v>
      </c>
      <c r="AT7">
        <v>27.409800000000001</v>
      </c>
      <c r="AU7">
        <v>8.65152E-2</v>
      </c>
      <c r="AV7">
        <v>26.184799999999999</v>
      </c>
      <c r="AW7">
        <v>4.5113E-2</v>
      </c>
      <c r="AX7">
        <v>52.924500000000002</v>
      </c>
      <c r="AY7">
        <v>52.924500000000002</v>
      </c>
      <c r="AZ7">
        <v>46.197400000000002</v>
      </c>
      <c r="BA7">
        <v>11.3377</v>
      </c>
      <c r="BB7">
        <v>9.30016</v>
      </c>
      <c r="BC7">
        <v>4.0320499999999999</v>
      </c>
      <c r="BD7">
        <v>26.768599999999999</v>
      </c>
      <c r="BE7">
        <v>9.8579399999999998E-2</v>
      </c>
      <c r="BF7">
        <v>27.409800000000001</v>
      </c>
      <c r="BG7">
        <v>8.65152E-2</v>
      </c>
      <c r="BH7">
        <v>26.702000000000002</v>
      </c>
      <c r="BI7">
        <v>0.272503</v>
      </c>
      <c r="BJ7">
        <f t="shared" si="7"/>
        <v>2.0733999999999995</v>
      </c>
      <c r="BK7">
        <f t="shared" si="8"/>
        <v>1.852640000000001</v>
      </c>
      <c r="BL7">
        <v>3</v>
      </c>
      <c r="BM7">
        <v>0.75160000000000005</v>
      </c>
      <c r="BN7">
        <v>0.104724</v>
      </c>
      <c r="BO7">
        <v>1.1811</v>
      </c>
      <c r="BP7">
        <v>9.5596200000000006E-2</v>
      </c>
      <c r="BQ7">
        <v>0.42949999999999999</v>
      </c>
      <c r="BR7">
        <v>7.5091000000000005E-2</v>
      </c>
      <c r="BS7" t="s">
        <v>10</v>
      </c>
      <c r="BT7" t="s">
        <v>5</v>
      </c>
      <c r="BV7">
        <f t="shared" ref="BV7:BV70" si="9">(((BU7/3.6)/360)*2*3.1416*AD7)</f>
        <v>0</v>
      </c>
    </row>
    <row r="8" spans="1:87" x14ac:dyDescent="0.35">
      <c r="A8" s="1">
        <v>7</v>
      </c>
      <c r="B8" t="s">
        <v>11</v>
      </c>
      <c r="C8">
        <v>82.435400000000001</v>
      </c>
      <c r="D8">
        <v>-53.755600000000001</v>
      </c>
      <c r="E8">
        <v>-20.3</v>
      </c>
      <c r="F8" s="45">
        <v>-23.2</v>
      </c>
      <c r="G8">
        <v>20.7514</v>
      </c>
      <c r="H8">
        <v>3.5237699999999999E-3</v>
      </c>
      <c r="I8">
        <v>21.4072</v>
      </c>
      <c r="J8">
        <v>4.3123500000000004E-3</v>
      </c>
      <c r="K8">
        <v>20.270499999999998</v>
      </c>
      <c r="L8">
        <v>3.0823600000000001E-3</v>
      </c>
      <c r="M8">
        <v>0.6038</v>
      </c>
      <c r="N8">
        <v>3.7240400000000001E-3</v>
      </c>
      <c r="O8">
        <v>1.0367</v>
      </c>
      <c r="P8">
        <v>3.4803600000000001E-3</v>
      </c>
      <c r="Q8">
        <v>0.43290000000000001</v>
      </c>
      <c r="R8">
        <v>2.8295899999999999E-3</v>
      </c>
      <c r="S8" s="1">
        <v>1</v>
      </c>
      <c r="T8" s="1">
        <v>1</v>
      </c>
      <c r="U8" s="1">
        <v>1</v>
      </c>
      <c r="V8">
        <v>28.8108</v>
      </c>
      <c r="W8">
        <v>29.19125</v>
      </c>
      <c r="X8">
        <v>27.63522</v>
      </c>
      <c r="Y8">
        <v>28.148199999999999</v>
      </c>
      <c r="Z8">
        <v>27.9985</v>
      </c>
      <c r="AA8">
        <v>27.069700000000001</v>
      </c>
      <c r="AB8">
        <f t="shared" si="0"/>
        <v>0.66260000000000119</v>
      </c>
      <c r="AC8">
        <f t="shared" si="1"/>
        <v>1.1927500000000002</v>
      </c>
      <c r="AD8">
        <v>97.723722095581138</v>
      </c>
      <c r="AE8" s="1">
        <v>5</v>
      </c>
      <c r="AF8" s="1" t="s">
        <v>329</v>
      </c>
      <c r="AG8">
        <v>36.622996120000003</v>
      </c>
      <c r="AH8">
        <v>36.584293850000002</v>
      </c>
      <c r="AI8">
        <f t="shared" si="2"/>
        <v>36.603644985000003</v>
      </c>
      <c r="AJ8">
        <f t="shared" si="3"/>
        <v>17.351209493097038</v>
      </c>
      <c r="AK8">
        <f t="shared" si="4"/>
        <v>17.332873167133208</v>
      </c>
      <c r="AL8">
        <f t="shared" si="5"/>
        <v>17.342041330115123</v>
      </c>
      <c r="AM8">
        <v>12.0106</v>
      </c>
      <c r="AN8">
        <f t="shared" si="6"/>
        <v>5.6903710459664945</v>
      </c>
      <c r="AO8">
        <v>11.595908639999999</v>
      </c>
      <c r="AP8">
        <v>6.3156888479999997</v>
      </c>
      <c r="AQ8">
        <v>6.0003087519999996</v>
      </c>
      <c r="AR8">
        <v>26.533274649999999</v>
      </c>
      <c r="AS8">
        <v>7.2130824999999996E-2</v>
      </c>
      <c r="AT8">
        <v>26.995284080000001</v>
      </c>
      <c r="AU8">
        <v>7.0064955999999998E-2</v>
      </c>
      <c r="AV8">
        <v>26.19129753</v>
      </c>
      <c r="AW8">
        <v>0.143316887</v>
      </c>
      <c r="AX8">
        <v>92.051599999999993</v>
      </c>
      <c r="AY8">
        <v>92.051599999999993</v>
      </c>
      <c r="AZ8">
        <v>92.051599999999993</v>
      </c>
      <c r="BA8">
        <v>11.200900000000001</v>
      </c>
      <c r="BB8">
        <v>12.243499999999999</v>
      </c>
      <c r="BC8">
        <v>5.3753799999999998</v>
      </c>
      <c r="BD8">
        <v>27.003499999999999</v>
      </c>
      <c r="BE8">
        <v>9.8552600000000004E-2</v>
      </c>
      <c r="BF8">
        <v>27.3748</v>
      </c>
      <c r="BG8">
        <v>9.0297799999999998E-2</v>
      </c>
      <c r="BH8">
        <v>26.701899999999998</v>
      </c>
      <c r="BI8">
        <v>0.20360300000000001</v>
      </c>
      <c r="BJ8">
        <f t="shared" si="7"/>
        <v>1.8073000000000015</v>
      </c>
      <c r="BK8">
        <f t="shared" si="8"/>
        <v>1.8164499999999997</v>
      </c>
      <c r="BL8">
        <v>1</v>
      </c>
      <c r="BM8">
        <v>0.41</v>
      </c>
      <c r="BN8">
        <v>9.8263804999999996E-2</v>
      </c>
      <c r="BO8">
        <v>0.70389999999999997</v>
      </c>
      <c r="BP8">
        <v>0.15751641599999999</v>
      </c>
      <c r="BQ8">
        <v>0.29389999999999999</v>
      </c>
      <c r="BR8">
        <v>0.15822386799999999</v>
      </c>
      <c r="BV8">
        <f t="shared" si="9"/>
        <v>0</v>
      </c>
    </row>
    <row r="9" spans="1:87" x14ac:dyDescent="0.35">
      <c r="A9" s="1">
        <v>8</v>
      </c>
      <c r="B9" t="s">
        <v>12</v>
      </c>
      <c r="C9">
        <v>87.813000000000002</v>
      </c>
      <c r="D9">
        <v>-53.574599999999997</v>
      </c>
      <c r="E9">
        <v>-21.2</v>
      </c>
      <c r="F9" s="45">
        <v>-24.2</v>
      </c>
      <c r="G9">
        <v>21.5245</v>
      </c>
      <c r="H9">
        <v>2.94655E-3</v>
      </c>
      <c r="I9">
        <v>22.291</v>
      </c>
      <c r="J9">
        <v>3.9199600000000001E-3</v>
      </c>
      <c r="K9">
        <v>20.916699999999999</v>
      </c>
      <c r="L9">
        <v>2.3935699999999998E-3</v>
      </c>
      <c r="M9">
        <v>0.65349999999999997</v>
      </c>
      <c r="N9">
        <v>3.9217599999999998E-3</v>
      </c>
      <c r="O9">
        <v>1.1593</v>
      </c>
      <c r="P9">
        <v>3.63386E-3</v>
      </c>
      <c r="Q9">
        <v>0.50580000000000003</v>
      </c>
      <c r="R9">
        <v>2.8089199999999999E-3</v>
      </c>
      <c r="S9" s="1">
        <v>3</v>
      </c>
      <c r="T9" s="1">
        <v>3</v>
      </c>
      <c r="U9" s="1">
        <v>3</v>
      </c>
      <c r="V9">
        <v>28.862919999999999</v>
      </c>
      <c r="W9">
        <v>29.248740000000002</v>
      </c>
      <c r="X9">
        <v>27.6524</v>
      </c>
      <c r="Y9">
        <v>27.870899999999999</v>
      </c>
      <c r="Z9">
        <v>28.3812</v>
      </c>
      <c r="AA9">
        <v>26.893999999999998</v>
      </c>
      <c r="AB9">
        <f t="shared" si="0"/>
        <v>0.99202000000000012</v>
      </c>
      <c r="AC9">
        <f t="shared" si="1"/>
        <v>0.86754000000000175</v>
      </c>
      <c r="AD9">
        <v>61.094202490557194</v>
      </c>
      <c r="AE9" s="1">
        <v>2</v>
      </c>
      <c r="AF9" s="1" t="s">
        <v>303</v>
      </c>
      <c r="AG9">
        <v>186.9225744</v>
      </c>
      <c r="AH9">
        <v>178.29792800000001</v>
      </c>
      <c r="AI9">
        <f t="shared" si="2"/>
        <v>182.61025119999999</v>
      </c>
      <c r="AJ9">
        <f t="shared" si="3"/>
        <v>55.365297274366092</v>
      </c>
      <c r="AK9">
        <f t="shared" si="4"/>
        <v>52.810730960719745</v>
      </c>
      <c r="AL9">
        <f t="shared" si="5"/>
        <v>54.088014117542912</v>
      </c>
      <c r="AM9">
        <v>14.267899999999999</v>
      </c>
      <c r="AN9">
        <f t="shared" si="6"/>
        <v>4.2260627295368982</v>
      </c>
      <c r="AO9">
        <v>10.344309089999999</v>
      </c>
      <c r="AP9">
        <v>9.322483063</v>
      </c>
      <c r="AQ9">
        <v>6.8246432539999997</v>
      </c>
      <c r="AR9">
        <v>26.493831159999999</v>
      </c>
      <c r="AS9">
        <v>4.8652362999999997E-2</v>
      </c>
      <c r="AT9">
        <v>27.019823550000002</v>
      </c>
      <c r="AU9">
        <v>5.3983290000000003E-2</v>
      </c>
      <c r="AV9">
        <v>25.97708845</v>
      </c>
      <c r="AW9">
        <v>8.5256598000000003E-2</v>
      </c>
      <c r="AX9">
        <v>133.58099999999999</v>
      </c>
      <c r="AY9">
        <v>121.98</v>
      </c>
      <c r="AZ9">
        <v>121.98</v>
      </c>
      <c r="BA9">
        <v>20.3079</v>
      </c>
      <c r="BB9">
        <v>17.020700000000001</v>
      </c>
      <c r="BC9">
        <v>9.3228200000000001</v>
      </c>
      <c r="BD9">
        <v>26.650099999999998</v>
      </c>
      <c r="BE9">
        <v>5.4579500000000003E-2</v>
      </c>
      <c r="BF9">
        <v>27.196999999999999</v>
      </c>
      <c r="BG9">
        <v>6.5011200000000005E-2</v>
      </c>
      <c r="BH9">
        <v>26.315999999999999</v>
      </c>
      <c r="BI9">
        <v>0.11768199999999999</v>
      </c>
      <c r="BJ9">
        <f t="shared" si="7"/>
        <v>2.2128200000000007</v>
      </c>
      <c r="BK9">
        <f t="shared" si="8"/>
        <v>2.0517400000000023</v>
      </c>
      <c r="BL9">
        <v>1</v>
      </c>
      <c r="BM9">
        <v>0.41289999999999999</v>
      </c>
      <c r="BN9">
        <v>7.1125093E-2</v>
      </c>
      <c r="BO9">
        <v>0.82769999999999999</v>
      </c>
      <c r="BP9">
        <v>9.9472459999999999E-2</v>
      </c>
      <c r="BQ9">
        <v>0.4148</v>
      </c>
      <c r="BR9">
        <v>9.6770189000000006E-2</v>
      </c>
      <c r="BS9" t="s">
        <v>7</v>
      </c>
      <c r="BV9">
        <f t="shared" si="9"/>
        <v>0</v>
      </c>
    </row>
    <row r="10" spans="1:87" x14ac:dyDescent="0.35">
      <c r="A10" s="2">
        <v>9</v>
      </c>
      <c r="B10" t="s">
        <v>13</v>
      </c>
      <c r="C10">
        <v>308.57920000000001</v>
      </c>
      <c r="D10">
        <v>-54.846699999999998</v>
      </c>
      <c r="E10">
        <v>-19.5</v>
      </c>
      <c r="F10">
        <v>-22.3</v>
      </c>
      <c r="G10">
        <v>21.4312</v>
      </c>
      <c r="H10">
        <v>5.17089E-3</v>
      </c>
      <c r="I10">
        <v>22.390999999999998</v>
      </c>
      <c r="J10">
        <v>7.2762699999999996E-3</v>
      </c>
      <c r="K10">
        <v>20.615300000000001</v>
      </c>
      <c r="L10">
        <v>4.0132800000000001E-3</v>
      </c>
      <c r="M10">
        <v>0.90680000000000005</v>
      </c>
      <c r="N10">
        <v>6.82578E-3</v>
      </c>
      <c r="O10">
        <v>1.6737</v>
      </c>
      <c r="P10">
        <v>6.2819599999999996E-3</v>
      </c>
      <c r="Q10">
        <v>0.76690000000000003</v>
      </c>
      <c r="R10">
        <v>4.4304399999999999E-3</v>
      </c>
      <c r="S10" s="1">
        <v>5</v>
      </c>
      <c r="T10" s="1">
        <v>5</v>
      </c>
      <c r="U10" s="1">
        <v>5</v>
      </c>
      <c r="V10">
        <v>28.545719999999999</v>
      </c>
      <c r="W10">
        <v>29.162880000000001</v>
      </c>
      <c r="X10">
        <v>27.284870000000002</v>
      </c>
      <c r="Y10">
        <v>28.011800000000001</v>
      </c>
      <c r="Z10">
        <v>28.064499999999999</v>
      </c>
      <c r="AA10">
        <v>26.654900000000001</v>
      </c>
      <c r="AB10">
        <f t="shared" si="0"/>
        <v>0.5339199999999984</v>
      </c>
      <c r="AC10">
        <f t="shared" si="1"/>
        <v>1.0983800000000024</v>
      </c>
      <c r="AD10">
        <v>88.715601203796382</v>
      </c>
      <c r="AE10" s="1">
        <v>2</v>
      </c>
      <c r="AF10" s="1" t="s">
        <v>303</v>
      </c>
      <c r="AG10">
        <v>65.07269719</v>
      </c>
      <c r="AH10">
        <v>42.606684170000001</v>
      </c>
      <c r="AI10">
        <f t="shared" si="2"/>
        <v>53.839690680000004</v>
      </c>
      <c r="AJ10">
        <f t="shared" si="3"/>
        <v>27.988182074781275</v>
      </c>
      <c r="AK10">
        <f t="shared" si="4"/>
        <v>18.325406593656844</v>
      </c>
      <c r="AL10">
        <f t="shared" si="5"/>
        <v>23.156794334219057</v>
      </c>
      <c r="AM10">
        <v>6.16526</v>
      </c>
      <c r="AN10">
        <f t="shared" si="6"/>
        <v>2.6517176461049345</v>
      </c>
      <c r="AO10">
        <v>9.0739496549999998</v>
      </c>
      <c r="AP10">
        <v>4.819901625</v>
      </c>
      <c r="AQ10">
        <v>2.989356597</v>
      </c>
      <c r="AR10">
        <v>26.217400000000001</v>
      </c>
      <c r="AS10">
        <v>5.2364099999999997E-2</v>
      </c>
      <c r="AT10">
        <v>27.095400000000001</v>
      </c>
      <c r="AU10">
        <v>6.46901E-2</v>
      </c>
      <c r="AV10">
        <v>26.028099999999998</v>
      </c>
      <c r="AW10">
        <v>4.0705100000000001E-2</v>
      </c>
      <c r="AX10">
        <v>23.682200000000002</v>
      </c>
      <c r="AY10">
        <v>23.682200000000002</v>
      </c>
      <c r="AZ10">
        <v>23.682200000000002</v>
      </c>
      <c r="BA10">
        <v>8.8264600000000009</v>
      </c>
      <c r="BB10">
        <v>5.9581999999999997</v>
      </c>
      <c r="BC10">
        <v>2.2082899999999999</v>
      </c>
      <c r="BD10">
        <v>26.316099999999999</v>
      </c>
      <c r="BE10">
        <v>0.129303</v>
      </c>
      <c r="BF10">
        <v>27.3843</v>
      </c>
      <c r="BG10">
        <v>0.18851999999999999</v>
      </c>
      <c r="BH10">
        <v>26.624199999999998</v>
      </c>
      <c r="BI10">
        <v>0.49795800000000001</v>
      </c>
      <c r="BJ10">
        <f t="shared" si="7"/>
        <v>2.2296200000000006</v>
      </c>
      <c r="BK10">
        <f t="shared" si="8"/>
        <v>1.7785800000000016</v>
      </c>
      <c r="BL10">
        <v>3</v>
      </c>
      <c r="BM10">
        <v>0.82499999999999996</v>
      </c>
      <c r="BN10">
        <v>8.1462300000000001E-2</v>
      </c>
      <c r="BO10">
        <v>0.96530000000000005</v>
      </c>
      <c r="BP10">
        <v>7.4701299999999998E-2</v>
      </c>
      <c r="BQ10">
        <v>0.14030000000000001</v>
      </c>
      <c r="BR10">
        <v>6.4563300000000004E-2</v>
      </c>
      <c r="BS10" t="s">
        <v>14</v>
      </c>
      <c r="BT10" t="s">
        <v>5</v>
      </c>
      <c r="BV10">
        <f t="shared" si="9"/>
        <v>0</v>
      </c>
    </row>
    <row r="11" spans="1:87" x14ac:dyDescent="0.35">
      <c r="A11" s="1">
        <v>10</v>
      </c>
      <c r="B11" t="s">
        <v>15</v>
      </c>
      <c r="C11">
        <v>30.628499999999999</v>
      </c>
      <c r="D11">
        <v>-50.931899999999999</v>
      </c>
      <c r="E11">
        <v>-21.3</v>
      </c>
      <c r="F11">
        <v>-25</v>
      </c>
      <c r="G11">
        <v>19.04</v>
      </c>
      <c r="H11">
        <v>1.36366E-3</v>
      </c>
      <c r="I11">
        <v>19.853000000000002</v>
      </c>
      <c r="J11">
        <v>1.66394E-3</v>
      </c>
      <c r="K11">
        <v>18.5108</v>
      </c>
      <c r="L11">
        <v>1.2208399999999999E-3</v>
      </c>
      <c r="M11">
        <v>0.79500000000000004</v>
      </c>
      <c r="N11">
        <v>1.1649099999999999E-3</v>
      </c>
      <c r="O11">
        <v>1.3082</v>
      </c>
      <c r="P11">
        <v>1.0904E-3</v>
      </c>
      <c r="Q11">
        <v>0.51319999999999999</v>
      </c>
      <c r="R11">
        <v>8.3818200000000003E-4</v>
      </c>
      <c r="S11" s="1">
        <v>-5</v>
      </c>
      <c r="T11" s="1">
        <v>-1</v>
      </c>
      <c r="U11" s="1">
        <v>-1</v>
      </c>
      <c r="V11">
        <v>29.02806</v>
      </c>
      <c r="W11">
        <v>29.512509999999999</v>
      </c>
      <c r="X11">
        <v>27.619959999999999</v>
      </c>
      <c r="Y11">
        <v>28.395900000000001</v>
      </c>
      <c r="Z11">
        <v>28.281600000000001</v>
      </c>
      <c r="AA11">
        <v>27.168600000000001</v>
      </c>
      <c r="AB11">
        <f t="shared" si="0"/>
        <v>0.63215999999999894</v>
      </c>
      <c r="AC11">
        <f t="shared" si="1"/>
        <v>1.230909999999998</v>
      </c>
      <c r="AD11">
        <v>87.902251683088636</v>
      </c>
      <c r="AE11" s="1">
        <v>3</v>
      </c>
      <c r="AF11" s="1" t="s">
        <v>300</v>
      </c>
      <c r="AG11" s="6">
        <v>65.941792811200202</v>
      </c>
      <c r="AH11" s="6">
        <v>49.002935060998098</v>
      </c>
      <c r="AI11">
        <f t="shared" si="2"/>
        <v>57.47236393609915</v>
      </c>
      <c r="AJ11">
        <f t="shared" si="3"/>
        <v>28.101961396942908</v>
      </c>
      <c r="AK11">
        <f t="shared" si="4"/>
        <v>20.883244611862782</v>
      </c>
      <c r="AL11">
        <f t="shared" si="5"/>
        <v>24.492603004402845</v>
      </c>
      <c r="AM11">
        <v>15.936500000000001</v>
      </c>
      <c r="AN11">
        <f t="shared" si="6"/>
        <v>6.7915488601382679</v>
      </c>
      <c r="AO11">
        <v>191.91325039333799</v>
      </c>
      <c r="AP11">
        <v>91.358450147840699</v>
      </c>
      <c r="AQ11">
        <v>93.535401238335496</v>
      </c>
      <c r="AR11">
        <v>24.127563900417801</v>
      </c>
      <c r="AS11">
        <v>8.6032268073823696E-3</v>
      </c>
      <c r="AT11">
        <v>24.856895234849699</v>
      </c>
      <c r="AU11">
        <v>9.6879813613163102E-3</v>
      </c>
      <c r="AV11">
        <v>23.597940021090999</v>
      </c>
      <c r="AW11">
        <v>1.30125765378277E-2</v>
      </c>
      <c r="AX11">
        <v>120.05800000000001</v>
      </c>
      <c r="AY11">
        <v>120.05800000000001</v>
      </c>
      <c r="AZ11">
        <v>132.41399999999999</v>
      </c>
      <c r="BA11">
        <v>43.8127</v>
      </c>
      <c r="BB11">
        <v>38.6173</v>
      </c>
      <c r="BC11">
        <v>23.586600000000001</v>
      </c>
      <c r="BD11">
        <v>25.754300000000001</v>
      </c>
      <c r="BE11">
        <v>2.6022799999999999E-2</v>
      </c>
      <c r="BF11">
        <v>26.4191</v>
      </c>
      <c r="BG11">
        <v>2.9356799999999999E-2</v>
      </c>
      <c r="BH11">
        <v>25.270399999999999</v>
      </c>
      <c r="BI11">
        <v>4.7157600000000001E-2</v>
      </c>
      <c r="BJ11">
        <f t="shared" si="7"/>
        <v>3.2737599999999993</v>
      </c>
      <c r="BK11">
        <f t="shared" si="8"/>
        <v>3.0934099999999987</v>
      </c>
      <c r="BL11">
        <v>1</v>
      </c>
      <c r="BM11">
        <v>0.71140000000000003</v>
      </c>
      <c r="BN11" s="6">
        <v>1.1825438068556E-2</v>
      </c>
      <c r="BO11">
        <v>1.2250000000000001</v>
      </c>
      <c r="BP11" s="6">
        <v>1.5102963715624199E-2</v>
      </c>
      <c r="BQ11">
        <v>0.51359999999999995</v>
      </c>
      <c r="BR11" s="6">
        <v>1.44909343303057E-2</v>
      </c>
      <c r="BV11">
        <f t="shared" si="9"/>
        <v>0</v>
      </c>
    </row>
    <row r="12" spans="1:87" x14ac:dyDescent="0.35">
      <c r="A12" s="1">
        <v>11</v>
      </c>
      <c r="B12" t="s">
        <v>16</v>
      </c>
      <c r="C12">
        <v>45.852499999999999</v>
      </c>
      <c r="D12">
        <v>-50.488100000000003</v>
      </c>
      <c r="E12">
        <v>-20.399999999999999</v>
      </c>
      <c r="F12" s="45">
        <v>-23.8</v>
      </c>
      <c r="G12">
        <v>22.518999999999998</v>
      </c>
      <c r="H12">
        <v>5.1261700000000002E-3</v>
      </c>
      <c r="I12">
        <v>23.045200000000001</v>
      </c>
      <c r="J12">
        <v>6.3207100000000002E-3</v>
      </c>
      <c r="K12">
        <v>22.132200000000001</v>
      </c>
      <c r="L12">
        <v>4.4316099999999999E-3</v>
      </c>
      <c r="M12">
        <v>0.50619999999999998</v>
      </c>
      <c r="N12">
        <v>6.7582299999999996E-3</v>
      </c>
      <c r="O12">
        <v>0.87490000000000001</v>
      </c>
      <c r="P12">
        <v>6.3560600000000002E-3</v>
      </c>
      <c r="Q12">
        <v>0.36870000000000003</v>
      </c>
      <c r="R12">
        <v>5.3918600000000001E-3</v>
      </c>
      <c r="S12" s="1">
        <v>5</v>
      </c>
      <c r="T12" s="8">
        <v>5</v>
      </c>
      <c r="U12" s="8">
        <v>99</v>
      </c>
      <c r="V12">
        <v>28.841080000000002</v>
      </c>
      <c r="W12">
        <v>29.165790000000001</v>
      </c>
      <c r="X12">
        <v>27.61074</v>
      </c>
      <c r="Y12">
        <v>28.2819</v>
      </c>
      <c r="Z12">
        <v>28.701599999999999</v>
      </c>
      <c r="AA12">
        <v>27.0459</v>
      </c>
      <c r="AB12">
        <f t="shared" si="0"/>
        <v>0.55918000000000134</v>
      </c>
      <c r="AC12">
        <f t="shared" si="1"/>
        <v>0.4641900000000021</v>
      </c>
      <c r="AD12">
        <v>95.940063151593193</v>
      </c>
      <c r="AE12" s="1">
        <v>1</v>
      </c>
      <c r="AF12" s="1" t="s">
        <v>301</v>
      </c>
      <c r="AG12">
        <v>94.792980600000007</v>
      </c>
      <c r="AH12">
        <v>23.24793099</v>
      </c>
      <c r="AI12">
        <f t="shared" si="2"/>
        <v>59.020455795000004</v>
      </c>
      <c r="AJ12">
        <f t="shared" si="3"/>
        <v>44.091214479722588</v>
      </c>
      <c r="AK12">
        <f t="shared" si="4"/>
        <v>10.813348256399056</v>
      </c>
      <c r="AL12">
        <f t="shared" si="5"/>
        <v>27.452281368060824</v>
      </c>
      <c r="AM12">
        <v>10.1852</v>
      </c>
      <c r="AN12">
        <f t="shared" si="6"/>
        <v>4.7374587746518273</v>
      </c>
      <c r="AO12">
        <v>28.012996099999999</v>
      </c>
      <c r="AP12">
        <v>27.646949960000001</v>
      </c>
      <c r="AQ12">
        <v>10.625881769999999</v>
      </c>
      <c r="AR12">
        <v>25.577567290000001</v>
      </c>
      <c r="AS12">
        <v>3.7751251E-2</v>
      </c>
      <c r="AT12">
        <v>25.978460309999999</v>
      </c>
      <c r="AU12">
        <v>3.9756196000000001E-2</v>
      </c>
      <c r="AV12">
        <v>25.397417449999999</v>
      </c>
      <c r="AW12">
        <v>9.0735055999999994E-2</v>
      </c>
      <c r="AX12">
        <v>39.676200000000001</v>
      </c>
      <c r="AY12">
        <v>62.466000000000001</v>
      </c>
      <c r="AZ12">
        <v>39.676200000000001</v>
      </c>
      <c r="BA12">
        <v>21.0092</v>
      </c>
      <c r="BB12">
        <v>25.881900000000002</v>
      </c>
      <c r="BC12">
        <v>7.1734799999999996</v>
      </c>
      <c r="BD12">
        <v>25.840699999999998</v>
      </c>
      <c r="BE12">
        <v>5.5435900000000003E-2</v>
      </c>
      <c r="BF12">
        <v>26.202200000000001</v>
      </c>
      <c r="BG12">
        <v>4.4335800000000002E-2</v>
      </c>
      <c r="BH12">
        <v>25.8384</v>
      </c>
      <c r="BI12">
        <v>0.155111</v>
      </c>
      <c r="BJ12">
        <f t="shared" si="7"/>
        <v>3.0003800000000034</v>
      </c>
      <c r="BK12">
        <f t="shared" si="8"/>
        <v>2.9635899999999999</v>
      </c>
      <c r="BL12">
        <v>1</v>
      </c>
      <c r="BM12">
        <v>0.38090000000000002</v>
      </c>
      <c r="BN12">
        <v>5.1294645E-2</v>
      </c>
      <c r="BO12">
        <v>0.54310000000000003</v>
      </c>
      <c r="BP12">
        <v>9.5918296E-2</v>
      </c>
      <c r="BQ12">
        <v>0.16220000000000001</v>
      </c>
      <c r="BR12">
        <v>9.5075918999999995E-2</v>
      </c>
      <c r="BS12">
        <v>45.856915860000001</v>
      </c>
      <c r="BT12">
        <v>-50.464111240000001</v>
      </c>
      <c r="BU12">
        <v>87.803354220000003</v>
      </c>
      <c r="BV12">
        <f t="shared" si="9"/>
        <v>40.84011810208947</v>
      </c>
      <c r="BW12">
        <v>24.476900000000001</v>
      </c>
      <c r="BX12">
        <v>2.6163599999999999E-2</v>
      </c>
      <c r="BY12">
        <v>24.656300000000002</v>
      </c>
      <c r="BZ12">
        <v>2.8457699999999999E-2</v>
      </c>
      <c r="CA12">
        <v>24.385300000000001</v>
      </c>
      <c r="CB12">
        <v>2.60939E-2</v>
      </c>
      <c r="CC12">
        <v>0.15939999999999999</v>
      </c>
      <c r="CD12">
        <v>3.3089500000000001E-2</v>
      </c>
      <c r="CE12">
        <v>0.23300000000000001</v>
      </c>
      <c r="CF12">
        <v>3.3042700000000001E-2</v>
      </c>
      <c r="CG12">
        <v>7.3599999999999999E-2</v>
      </c>
      <c r="CH12">
        <v>3.1378299999999998E-2</v>
      </c>
    </row>
    <row r="13" spans="1:87" x14ac:dyDescent="0.35">
      <c r="A13" s="2">
        <v>13</v>
      </c>
      <c r="B13" t="s">
        <v>18</v>
      </c>
      <c r="C13">
        <v>341.2002</v>
      </c>
      <c r="D13">
        <v>-49.277000000000001</v>
      </c>
      <c r="E13">
        <v>-21.7</v>
      </c>
      <c r="F13" s="45">
        <v>-24.4</v>
      </c>
      <c r="G13">
        <v>20.7136</v>
      </c>
      <c r="H13">
        <v>1.44403E-3</v>
      </c>
      <c r="I13">
        <v>21.483699999999999</v>
      </c>
      <c r="J13">
        <v>1.90902E-3</v>
      </c>
      <c r="K13">
        <v>20.133900000000001</v>
      </c>
      <c r="L13">
        <v>1.1897800000000001E-3</v>
      </c>
      <c r="M13">
        <v>0.7571</v>
      </c>
      <c r="N13">
        <v>1.8858799999999999E-3</v>
      </c>
      <c r="O13">
        <v>1.3237000000000001</v>
      </c>
      <c r="P13">
        <v>1.75263E-3</v>
      </c>
      <c r="Q13">
        <v>0.56659999999999999</v>
      </c>
      <c r="R13">
        <v>1.36035E-3</v>
      </c>
      <c r="S13" s="1">
        <v>3</v>
      </c>
      <c r="T13" s="1">
        <v>4</v>
      </c>
      <c r="U13" s="1">
        <v>3</v>
      </c>
      <c r="V13">
        <v>28.921240000000001</v>
      </c>
      <c r="W13">
        <v>29.32507</v>
      </c>
      <c r="X13">
        <v>27.578289999999999</v>
      </c>
      <c r="Y13">
        <v>28.242799999999999</v>
      </c>
      <c r="Z13">
        <v>28.511800000000001</v>
      </c>
      <c r="AA13">
        <v>27.1873</v>
      </c>
      <c r="AB13">
        <f t="shared" si="0"/>
        <v>0.67844000000000193</v>
      </c>
      <c r="AC13">
        <f t="shared" si="1"/>
        <v>0.81326999999999927</v>
      </c>
      <c r="AD13">
        <v>99.540541735152971</v>
      </c>
      <c r="AE13" s="1">
        <v>1</v>
      </c>
      <c r="AF13" s="1" t="s">
        <v>330</v>
      </c>
      <c r="AG13">
        <v>110.1190143</v>
      </c>
      <c r="AH13">
        <v>87.510526260000006</v>
      </c>
      <c r="AI13">
        <f t="shared" si="2"/>
        <v>98.814770280000005</v>
      </c>
      <c r="AJ13">
        <f t="shared" si="3"/>
        <v>53.142037027558679</v>
      </c>
      <c r="AK13">
        <f t="shared" si="4"/>
        <v>42.231467983727363</v>
      </c>
      <c r="AL13">
        <f t="shared" si="5"/>
        <v>47.686752505643021</v>
      </c>
      <c r="AM13">
        <v>14.318199999999999</v>
      </c>
      <c r="AN13">
        <f t="shared" si="6"/>
        <v>6.9097813797629533</v>
      </c>
      <c r="AO13">
        <v>10.86837244</v>
      </c>
      <c r="AP13">
        <v>6.6289963719999996</v>
      </c>
      <c r="AQ13">
        <v>6.1246287820000003</v>
      </c>
      <c r="AR13">
        <v>26.514800000000001</v>
      </c>
      <c r="AS13">
        <v>3.7639800000000001E-2</v>
      </c>
      <c r="AT13">
        <v>27.353100000000001</v>
      </c>
      <c r="AU13">
        <v>5.5508099999999998E-2</v>
      </c>
      <c r="AV13">
        <v>26.2346</v>
      </c>
      <c r="AW13">
        <v>3.22823E-2</v>
      </c>
      <c r="AX13">
        <v>125.413</v>
      </c>
      <c r="AY13">
        <v>125.413</v>
      </c>
      <c r="AZ13">
        <v>125.413</v>
      </c>
      <c r="BA13">
        <v>19.976500000000001</v>
      </c>
      <c r="BB13">
        <v>13.356199999999999</v>
      </c>
      <c r="BC13">
        <v>7.4025999999999996</v>
      </c>
      <c r="BD13">
        <v>26.709499999999998</v>
      </c>
      <c r="BE13">
        <v>5.5539199999999997E-2</v>
      </c>
      <c r="BF13">
        <v>27.540500000000002</v>
      </c>
      <c r="BG13">
        <v>8.2479499999999997E-2</v>
      </c>
      <c r="BH13">
        <v>26.4588</v>
      </c>
      <c r="BI13">
        <v>0.14785799999999999</v>
      </c>
      <c r="BJ13">
        <f t="shared" si="7"/>
        <v>2.2117400000000025</v>
      </c>
      <c r="BK13">
        <f t="shared" si="8"/>
        <v>1.7845699999999987</v>
      </c>
      <c r="BL13">
        <v>3</v>
      </c>
      <c r="BM13">
        <v>0.82540000000000002</v>
      </c>
      <c r="BN13">
        <v>6.6013000000000002E-2</v>
      </c>
      <c r="BO13">
        <v>1.0926</v>
      </c>
      <c r="BP13">
        <v>6.3176200000000002E-2</v>
      </c>
      <c r="BQ13">
        <v>0.26719999999999999</v>
      </c>
      <c r="BR13">
        <v>4.8517499999999998E-2</v>
      </c>
      <c r="BS13" t="s">
        <v>19</v>
      </c>
      <c r="BT13" t="s">
        <v>5</v>
      </c>
      <c r="BV13">
        <f t="shared" si="9"/>
        <v>0</v>
      </c>
    </row>
    <row r="14" spans="1:87" x14ac:dyDescent="0.35">
      <c r="A14" s="1">
        <v>14</v>
      </c>
      <c r="B14" t="s">
        <v>20</v>
      </c>
      <c r="C14">
        <v>6.0911999999999997</v>
      </c>
      <c r="D14">
        <v>-45.507300000000001</v>
      </c>
      <c r="E14">
        <v>-20.7</v>
      </c>
      <c r="F14" s="45">
        <v>-23.5</v>
      </c>
      <c r="G14">
        <v>20.563500000000001</v>
      </c>
      <c r="H14">
        <v>1.6649799999999999E-3</v>
      </c>
      <c r="I14">
        <v>21.396999999999998</v>
      </c>
      <c r="J14">
        <v>2.21995E-3</v>
      </c>
      <c r="K14">
        <v>19.931000000000001</v>
      </c>
      <c r="L14">
        <v>1.3671899999999999E-3</v>
      </c>
      <c r="M14">
        <v>0.82340000000000002</v>
      </c>
      <c r="N14">
        <v>2.0897699999999999E-3</v>
      </c>
      <c r="O14">
        <v>1.4470000000000001</v>
      </c>
      <c r="P14">
        <v>1.9382100000000001E-3</v>
      </c>
      <c r="Q14">
        <v>0.62360000000000004</v>
      </c>
      <c r="R14">
        <v>1.4648199999999999E-3</v>
      </c>
      <c r="S14" s="1">
        <v>4</v>
      </c>
      <c r="T14" s="1">
        <v>5</v>
      </c>
      <c r="U14" s="1">
        <v>5</v>
      </c>
      <c r="V14">
        <v>28.918340000000001</v>
      </c>
      <c r="W14">
        <v>29.399429999999999</v>
      </c>
      <c r="X14">
        <v>27.595079999999999</v>
      </c>
      <c r="Y14">
        <v>28.502199999999998</v>
      </c>
      <c r="Z14">
        <v>28.7286</v>
      </c>
      <c r="AA14">
        <v>27.2653</v>
      </c>
      <c r="AB14">
        <f t="shared" si="0"/>
        <v>0.41614000000000217</v>
      </c>
      <c r="AC14">
        <f t="shared" si="1"/>
        <v>0.67082999999999871</v>
      </c>
      <c r="AD14">
        <v>79.067862799982663</v>
      </c>
      <c r="AE14" s="1">
        <v>2</v>
      </c>
      <c r="AF14" s="1" t="s">
        <v>303</v>
      </c>
      <c r="AG14">
        <v>306.34946020000001</v>
      </c>
      <c r="AH14">
        <v>289.0091041</v>
      </c>
      <c r="AI14">
        <f t="shared" si="2"/>
        <v>297.67928215000001</v>
      </c>
      <c r="AJ14">
        <f t="shared" si="3"/>
        <v>117.43376958561682</v>
      </c>
      <c r="AK14">
        <f t="shared" si="4"/>
        <v>110.78664384414979</v>
      </c>
      <c r="AL14">
        <f t="shared" si="5"/>
        <v>114.11020671488329</v>
      </c>
      <c r="AM14">
        <v>20.3857</v>
      </c>
      <c r="AN14">
        <f t="shared" si="6"/>
        <v>7.8145056794897148</v>
      </c>
      <c r="AO14">
        <v>14.956395150000001</v>
      </c>
      <c r="AP14">
        <v>7.3992037770000003</v>
      </c>
      <c r="AQ14">
        <v>7.6066772939999998</v>
      </c>
      <c r="AR14">
        <v>26.9618</v>
      </c>
      <c r="AS14">
        <v>4.0211499999999997E-2</v>
      </c>
      <c r="AT14">
        <v>27.6159</v>
      </c>
      <c r="AU14">
        <v>4.7256600000000003E-2</v>
      </c>
      <c r="AV14">
        <v>26.799499999999998</v>
      </c>
      <c r="AW14">
        <v>3.64149E-2</v>
      </c>
      <c r="AX14">
        <v>228.31</v>
      </c>
      <c r="AY14">
        <v>228.31</v>
      </c>
      <c r="AZ14">
        <v>228.31</v>
      </c>
      <c r="BA14">
        <v>16.762499999999999</v>
      </c>
      <c r="BB14">
        <v>13.410299999999999</v>
      </c>
      <c r="BC14">
        <v>5.6856099999999996</v>
      </c>
      <c r="BD14">
        <v>27.142299999999999</v>
      </c>
      <c r="BE14">
        <v>6.5531000000000006E-2</v>
      </c>
      <c r="BF14">
        <v>27.865500000000001</v>
      </c>
      <c r="BG14">
        <v>8.1722000000000003E-2</v>
      </c>
      <c r="BH14">
        <v>27.018699999999999</v>
      </c>
      <c r="BI14">
        <v>0.191721</v>
      </c>
      <c r="BJ14">
        <f t="shared" si="7"/>
        <v>1.7760400000000018</v>
      </c>
      <c r="BK14">
        <f t="shared" si="8"/>
        <v>1.533929999999998</v>
      </c>
      <c r="BL14">
        <v>3</v>
      </c>
      <c r="BM14">
        <v>0.64400000000000002</v>
      </c>
      <c r="BN14">
        <v>6.1505299999999999E-2</v>
      </c>
      <c r="BO14">
        <v>0.79730000000000001</v>
      </c>
      <c r="BP14">
        <v>5.9117799999999998E-2</v>
      </c>
      <c r="BQ14">
        <v>0.15329999999999999</v>
      </c>
      <c r="BR14">
        <v>5.3704200000000001E-2</v>
      </c>
      <c r="BS14" t="s">
        <v>7</v>
      </c>
      <c r="BT14" t="s">
        <v>5</v>
      </c>
      <c r="BV14">
        <f t="shared" si="9"/>
        <v>0</v>
      </c>
    </row>
    <row r="15" spans="1:87" x14ac:dyDescent="0.35">
      <c r="A15" s="1">
        <v>15</v>
      </c>
      <c r="B15" t="s">
        <v>21</v>
      </c>
      <c r="C15">
        <v>12.986499999999999</v>
      </c>
      <c r="D15">
        <v>-43.477600000000002</v>
      </c>
      <c r="E15">
        <v>-19.5</v>
      </c>
      <c r="F15">
        <v>-21.4</v>
      </c>
      <c r="G15">
        <v>20.875499999999999</v>
      </c>
      <c r="H15">
        <v>2.4232500000000001E-3</v>
      </c>
      <c r="I15">
        <v>21.347999999999999</v>
      </c>
      <c r="J15">
        <v>2.8466099999999999E-3</v>
      </c>
      <c r="K15">
        <v>20.5566</v>
      </c>
      <c r="L15">
        <v>2.18674E-3</v>
      </c>
      <c r="M15">
        <v>0.45939999999999998</v>
      </c>
      <c r="N15">
        <v>2.7450299999999999E-3</v>
      </c>
      <c r="O15">
        <v>0.76629999999999998</v>
      </c>
      <c r="P15">
        <v>2.6035699999999999E-3</v>
      </c>
      <c r="Q15">
        <v>0.30690000000000001</v>
      </c>
      <c r="R15">
        <v>2.26823E-3</v>
      </c>
      <c r="S15" s="1">
        <v>4</v>
      </c>
      <c r="T15" s="1">
        <v>3</v>
      </c>
      <c r="U15" s="1">
        <v>3</v>
      </c>
      <c r="V15">
        <v>28.716670000000001</v>
      </c>
      <c r="W15">
        <v>29.278020000000001</v>
      </c>
      <c r="X15">
        <v>27.39217</v>
      </c>
      <c r="Y15">
        <v>28.0487</v>
      </c>
      <c r="Z15">
        <v>28.3004</v>
      </c>
      <c r="AA15">
        <v>26.6968</v>
      </c>
      <c r="AB15">
        <f t="shared" si="0"/>
        <v>0.6679700000000004</v>
      </c>
      <c r="AC15">
        <f t="shared" si="1"/>
        <v>0.97762000000000171</v>
      </c>
      <c r="AD15">
        <v>53.456435939697165</v>
      </c>
      <c r="AE15" s="1">
        <v>1</v>
      </c>
      <c r="AF15" s="1" t="s">
        <v>304</v>
      </c>
      <c r="AG15">
        <v>61.624465749999999</v>
      </c>
      <c r="AH15">
        <v>53.296876079999997</v>
      </c>
      <c r="AI15">
        <f t="shared" si="2"/>
        <v>57.460670914999994</v>
      </c>
      <c r="AJ15">
        <f t="shared" si="3"/>
        <v>15.970887467181349</v>
      </c>
      <c r="AK15">
        <f t="shared" si="4"/>
        <v>13.812670014522428</v>
      </c>
      <c r="AL15">
        <f t="shared" si="5"/>
        <v>14.891778740851887</v>
      </c>
      <c r="AM15">
        <v>8.8798399999999997</v>
      </c>
      <c r="AN15">
        <f t="shared" si="6"/>
        <v>2.301341255304524</v>
      </c>
      <c r="AO15">
        <v>5.776792049</v>
      </c>
      <c r="AP15">
        <v>5.7987740040000002</v>
      </c>
      <c r="AQ15">
        <v>1.5675484239999999</v>
      </c>
      <c r="AR15">
        <v>26.823799999999999</v>
      </c>
      <c r="AS15">
        <v>7.5759499999999994E-2</v>
      </c>
      <c r="AT15">
        <v>27.0443</v>
      </c>
      <c r="AU15">
        <v>5.6524900000000003E-2</v>
      </c>
      <c r="AV15">
        <v>26.915600000000001</v>
      </c>
      <c r="AW15">
        <v>8.3779999999999993E-2</v>
      </c>
      <c r="AX15">
        <v>60.818600000000004</v>
      </c>
      <c r="AY15">
        <v>60.818600000000004</v>
      </c>
      <c r="AZ15">
        <v>113.4</v>
      </c>
      <c r="BA15">
        <v>8.8587299999999995</v>
      </c>
      <c r="BB15">
        <v>10.8904</v>
      </c>
      <c r="BC15">
        <v>13.165900000000001</v>
      </c>
      <c r="BD15">
        <v>27.041899999999998</v>
      </c>
      <c r="BE15">
        <v>0.12501200000000001</v>
      </c>
      <c r="BF15">
        <v>27.380299999999998</v>
      </c>
      <c r="BG15">
        <v>0.102148</v>
      </c>
      <c r="BH15">
        <v>26.915600000000001</v>
      </c>
      <c r="BI15">
        <v>8.3779999999999993E-2</v>
      </c>
      <c r="BJ15">
        <f t="shared" si="7"/>
        <v>1.6747700000000023</v>
      </c>
      <c r="BK15">
        <f t="shared" si="8"/>
        <v>1.8977200000000032</v>
      </c>
      <c r="BL15">
        <v>3</v>
      </c>
      <c r="BM15">
        <v>0.20760000000000001</v>
      </c>
      <c r="BN15">
        <v>9.2683600000000005E-2</v>
      </c>
      <c r="BO15">
        <v>0.1037</v>
      </c>
      <c r="BP15">
        <v>9.9240900000000007E-2</v>
      </c>
      <c r="BQ15">
        <v>-0.10390000000000001</v>
      </c>
      <c r="BR15">
        <v>0.111097</v>
      </c>
      <c r="BS15" t="s">
        <v>22</v>
      </c>
      <c r="BT15" t="s">
        <v>5</v>
      </c>
      <c r="BV15">
        <f t="shared" si="9"/>
        <v>0</v>
      </c>
    </row>
    <row r="16" spans="1:87" x14ac:dyDescent="0.35">
      <c r="A16" s="1">
        <v>16</v>
      </c>
      <c r="B16" t="s">
        <v>23</v>
      </c>
      <c r="C16">
        <v>309.8261</v>
      </c>
      <c r="D16">
        <v>-44.608800000000002</v>
      </c>
      <c r="E16">
        <v>-20.7</v>
      </c>
      <c r="F16" s="45">
        <v>-24.3</v>
      </c>
      <c r="G16">
        <v>22.026599999999998</v>
      </c>
      <c r="H16">
        <v>9.7827799999999996E-3</v>
      </c>
      <c r="I16">
        <v>22.627300000000002</v>
      </c>
      <c r="J16">
        <v>1.18841E-2</v>
      </c>
      <c r="K16">
        <v>21.867000000000001</v>
      </c>
      <c r="L16">
        <v>9.3218999999999993E-3</v>
      </c>
      <c r="M16">
        <v>0.56869999999999998</v>
      </c>
      <c r="N16">
        <v>1.0604499999999999E-2</v>
      </c>
      <c r="O16">
        <v>0.70030000000000003</v>
      </c>
      <c r="P16">
        <v>1.0334100000000001E-2</v>
      </c>
      <c r="Q16">
        <v>0.13159999999999999</v>
      </c>
      <c r="R16">
        <v>8.6942400000000006E-3</v>
      </c>
      <c r="S16" s="1">
        <v>1</v>
      </c>
      <c r="T16" s="1">
        <v>1</v>
      </c>
      <c r="U16" s="1">
        <v>1</v>
      </c>
      <c r="V16">
        <v>28.86262</v>
      </c>
      <c r="W16">
        <v>29.343070000000001</v>
      </c>
      <c r="X16">
        <v>27.68038</v>
      </c>
      <c r="Y16">
        <v>27.9787</v>
      </c>
      <c r="Z16">
        <v>28.210599999999999</v>
      </c>
      <c r="AA16">
        <v>27.1572</v>
      </c>
      <c r="AB16">
        <f t="shared" si="0"/>
        <v>0.88391999999999982</v>
      </c>
      <c r="AC16">
        <f t="shared" si="1"/>
        <v>1.1324700000000014</v>
      </c>
      <c r="AD16">
        <v>95.060479365628083</v>
      </c>
      <c r="AE16" s="1">
        <v>4</v>
      </c>
      <c r="AF16" s="1" t="s">
        <v>305</v>
      </c>
      <c r="AG16">
        <v>109.8063365</v>
      </c>
      <c r="AH16">
        <v>56.994370969999999</v>
      </c>
      <c r="AI16">
        <f t="shared" si="2"/>
        <v>83.400353734999996</v>
      </c>
      <c r="AJ16">
        <f t="shared" si="3"/>
        <v>50.606148398004301</v>
      </c>
      <c r="AK16">
        <f t="shared" si="4"/>
        <v>26.266841123132533</v>
      </c>
      <c r="AL16">
        <f t="shared" si="5"/>
        <v>38.436494760568422</v>
      </c>
      <c r="AM16">
        <v>11.28</v>
      </c>
      <c r="AN16">
        <f t="shared" si="6"/>
        <v>5.1985829973435873</v>
      </c>
      <c r="AO16">
        <v>10.22985888</v>
      </c>
      <c r="AP16">
        <v>7.8198351859999997</v>
      </c>
      <c r="AQ16">
        <v>7.6909441950000001</v>
      </c>
      <c r="AR16">
        <v>26.529640199999999</v>
      </c>
      <c r="AS16">
        <v>6.4453355000000004E-2</v>
      </c>
      <c r="AT16">
        <v>27.037714390000001</v>
      </c>
      <c r="AU16">
        <v>6.6055765000000002E-2</v>
      </c>
      <c r="AV16">
        <v>26.007233429999999</v>
      </c>
      <c r="AW16">
        <v>0.112387036</v>
      </c>
      <c r="AX16">
        <v>99.3279</v>
      </c>
      <c r="AY16">
        <v>99.3279</v>
      </c>
      <c r="AZ16">
        <v>99.3279</v>
      </c>
      <c r="BA16">
        <v>14.4171</v>
      </c>
      <c r="BB16">
        <v>15.3184</v>
      </c>
      <c r="BC16">
        <v>8.0939200000000007</v>
      </c>
      <c r="BD16">
        <v>26.817299999999999</v>
      </c>
      <c r="BE16">
        <v>7.6809799999999998E-2</v>
      </c>
      <c r="BF16">
        <v>27.226900000000001</v>
      </c>
      <c r="BG16">
        <v>7.2378399999999996E-2</v>
      </c>
      <c r="BH16">
        <v>26.2974</v>
      </c>
      <c r="BI16">
        <v>0.13564300000000001</v>
      </c>
      <c r="BJ16">
        <f t="shared" si="7"/>
        <v>2.0453200000000002</v>
      </c>
      <c r="BK16">
        <f t="shared" si="8"/>
        <v>2.1161700000000003</v>
      </c>
      <c r="BL16">
        <v>1</v>
      </c>
      <c r="BM16">
        <v>0.47599999999999998</v>
      </c>
      <c r="BN16">
        <v>8.9976311000000003E-2</v>
      </c>
      <c r="BO16">
        <v>0.97040000000000004</v>
      </c>
      <c r="BP16">
        <v>0.128126923</v>
      </c>
      <c r="BQ16">
        <v>0.49440000000000001</v>
      </c>
      <c r="BR16">
        <v>0.12723010300000001</v>
      </c>
      <c r="BS16" t="s">
        <v>14</v>
      </c>
      <c r="BV16">
        <f t="shared" si="9"/>
        <v>0</v>
      </c>
    </row>
    <row r="17" spans="1:87" x14ac:dyDescent="0.35">
      <c r="A17" s="2">
        <v>17</v>
      </c>
      <c r="B17" t="s">
        <v>24</v>
      </c>
      <c r="C17">
        <v>319.52629999999999</v>
      </c>
      <c r="D17">
        <v>-46.300699999999999</v>
      </c>
      <c r="E17">
        <v>-20.6</v>
      </c>
      <c r="F17">
        <v>-22.6</v>
      </c>
      <c r="G17">
        <v>20.524000000000001</v>
      </c>
      <c r="H17">
        <v>2.0972400000000002E-3</v>
      </c>
      <c r="I17">
        <v>21.066700000000001</v>
      </c>
      <c r="J17">
        <v>2.4954199999999999E-3</v>
      </c>
      <c r="K17">
        <v>20.1571</v>
      </c>
      <c r="L17">
        <v>1.88003E-3</v>
      </c>
      <c r="M17">
        <v>0.50570000000000004</v>
      </c>
      <c r="N17">
        <v>2.2667099999999999E-3</v>
      </c>
      <c r="O17">
        <v>0.83960000000000001</v>
      </c>
      <c r="P17">
        <v>2.1402600000000002E-3</v>
      </c>
      <c r="Q17">
        <v>0.33389999999999997</v>
      </c>
      <c r="R17">
        <v>1.8205000000000001E-3</v>
      </c>
      <c r="S17" s="1">
        <v>3</v>
      </c>
      <c r="T17" s="1">
        <v>3</v>
      </c>
      <c r="U17" s="1">
        <v>3</v>
      </c>
      <c r="V17">
        <v>28.940370000000001</v>
      </c>
      <c r="W17">
        <v>29.30339</v>
      </c>
      <c r="X17">
        <v>27.78078</v>
      </c>
      <c r="Y17">
        <v>27.8965</v>
      </c>
      <c r="Z17">
        <v>28.531300000000002</v>
      </c>
      <c r="AA17">
        <v>26.6478</v>
      </c>
      <c r="AB17">
        <f t="shared" si="0"/>
        <v>1.0438700000000019</v>
      </c>
      <c r="AC17">
        <f t="shared" si="1"/>
        <v>0.77208999999999861</v>
      </c>
      <c r="AD17">
        <v>59.429215861557282</v>
      </c>
      <c r="AE17" s="1">
        <v>2</v>
      </c>
      <c r="AF17" s="1" t="s">
        <v>331</v>
      </c>
      <c r="AG17">
        <v>118.3066671</v>
      </c>
      <c r="AH17">
        <v>82.293206130000002</v>
      </c>
      <c r="AI17">
        <f t="shared" si="2"/>
        <v>100.29993661500001</v>
      </c>
      <c r="AJ17">
        <f t="shared" si="3"/>
        <v>34.086711282014861</v>
      </c>
      <c r="AK17">
        <f t="shared" si="4"/>
        <v>23.710453743520638</v>
      </c>
      <c r="AL17">
        <f t="shared" si="5"/>
        <v>28.898582512767749</v>
      </c>
      <c r="AM17">
        <v>8.65489</v>
      </c>
      <c r="AN17">
        <f t="shared" si="6"/>
        <v>2.4936611252705774</v>
      </c>
      <c r="AO17">
        <v>4.1264984609999997</v>
      </c>
      <c r="AP17">
        <v>4.8885086769999999</v>
      </c>
      <c r="AQ17">
        <v>1.5257148739999999</v>
      </c>
      <c r="AR17">
        <v>27.221299999999999</v>
      </c>
      <c r="AS17">
        <v>6.1842599999999998E-2</v>
      </c>
      <c r="AT17">
        <v>27.543500000000002</v>
      </c>
      <c r="AU17">
        <v>5.9685700000000001E-2</v>
      </c>
      <c r="AV17">
        <v>27.087900000000001</v>
      </c>
      <c r="AW17">
        <v>5.8655600000000002E-2</v>
      </c>
      <c r="AX17">
        <v>52.1008</v>
      </c>
      <c r="AY17">
        <v>37.273699999999998</v>
      </c>
      <c r="AZ17">
        <v>260.64100000000002</v>
      </c>
      <c r="BA17">
        <v>7.1462599999999998</v>
      </c>
      <c r="BB17">
        <v>4.3746799999999997</v>
      </c>
      <c r="BC17">
        <v>18.692599999999999</v>
      </c>
      <c r="BD17">
        <v>27.336600000000001</v>
      </c>
      <c r="BE17">
        <v>0.15479200000000001</v>
      </c>
      <c r="BF17">
        <v>28.067399999999999</v>
      </c>
      <c r="BG17">
        <v>0.25218499999999999</v>
      </c>
      <c r="BH17">
        <v>27.087900000000001</v>
      </c>
      <c r="BI17">
        <v>5.8655600000000002E-2</v>
      </c>
      <c r="BJ17">
        <f t="shared" si="7"/>
        <v>1.6037700000000008</v>
      </c>
      <c r="BK17">
        <f t="shared" si="8"/>
        <v>1.235990000000001</v>
      </c>
      <c r="BL17">
        <v>3</v>
      </c>
      <c r="BM17">
        <v>0.28520000000000001</v>
      </c>
      <c r="BN17">
        <v>8.5138400000000003E-2</v>
      </c>
      <c r="BO17">
        <v>0.3856</v>
      </c>
      <c r="BP17">
        <v>8.2874299999999998E-2</v>
      </c>
      <c r="BQ17">
        <v>0.1004</v>
      </c>
      <c r="BR17">
        <v>8.4426399999999999E-2</v>
      </c>
      <c r="BS17" t="s">
        <v>7</v>
      </c>
      <c r="BT17" t="s">
        <v>5</v>
      </c>
      <c r="BV17">
        <f t="shared" si="9"/>
        <v>0</v>
      </c>
    </row>
    <row r="18" spans="1:87" x14ac:dyDescent="0.35">
      <c r="A18" s="1">
        <v>18</v>
      </c>
      <c r="B18" t="s">
        <v>25</v>
      </c>
      <c r="C18">
        <v>325.00130000000001</v>
      </c>
      <c r="D18">
        <v>-44.096200000000003</v>
      </c>
      <c r="E18">
        <v>-20.9</v>
      </c>
      <c r="F18">
        <v>-22.2</v>
      </c>
      <c r="G18">
        <v>20.820599999999999</v>
      </c>
      <c r="H18">
        <v>2.72347E-3</v>
      </c>
      <c r="I18">
        <v>21.464400000000001</v>
      </c>
      <c r="J18">
        <v>3.3199499999999999E-3</v>
      </c>
      <c r="K18">
        <v>20.382999999999999</v>
      </c>
      <c r="L18">
        <v>2.4094699999999999E-3</v>
      </c>
      <c r="M18">
        <v>0.62080000000000002</v>
      </c>
      <c r="N18">
        <v>2.8754399999999999E-3</v>
      </c>
      <c r="O18">
        <v>1.0374000000000001</v>
      </c>
      <c r="P18">
        <v>2.7001899999999999E-3</v>
      </c>
      <c r="Q18">
        <v>0.41660000000000003</v>
      </c>
      <c r="R18">
        <v>2.21171E-3</v>
      </c>
      <c r="S18" s="1">
        <v>5</v>
      </c>
      <c r="T18" s="1">
        <v>5</v>
      </c>
      <c r="U18" s="1">
        <v>5</v>
      </c>
      <c r="V18">
        <v>29.16977</v>
      </c>
      <c r="W18">
        <v>29.527850000000001</v>
      </c>
      <c r="X18">
        <v>27.91215</v>
      </c>
      <c r="Y18">
        <v>28.515999999999998</v>
      </c>
      <c r="Z18">
        <v>28.942499999999999</v>
      </c>
      <c r="AA18">
        <v>27.591899999999999</v>
      </c>
      <c r="AB18">
        <f t="shared" si="0"/>
        <v>0.65377000000000152</v>
      </c>
      <c r="AC18">
        <f t="shared" si="1"/>
        <v>0.58535000000000181</v>
      </c>
      <c r="AD18">
        <v>66.988460941652846</v>
      </c>
      <c r="AE18" s="1">
        <v>2</v>
      </c>
      <c r="AF18" s="1" t="s">
        <v>331</v>
      </c>
      <c r="AG18">
        <v>94.494115300000004</v>
      </c>
      <c r="AH18">
        <v>55.503143299999998</v>
      </c>
      <c r="AI18">
        <f t="shared" si="2"/>
        <v>74.998629300000005</v>
      </c>
      <c r="AJ18">
        <f t="shared" si="3"/>
        <v>30.688852206500108</v>
      </c>
      <c r="AK18">
        <f t="shared" si="4"/>
        <v>18.025754898304193</v>
      </c>
      <c r="AL18">
        <f t="shared" si="5"/>
        <v>24.357303552402151</v>
      </c>
      <c r="AM18">
        <v>9.1555999999999997</v>
      </c>
      <c r="AN18">
        <f t="shared" si="6"/>
        <v>2.973464055087379</v>
      </c>
      <c r="AO18">
        <v>22.51806843</v>
      </c>
      <c r="AP18">
        <v>18.916251299999999</v>
      </c>
      <c r="AQ18">
        <v>12.3558197</v>
      </c>
      <c r="AR18">
        <v>26.091383459999999</v>
      </c>
      <c r="AS18">
        <v>4.7033605999999999E-2</v>
      </c>
      <c r="AT18">
        <v>26.678863530000001</v>
      </c>
      <c r="AU18">
        <v>5.6503539999999998E-2</v>
      </c>
      <c r="AV18">
        <v>25.713312389999999</v>
      </c>
      <c r="AW18">
        <v>9.1897901000000004E-2</v>
      </c>
      <c r="AX18">
        <v>42.696599999999997</v>
      </c>
      <c r="AY18">
        <v>42.696599999999997</v>
      </c>
      <c r="AZ18">
        <v>61.779600000000002</v>
      </c>
      <c r="BA18">
        <v>18.6037</v>
      </c>
      <c r="BB18">
        <v>14.406000000000001</v>
      </c>
      <c r="BC18">
        <v>9.9435599999999997</v>
      </c>
      <c r="BD18">
        <v>26.353400000000001</v>
      </c>
      <c r="BE18">
        <v>6.1852499999999998E-2</v>
      </c>
      <c r="BF18">
        <v>27.001300000000001</v>
      </c>
      <c r="BG18">
        <v>7.8857800000000006E-2</v>
      </c>
      <c r="BH18">
        <v>26.0703</v>
      </c>
      <c r="BI18">
        <v>0.11160299999999999</v>
      </c>
      <c r="BJ18">
        <f t="shared" si="7"/>
        <v>2.8163699999999992</v>
      </c>
      <c r="BK18">
        <f t="shared" si="8"/>
        <v>2.5265500000000003</v>
      </c>
      <c r="BL18">
        <v>1</v>
      </c>
      <c r="BM18">
        <v>0.5645</v>
      </c>
      <c r="BN18">
        <v>6.9615859000000002E-2</v>
      </c>
      <c r="BO18">
        <v>0.92159999999999997</v>
      </c>
      <c r="BP18">
        <v>0.104239796</v>
      </c>
      <c r="BQ18">
        <v>0.35709999999999997</v>
      </c>
      <c r="BR18">
        <v>9.9616391999999998E-2</v>
      </c>
      <c r="BS18" t="s">
        <v>26</v>
      </c>
      <c r="BV18">
        <f t="shared" si="9"/>
        <v>0</v>
      </c>
    </row>
    <row r="19" spans="1:87" x14ac:dyDescent="0.35">
      <c r="A19" s="1">
        <v>19</v>
      </c>
      <c r="B19" t="s">
        <v>27</v>
      </c>
      <c r="C19">
        <v>325.49380000000002</v>
      </c>
      <c r="D19">
        <v>-44.091700000000003</v>
      </c>
      <c r="E19">
        <v>-20</v>
      </c>
      <c r="F19">
        <v>-21.9</v>
      </c>
      <c r="G19">
        <v>21.770700000000001</v>
      </c>
      <c r="H19">
        <v>4.0151099999999997E-3</v>
      </c>
      <c r="I19">
        <v>22.212</v>
      </c>
      <c r="J19">
        <v>4.6840199999999997E-3</v>
      </c>
      <c r="K19">
        <v>21.4803</v>
      </c>
      <c r="L19">
        <v>3.64664E-3</v>
      </c>
      <c r="M19">
        <v>0.41820000000000002</v>
      </c>
      <c r="N19">
        <v>4.60715E-3</v>
      </c>
      <c r="O19">
        <v>0.68759999999999999</v>
      </c>
      <c r="P19">
        <v>4.3840600000000004E-3</v>
      </c>
      <c r="Q19">
        <v>0.26939999999999997</v>
      </c>
      <c r="R19">
        <v>3.8580799999999998E-3</v>
      </c>
      <c r="S19" s="1">
        <v>5</v>
      </c>
      <c r="T19" s="1">
        <v>5</v>
      </c>
      <c r="U19" s="1">
        <v>5</v>
      </c>
      <c r="V19">
        <v>29.00404</v>
      </c>
      <c r="W19">
        <v>29.542549999999999</v>
      </c>
      <c r="X19">
        <v>27.79036</v>
      </c>
      <c r="Y19">
        <v>28.0824</v>
      </c>
      <c r="Z19">
        <v>28.793099999999999</v>
      </c>
      <c r="AA19">
        <v>27.172599999999999</v>
      </c>
      <c r="AB19">
        <f t="shared" si="0"/>
        <v>0.92164000000000001</v>
      </c>
      <c r="AC19">
        <f t="shared" si="1"/>
        <v>0.74944999999999951</v>
      </c>
      <c r="AD19">
        <v>78.342964276621245</v>
      </c>
      <c r="AE19" s="1">
        <v>3</v>
      </c>
      <c r="AF19" s="1" t="s">
        <v>300</v>
      </c>
      <c r="AG19">
        <v>60.557256240000001</v>
      </c>
      <c r="AH19">
        <v>52.965057999999999</v>
      </c>
      <c r="AI19">
        <f t="shared" si="2"/>
        <v>56.76115712</v>
      </c>
      <c r="AJ19">
        <f t="shared" si="3"/>
        <v>23.000753946856957</v>
      </c>
      <c r="AK19">
        <f t="shared" si="4"/>
        <v>20.117098139501305</v>
      </c>
      <c r="AL19">
        <f t="shared" si="5"/>
        <v>21.558926043179131</v>
      </c>
      <c r="AM19">
        <v>7.4750800000000002</v>
      </c>
      <c r="AN19">
        <f t="shared" si="6"/>
        <v>2.8391721568703545</v>
      </c>
      <c r="AO19">
        <v>8.6006294249999993</v>
      </c>
      <c r="AP19">
        <v>11.03304262</v>
      </c>
      <c r="AQ19">
        <v>5.4095603939999997</v>
      </c>
      <c r="AR19">
        <v>27.014700000000001</v>
      </c>
      <c r="AS19">
        <v>5.01237E-2</v>
      </c>
      <c r="AT19">
        <v>27.326699999999999</v>
      </c>
      <c r="AU19">
        <v>4.3677500000000001E-2</v>
      </c>
      <c r="AV19">
        <v>26.388200000000001</v>
      </c>
      <c r="AW19">
        <v>2.8946E-2</v>
      </c>
      <c r="AX19">
        <v>217.05199999999999</v>
      </c>
      <c r="AY19">
        <v>217.05199999999999</v>
      </c>
      <c r="AZ19">
        <v>217.05199999999999</v>
      </c>
      <c r="BA19">
        <v>21.9621</v>
      </c>
      <c r="BB19">
        <v>25.255099999999999</v>
      </c>
      <c r="BC19">
        <v>38.4206</v>
      </c>
      <c r="BD19">
        <v>27.014700000000001</v>
      </c>
      <c r="BE19">
        <v>5.01237E-2</v>
      </c>
      <c r="BF19">
        <v>27.326699999999999</v>
      </c>
      <c r="BG19">
        <v>4.3677500000000001E-2</v>
      </c>
      <c r="BH19">
        <v>26.388200000000001</v>
      </c>
      <c r="BI19">
        <v>2.8946E-2</v>
      </c>
      <c r="BJ19">
        <f t="shared" si="7"/>
        <v>1.9893399999999986</v>
      </c>
      <c r="BK19">
        <f t="shared" si="8"/>
        <v>2.2158499999999997</v>
      </c>
      <c r="BL19">
        <v>2</v>
      </c>
      <c r="BM19">
        <v>0.28899999999999998</v>
      </c>
      <c r="BN19">
        <v>6.5515000000000004E-2</v>
      </c>
      <c r="BO19">
        <v>0.89449999999999996</v>
      </c>
      <c r="BP19">
        <v>5.1447E-2</v>
      </c>
      <c r="BQ19">
        <v>0.60550000000000004</v>
      </c>
      <c r="BR19">
        <v>5.69437E-2</v>
      </c>
      <c r="BS19" t="s">
        <v>28</v>
      </c>
      <c r="BT19" t="s">
        <v>5</v>
      </c>
      <c r="BV19">
        <f t="shared" si="9"/>
        <v>0</v>
      </c>
    </row>
    <row r="20" spans="1:87" x14ac:dyDescent="0.35">
      <c r="A20" s="1">
        <v>20</v>
      </c>
      <c r="B20" t="s">
        <v>29</v>
      </c>
      <c r="C20">
        <v>308.7697</v>
      </c>
      <c r="D20">
        <v>-41.685000000000002</v>
      </c>
      <c r="E20">
        <v>-20.8</v>
      </c>
      <c r="F20" s="45">
        <v>-24.6</v>
      </c>
      <c r="G20">
        <v>19.3476</v>
      </c>
      <c r="H20">
        <v>1.5293399999999999E-3</v>
      </c>
      <c r="I20">
        <v>20.268599999999999</v>
      </c>
      <c r="J20">
        <v>1.96816E-3</v>
      </c>
      <c r="K20">
        <v>18.701499999999999</v>
      </c>
      <c r="L20">
        <v>1.3162E-3</v>
      </c>
      <c r="M20">
        <v>0.87409999999999999</v>
      </c>
      <c r="N20">
        <v>1.5120999999999999E-3</v>
      </c>
      <c r="O20">
        <v>1.4781</v>
      </c>
      <c r="P20">
        <v>1.4068799999999999E-3</v>
      </c>
      <c r="Q20">
        <v>0.60399999999999998</v>
      </c>
      <c r="R20">
        <v>1.0300000000000001E-3</v>
      </c>
      <c r="S20" s="1">
        <v>0</v>
      </c>
      <c r="T20" s="1">
        <v>-1</v>
      </c>
      <c r="U20" s="1">
        <v>-1</v>
      </c>
      <c r="V20">
        <v>28.784559999999999</v>
      </c>
      <c r="W20">
        <v>29.093540000000001</v>
      </c>
      <c r="X20">
        <v>27.531580000000002</v>
      </c>
      <c r="Y20">
        <v>28.011299999999999</v>
      </c>
      <c r="Z20">
        <v>27.924299999999999</v>
      </c>
      <c r="AA20">
        <v>26.905200000000001</v>
      </c>
      <c r="AB20">
        <f t="shared" si="0"/>
        <v>0.7732600000000005</v>
      </c>
      <c r="AC20">
        <f t="shared" si="1"/>
        <v>1.1692400000000021</v>
      </c>
      <c r="AD20">
        <v>74.47</v>
      </c>
      <c r="AE20" s="1">
        <v>2</v>
      </c>
      <c r="AF20" s="1" t="s">
        <v>332</v>
      </c>
      <c r="AG20">
        <v>127.270017329713</v>
      </c>
      <c r="AH20">
        <v>78.669595840681893</v>
      </c>
      <c r="AI20">
        <f t="shared" si="2"/>
        <v>102.96980658519745</v>
      </c>
      <c r="AJ20">
        <f t="shared" si="3"/>
        <v>45.949769746006432</v>
      </c>
      <c r="AK20">
        <f t="shared" si="4"/>
        <v>28.402996170935385</v>
      </c>
      <c r="AL20">
        <f t="shared" si="5"/>
        <v>37.17638295847091</v>
      </c>
      <c r="AM20">
        <v>12.0372</v>
      </c>
      <c r="AN20">
        <f t="shared" si="6"/>
        <v>4.3459298583555555</v>
      </c>
      <c r="AO20">
        <v>18.557195854187</v>
      </c>
      <c r="AP20">
        <v>9.2343019485473601</v>
      </c>
      <c r="AQ20">
        <v>11.287102842330899</v>
      </c>
      <c r="AR20">
        <v>26.143546104431199</v>
      </c>
      <c r="AS20">
        <v>4.7223697789013398E-2</v>
      </c>
      <c r="AT20">
        <v>26.843104553222702</v>
      </c>
      <c r="AU20">
        <v>6.5226237848401106E-2</v>
      </c>
      <c r="AV20">
        <v>25.603544425964401</v>
      </c>
      <c r="AW20">
        <v>8.4480871632695201E-2</v>
      </c>
      <c r="AX20">
        <v>99.053299999999993</v>
      </c>
      <c r="AY20">
        <v>99.053299999999993</v>
      </c>
      <c r="AZ20">
        <v>99.053299999999993</v>
      </c>
      <c r="BA20">
        <v>15.144</v>
      </c>
      <c r="BB20">
        <v>10.464600000000001</v>
      </c>
      <c r="BC20">
        <v>7.2947600000000001</v>
      </c>
      <c r="BD20">
        <v>26.759499999999999</v>
      </c>
      <c r="BE20">
        <v>7.3199100000000003E-2</v>
      </c>
      <c r="BF20">
        <v>27.491299999999999</v>
      </c>
      <c r="BG20">
        <v>0.105258</v>
      </c>
      <c r="BH20">
        <v>26.369199999999999</v>
      </c>
      <c r="BI20">
        <v>0.150343</v>
      </c>
      <c r="BJ20">
        <f t="shared" si="7"/>
        <v>2.0250599999999999</v>
      </c>
      <c r="BK20">
        <f t="shared" si="8"/>
        <v>1.6022400000000019</v>
      </c>
      <c r="BL20">
        <v>1</v>
      </c>
      <c r="BM20">
        <v>0.65259999999999996</v>
      </c>
      <c r="BN20">
        <v>7.86698941196355E-2</v>
      </c>
      <c r="BO20">
        <v>1.1506000000000001</v>
      </c>
      <c r="BP20">
        <v>0.10495154556180999</v>
      </c>
      <c r="BQ20">
        <v>0.498</v>
      </c>
      <c r="BR20">
        <v>9.49595051801366E-2</v>
      </c>
      <c r="BS20" t="s">
        <v>26</v>
      </c>
      <c r="BV20">
        <f t="shared" si="9"/>
        <v>0</v>
      </c>
    </row>
    <row r="21" spans="1:87" x14ac:dyDescent="0.35">
      <c r="A21" s="2">
        <v>21</v>
      </c>
      <c r="B21" t="s">
        <v>30</v>
      </c>
      <c r="C21">
        <v>21.313099999999999</v>
      </c>
      <c r="D21">
        <v>-33.408799999999999</v>
      </c>
      <c r="E21">
        <v>-20.6</v>
      </c>
      <c r="F21" s="45">
        <v>-24</v>
      </c>
      <c r="G21">
        <v>22.4023</v>
      </c>
      <c r="H21">
        <v>4.20945E-3</v>
      </c>
      <c r="I21">
        <v>22.892600000000002</v>
      </c>
      <c r="J21">
        <v>5.14315E-3</v>
      </c>
      <c r="K21">
        <v>22.069700000000001</v>
      </c>
      <c r="L21">
        <v>3.69704E-3</v>
      </c>
      <c r="M21">
        <v>0.45429999999999998</v>
      </c>
      <c r="N21">
        <v>5.6574700000000004E-3</v>
      </c>
      <c r="O21">
        <v>0.75390000000000001</v>
      </c>
      <c r="P21">
        <v>5.3550300000000002E-3</v>
      </c>
      <c r="Q21">
        <v>0.29959999999999998</v>
      </c>
      <c r="R21">
        <v>4.6105299999999998E-3</v>
      </c>
      <c r="S21" s="1">
        <v>0</v>
      </c>
      <c r="T21" s="1">
        <v>1</v>
      </c>
      <c r="U21" s="1">
        <v>1</v>
      </c>
      <c r="V21">
        <v>28.712569999999999</v>
      </c>
      <c r="W21">
        <v>29.141670000000001</v>
      </c>
      <c r="X21">
        <v>27.54045</v>
      </c>
      <c r="Y21">
        <v>28.276599999999998</v>
      </c>
      <c r="Z21">
        <v>28.58</v>
      </c>
      <c r="AA21">
        <v>27.095800000000001</v>
      </c>
      <c r="AB21">
        <f t="shared" si="0"/>
        <v>0.43597000000000108</v>
      </c>
      <c r="AC21">
        <f t="shared" si="1"/>
        <v>0.561670000000003</v>
      </c>
      <c r="AD21">
        <v>98.174794301998645</v>
      </c>
      <c r="AE21" s="1">
        <v>5</v>
      </c>
      <c r="AF21" s="1" t="s">
        <v>333</v>
      </c>
      <c r="AG21">
        <v>77.916417289999998</v>
      </c>
      <c r="AH21">
        <v>41.48197072</v>
      </c>
      <c r="AI21">
        <f t="shared" si="2"/>
        <v>59.699194004999995</v>
      </c>
      <c r="AJ21">
        <f t="shared" si="3"/>
        <v>37.085561357090825</v>
      </c>
      <c r="AK21">
        <f t="shared" si="4"/>
        <v>19.744005485055137</v>
      </c>
      <c r="AL21">
        <f t="shared" si="5"/>
        <v>28.414783421072983</v>
      </c>
      <c r="AM21">
        <v>16.022300000000001</v>
      </c>
      <c r="AN21">
        <f t="shared" si="6"/>
        <v>7.6260691956633</v>
      </c>
      <c r="AO21">
        <v>41.088695530000003</v>
      </c>
      <c r="AP21">
        <v>17.763800809999999</v>
      </c>
      <c r="AQ21">
        <v>10.037080380000001</v>
      </c>
      <c r="AR21">
        <v>26.101868060000001</v>
      </c>
      <c r="AS21">
        <v>3.7400014000000002E-2</v>
      </c>
      <c r="AT21">
        <v>26.828234859999998</v>
      </c>
      <c r="AU21">
        <v>4.8649393999999999E-2</v>
      </c>
      <c r="AV21">
        <v>25.84488297</v>
      </c>
      <c r="AW21">
        <v>8.1587401000000004E-2</v>
      </c>
      <c r="AX21">
        <v>119.235</v>
      </c>
      <c r="AY21">
        <v>119.235</v>
      </c>
      <c r="AZ21">
        <v>119.235</v>
      </c>
      <c r="BA21">
        <v>23.134899999999998</v>
      </c>
      <c r="BB21">
        <v>18.455200000000001</v>
      </c>
      <c r="BC21">
        <v>10.0809</v>
      </c>
      <c r="BD21">
        <v>26.335699999999999</v>
      </c>
      <c r="BE21">
        <v>4.8180800000000003E-2</v>
      </c>
      <c r="BF21">
        <v>27.001000000000001</v>
      </c>
      <c r="BG21">
        <v>6.0081200000000001E-2</v>
      </c>
      <c r="BH21">
        <v>26.1112</v>
      </c>
      <c r="BI21">
        <v>0.10895199999999999</v>
      </c>
      <c r="BJ21">
        <f t="shared" si="7"/>
        <v>2.3768700000000003</v>
      </c>
      <c r="BK21">
        <f t="shared" si="8"/>
        <v>2.1406700000000001</v>
      </c>
      <c r="BL21">
        <v>1</v>
      </c>
      <c r="BM21">
        <v>0.69040000000000001</v>
      </c>
      <c r="BN21">
        <v>5.9896863000000002E-2</v>
      </c>
      <c r="BO21">
        <v>0.91439999999999999</v>
      </c>
      <c r="BP21">
        <v>9.3580891999999999E-2</v>
      </c>
      <c r="BQ21">
        <v>0.224</v>
      </c>
      <c r="BR21">
        <v>8.8362937000000003E-2</v>
      </c>
      <c r="BS21">
        <v>21.292873969999999</v>
      </c>
      <c r="BT21">
        <v>-33.390883690000003</v>
      </c>
      <c r="BU21">
        <v>97.270327699999996</v>
      </c>
      <c r="BV21">
        <f t="shared" si="9"/>
        <v>46.297363657218035</v>
      </c>
      <c r="BW21">
        <v>23.472799999999999</v>
      </c>
      <c r="BX21">
        <v>6.5883499999999998E-3</v>
      </c>
      <c r="BY21">
        <v>23.848700000000001</v>
      </c>
      <c r="BZ21">
        <v>7.8257599999999993E-3</v>
      </c>
      <c r="CA21">
        <v>23.238700000000001</v>
      </c>
      <c r="CB21">
        <v>5.9574399999999996E-3</v>
      </c>
      <c r="CC21">
        <v>0.33989999999999998</v>
      </c>
      <c r="CD21">
        <v>9.2425600000000004E-3</v>
      </c>
      <c r="CE21">
        <v>0.54100000000000004</v>
      </c>
      <c r="CF21">
        <v>8.8540400000000005E-3</v>
      </c>
      <c r="CG21">
        <v>0.2011</v>
      </c>
      <c r="CH21">
        <v>7.8925699999999998E-3</v>
      </c>
    </row>
    <row r="22" spans="1:87" s="48" customFormat="1" x14ac:dyDescent="0.35">
      <c r="A22" s="47">
        <v>22</v>
      </c>
      <c r="B22" s="48" t="s">
        <v>31</v>
      </c>
      <c r="C22" s="48">
        <v>43.918199999999999</v>
      </c>
      <c r="D22" s="48">
        <v>-27.4236</v>
      </c>
      <c r="E22" s="48">
        <v>-21.1</v>
      </c>
      <c r="F22" s="48">
        <v>-24.4</v>
      </c>
      <c r="G22" s="48">
        <v>22.483799999999999</v>
      </c>
      <c r="H22" s="48">
        <v>4.0202500000000004E-3</v>
      </c>
      <c r="I22" s="48">
        <v>23.067499999999999</v>
      </c>
      <c r="J22" s="48">
        <v>5.0886200000000003E-3</v>
      </c>
      <c r="K22" s="48">
        <v>22.057099999999998</v>
      </c>
      <c r="L22" s="48">
        <v>3.4156600000000001E-3</v>
      </c>
      <c r="M22" s="48">
        <v>0.56079999999999997</v>
      </c>
      <c r="N22" s="48">
        <v>5.4957399999999998E-3</v>
      </c>
      <c r="O22" s="48">
        <v>0.96540000000000004</v>
      </c>
      <c r="P22" s="48">
        <v>5.15366E-3</v>
      </c>
      <c r="Q22" s="48">
        <v>0.40460000000000002</v>
      </c>
      <c r="R22" s="48">
        <v>4.2820000000000002E-3</v>
      </c>
      <c r="S22" s="49">
        <v>5</v>
      </c>
      <c r="T22" s="49">
        <v>5</v>
      </c>
      <c r="U22" s="49">
        <v>5</v>
      </c>
      <c r="V22" s="48">
        <v>28.99652</v>
      </c>
      <c r="W22" s="48">
        <v>29.296019999999999</v>
      </c>
      <c r="X22" s="48">
        <v>27.448229999999999</v>
      </c>
      <c r="Y22" s="48">
        <v>28.552800000000001</v>
      </c>
      <c r="Z22" s="48">
        <v>28.833300000000001</v>
      </c>
      <c r="AA22" s="48">
        <v>26.749600000000001</v>
      </c>
      <c r="AB22" s="48">
        <f t="shared" si="0"/>
        <v>0.443719999999999</v>
      </c>
      <c r="AC22" s="48">
        <f t="shared" si="1"/>
        <v>0.46271999999999736</v>
      </c>
      <c r="AD22" s="48">
        <v>73.113908348341837</v>
      </c>
      <c r="AE22" s="49">
        <v>5</v>
      </c>
      <c r="AF22" s="49" t="s">
        <v>308</v>
      </c>
      <c r="AG22" s="48">
        <v>97.507786920000001</v>
      </c>
      <c r="AH22" s="48">
        <v>64.859547370000001</v>
      </c>
      <c r="AI22" s="48">
        <f t="shared" si="2"/>
        <v>81.183667145000001</v>
      </c>
      <c r="AJ22" s="48">
        <f t="shared" si="3"/>
        <v>34.563298494515365</v>
      </c>
      <c r="AK22" s="48">
        <f t="shared" si="4"/>
        <v>22.990573027851763</v>
      </c>
      <c r="AL22" s="48">
        <f t="shared" si="5"/>
        <v>28.776935761183573</v>
      </c>
      <c r="AM22" s="48">
        <v>15.2037</v>
      </c>
      <c r="AN22" s="48">
        <f t="shared" si="6"/>
        <v>5.3892108304355233</v>
      </c>
      <c r="AO22" s="48">
        <v>25.265957830000001</v>
      </c>
      <c r="AP22" s="48">
        <v>19.703569649999999</v>
      </c>
      <c r="AQ22" s="48">
        <v>5.6531592609999999</v>
      </c>
      <c r="AR22" s="48">
        <v>26.161546229999999</v>
      </c>
      <c r="AS22" s="48">
        <v>3.6993577999999999E-2</v>
      </c>
      <c r="AT22" s="48">
        <v>26.754186149999999</v>
      </c>
      <c r="AU22" s="48">
        <v>4.6244914999999998E-2</v>
      </c>
      <c r="AV22" s="48">
        <v>25.938086510000002</v>
      </c>
      <c r="AW22" s="48">
        <v>0.117161661</v>
      </c>
      <c r="AX22" s="48">
        <v>147.65299999999999</v>
      </c>
      <c r="AY22" s="48">
        <v>147.65299999999999</v>
      </c>
      <c r="AZ22" s="48">
        <v>147.65299999999999</v>
      </c>
      <c r="BA22" s="48">
        <v>22.5579</v>
      </c>
      <c r="BB22" s="48">
        <v>19.2378</v>
      </c>
      <c r="BC22" s="48">
        <v>6.0074899999999998</v>
      </c>
      <c r="BD22" s="48">
        <v>26.726800000000001</v>
      </c>
      <c r="BE22" s="48">
        <v>4.9140700000000002E-2</v>
      </c>
      <c r="BF22" s="48">
        <v>27.186299999999999</v>
      </c>
      <c r="BG22" s="48">
        <v>5.7447199999999997E-2</v>
      </c>
      <c r="BH22" s="48">
        <v>26.6326</v>
      </c>
      <c r="BI22" s="48">
        <v>0.18174000000000001</v>
      </c>
      <c r="BJ22" s="48">
        <f t="shared" si="7"/>
        <v>2.2697199999999995</v>
      </c>
      <c r="BK22" s="48">
        <f t="shared" si="8"/>
        <v>2.1097199999999994</v>
      </c>
      <c r="BL22" s="48">
        <v>1</v>
      </c>
      <c r="BM22" s="48">
        <v>0.56969999999999998</v>
      </c>
      <c r="BN22" s="48">
        <v>5.7510353E-2</v>
      </c>
      <c r="BO22" s="48">
        <v>0.77110000000000001</v>
      </c>
      <c r="BP22" s="48">
        <v>0.124699476</v>
      </c>
      <c r="BQ22" s="48">
        <v>0.2014</v>
      </c>
      <c r="BR22" s="48">
        <v>0.121517017</v>
      </c>
      <c r="BS22" s="48">
        <v>43.942120780000003</v>
      </c>
      <c r="BT22" s="48">
        <v>-27.417828230000001</v>
      </c>
      <c r="BU22" s="48">
        <v>88.580421990000005</v>
      </c>
      <c r="BV22" s="48">
        <f t="shared" si="9"/>
        <v>31.398841699918904</v>
      </c>
      <c r="BW22" s="48">
        <v>24.834700000000002</v>
      </c>
      <c r="BX22" s="48">
        <v>1.8416800000000001E-2</v>
      </c>
      <c r="BY22" s="48">
        <v>25.520099999999999</v>
      </c>
      <c r="BZ22" s="48">
        <v>2.6779899999999999E-2</v>
      </c>
      <c r="CA22" s="48">
        <v>24.389800000000001</v>
      </c>
      <c r="CB22" s="48">
        <v>1.5365500000000001E-2</v>
      </c>
      <c r="CC22" s="48">
        <v>0.66249999999999998</v>
      </c>
      <c r="CD22" s="48">
        <v>3.01727E-2</v>
      </c>
      <c r="CE22" s="48">
        <v>1.0852999999999999</v>
      </c>
      <c r="CF22" s="48">
        <v>2.8592800000000002E-2</v>
      </c>
      <c r="CG22" s="48">
        <v>0.42280000000000001</v>
      </c>
      <c r="CH22" s="48">
        <v>2.16242E-2</v>
      </c>
    </row>
    <row r="23" spans="1:87" x14ac:dyDescent="0.35">
      <c r="A23" s="1">
        <v>23</v>
      </c>
      <c r="B23" t="s">
        <v>32</v>
      </c>
      <c r="C23">
        <v>20.280799999999999</v>
      </c>
      <c r="D23">
        <v>-26.725999999999999</v>
      </c>
      <c r="E23">
        <v>-20.8</v>
      </c>
      <c r="F23">
        <v>-24.8</v>
      </c>
      <c r="G23">
        <v>25.427</v>
      </c>
      <c r="H23">
        <v>9.7506599999999995E-3</v>
      </c>
      <c r="I23">
        <v>26.188700000000001</v>
      </c>
      <c r="J23">
        <v>1.5914299999999999E-2</v>
      </c>
      <c r="K23">
        <v>24.872499999999999</v>
      </c>
      <c r="L23">
        <v>7.5754100000000003E-3</v>
      </c>
      <c r="M23">
        <v>0.74770000000000003</v>
      </c>
      <c r="N23">
        <v>1.8271900000000001E-2</v>
      </c>
      <c r="O23">
        <v>1.2902</v>
      </c>
      <c r="P23">
        <v>1.7245699999999999E-2</v>
      </c>
      <c r="Q23">
        <v>0.54249999999999998</v>
      </c>
      <c r="R23">
        <v>1.19474E-2</v>
      </c>
      <c r="S23" s="1">
        <v>-2</v>
      </c>
      <c r="T23" s="1">
        <v>-1</v>
      </c>
      <c r="U23" s="1">
        <v>-1</v>
      </c>
      <c r="V23">
        <v>29.032450000000001</v>
      </c>
      <c r="W23">
        <v>29.309930000000001</v>
      </c>
      <c r="X23">
        <v>27.629159999999999</v>
      </c>
      <c r="Y23">
        <v>28.605699999999999</v>
      </c>
      <c r="Z23">
        <v>28.347799999999999</v>
      </c>
      <c r="AA23">
        <v>27.141400000000001</v>
      </c>
      <c r="AB23">
        <f t="shared" si="0"/>
        <v>0.42675000000000196</v>
      </c>
      <c r="AC23">
        <f t="shared" si="1"/>
        <v>0.96213000000000193</v>
      </c>
      <c r="AD23">
        <v>82.413811501300259</v>
      </c>
      <c r="AE23" s="1">
        <v>2</v>
      </c>
      <c r="AF23" s="1" t="s">
        <v>303</v>
      </c>
      <c r="AG23">
        <v>140.620904</v>
      </c>
      <c r="AH23">
        <v>114.2674971</v>
      </c>
      <c r="AI23">
        <f t="shared" si="2"/>
        <v>127.44420055000001</v>
      </c>
      <c r="AJ23">
        <f t="shared" si="3"/>
        <v>56.185696370727989</v>
      </c>
      <c r="AK23">
        <f t="shared" si="4"/>
        <v>45.65607754238048</v>
      </c>
      <c r="AL23">
        <f t="shared" si="5"/>
        <v>50.920886956554241</v>
      </c>
      <c r="AM23">
        <v>16.544799999999999</v>
      </c>
      <c r="AN23">
        <f t="shared" si="6"/>
        <v>6.6105471012646904</v>
      </c>
      <c r="AO23">
        <v>17.049602190000002</v>
      </c>
      <c r="AP23">
        <v>7.1581021939999996</v>
      </c>
      <c r="AQ23">
        <v>6.9863615039999996</v>
      </c>
      <c r="AR23">
        <v>26.840790429999998</v>
      </c>
      <c r="AS23">
        <v>4.6894969000000002E-2</v>
      </c>
      <c r="AT23">
        <v>27.55257924</v>
      </c>
      <c r="AU23">
        <v>6.7630129999999997E-2</v>
      </c>
      <c r="AV23">
        <v>26.363537470000001</v>
      </c>
      <c r="AW23">
        <v>0.105198033</v>
      </c>
      <c r="AX23">
        <v>192.47800000000001</v>
      </c>
      <c r="AY23">
        <v>172.77699999999999</v>
      </c>
      <c r="AZ23">
        <v>172.77699999999999</v>
      </c>
      <c r="BA23">
        <v>22.669499999999999</v>
      </c>
      <c r="BB23">
        <v>14.434699999999999</v>
      </c>
      <c r="BC23">
        <v>9.4322599999999994</v>
      </c>
      <c r="BD23">
        <v>26.948499999999999</v>
      </c>
      <c r="BE23">
        <v>4.8668599999999999E-2</v>
      </c>
      <c r="BF23">
        <v>27.6785</v>
      </c>
      <c r="BG23">
        <v>7.6079900000000006E-2</v>
      </c>
      <c r="BH23">
        <v>26.4696</v>
      </c>
      <c r="BI23">
        <v>0.11597200000000001</v>
      </c>
      <c r="BJ23">
        <f t="shared" si="7"/>
        <v>2.0839500000000015</v>
      </c>
      <c r="BK23">
        <f t="shared" si="8"/>
        <v>1.6314300000000017</v>
      </c>
      <c r="BL23">
        <v>1</v>
      </c>
      <c r="BM23">
        <v>0.69779999999999998</v>
      </c>
      <c r="BN23">
        <v>8.1135899999999997E-2</v>
      </c>
      <c r="BO23">
        <v>1.163</v>
      </c>
      <c r="BP23">
        <v>0.12391843</v>
      </c>
      <c r="BQ23">
        <v>0.4652</v>
      </c>
      <c r="BR23">
        <v>0.11405742200000001</v>
      </c>
      <c r="BS23" t="s">
        <v>7</v>
      </c>
      <c r="BV23">
        <f t="shared" si="9"/>
        <v>0</v>
      </c>
    </row>
    <row r="24" spans="1:87" x14ac:dyDescent="0.35">
      <c r="A24" s="1">
        <v>24</v>
      </c>
      <c r="B24" t="s">
        <v>33</v>
      </c>
      <c r="C24">
        <v>21.640999999999998</v>
      </c>
      <c r="D24">
        <v>-23.2271</v>
      </c>
      <c r="E24">
        <v>-21.2</v>
      </c>
      <c r="F24" s="45">
        <v>-24.3</v>
      </c>
      <c r="G24">
        <v>20.479099999999999</v>
      </c>
      <c r="H24">
        <v>1.1737900000000001E-3</v>
      </c>
      <c r="I24">
        <v>21.283000000000001</v>
      </c>
      <c r="J24">
        <v>1.5625400000000001E-3</v>
      </c>
      <c r="K24">
        <v>19.906600000000001</v>
      </c>
      <c r="L24">
        <v>9.7382100000000004E-4</v>
      </c>
      <c r="M24">
        <v>0.78190000000000004</v>
      </c>
      <c r="N24">
        <v>1.5161599999999999E-3</v>
      </c>
      <c r="O24">
        <v>1.3353999999999999</v>
      </c>
      <c r="P24">
        <v>1.41238E-3</v>
      </c>
      <c r="Q24">
        <v>0.55349999999999999</v>
      </c>
      <c r="R24">
        <v>1.0840100000000001E-3</v>
      </c>
      <c r="S24" s="1">
        <v>5</v>
      </c>
      <c r="T24" s="1">
        <v>5</v>
      </c>
      <c r="U24" s="1">
        <v>5</v>
      </c>
      <c r="V24">
        <v>28.935169999999999</v>
      </c>
      <c r="W24">
        <v>29.196539999999999</v>
      </c>
      <c r="X24">
        <v>27.543430000000001</v>
      </c>
      <c r="Y24">
        <v>28.3249</v>
      </c>
      <c r="Z24">
        <v>28.5595</v>
      </c>
      <c r="AA24">
        <v>27.125599999999999</v>
      </c>
      <c r="AB24">
        <f t="shared" si="0"/>
        <v>0.61026999999999987</v>
      </c>
      <c r="AC24">
        <f t="shared" si="1"/>
        <v>0.63703999999999894</v>
      </c>
      <c r="AD24">
        <v>77.98301105232612</v>
      </c>
      <c r="AE24" s="1">
        <v>2</v>
      </c>
      <c r="AF24" s="1" t="s">
        <v>316</v>
      </c>
      <c r="AG24">
        <v>122.48521220000001</v>
      </c>
      <c r="AH24">
        <v>117.525874</v>
      </c>
      <c r="AI24">
        <f t="shared" si="2"/>
        <v>120.00554310000001</v>
      </c>
      <c r="AJ24">
        <f t="shared" si="3"/>
        <v>46.308374980264794</v>
      </c>
      <c r="AK24">
        <f t="shared" si="4"/>
        <v>44.43338216362541</v>
      </c>
      <c r="AL24">
        <f t="shared" si="5"/>
        <v>45.370878571945099</v>
      </c>
      <c r="AM24">
        <v>14.560600000000001</v>
      </c>
      <c r="AN24">
        <f t="shared" si="6"/>
        <v>5.5049724993466889</v>
      </c>
      <c r="AO24">
        <v>6.9251693489999999</v>
      </c>
      <c r="AP24">
        <v>5.9890728590000002</v>
      </c>
      <c r="AQ24">
        <v>5.0887072089999998</v>
      </c>
      <c r="AR24">
        <v>27.425799999999999</v>
      </c>
      <c r="AS24">
        <v>3.7655399999999999E-2</v>
      </c>
      <c r="AT24">
        <v>27.861699999999999</v>
      </c>
      <c r="AU24">
        <v>4.57638E-2</v>
      </c>
      <c r="AV24">
        <v>26.696999999999999</v>
      </c>
      <c r="AW24">
        <v>2.4579799999999999E-2</v>
      </c>
      <c r="AX24">
        <v>137.90600000000001</v>
      </c>
      <c r="AY24">
        <v>187.32900000000001</v>
      </c>
      <c r="AZ24">
        <v>187.32900000000001</v>
      </c>
      <c r="BA24">
        <v>9.3257100000000008</v>
      </c>
      <c r="BB24">
        <v>8.0038199999999993</v>
      </c>
      <c r="BC24">
        <v>6.8521299999999998</v>
      </c>
      <c r="BD24">
        <v>27.6815</v>
      </c>
      <c r="BE24">
        <v>0.117505</v>
      </c>
      <c r="BF24">
        <v>28.2193</v>
      </c>
      <c r="BG24">
        <v>0.13644800000000001</v>
      </c>
      <c r="BH24">
        <v>26.8004</v>
      </c>
      <c r="BI24">
        <v>0.159248</v>
      </c>
      <c r="BJ24">
        <f t="shared" si="7"/>
        <v>1.2536699999999996</v>
      </c>
      <c r="BK24">
        <f t="shared" si="8"/>
        <v>0.97723999999999833</v>
      </c>
      <c r="BL24">
        <v>3</v>
      </c>
      <c r="BM24">
        <v>0.41389999999999999</v>
      </c>
      <c r="BN24">
        <v>5.9017699999999999E-2</v>
      </c>
      <c r="BO24">
        <v>1.1236999999999999</v>
      </c>
      <c r="BP24">
        <v>5.17098E-2</v>
      </c>
      <c r="BQ24">
        <v>0.70979999999999999</v>
      </c>
      <c r="BR24">
        <v>4.4725300000000003E-2</v>
      </c>
      <c r="BS24" t="s">
        <v>10</v>
      </c>
      <c r="BT24" t="s">
        <v>5</v>
      </c>
      <c r="BV24">
        <f t="shared" si="9"/>
        <v>0</v>
      </c>
    </row>
    <row r="25" spans="1:87" x14ac:dyDescent="0.35">
      <c r="A25" s="1">
        <v>25</v>
      </c>
      <c r="B25" t="s">
        <v>34</v>
      </c>
      <c r="C25">
        <v>52.91</v>
      </c>
      <c r="D25">
        <v>-25.008800000000001</v>
      </c>
      <c r="E25">
        <v>-20.3</v>
      </c>
      <c r="F25">
        <v>-22.7</v>
      </c>
      <c r="G25">
        <v>23.023</v>
      </c>
      <c r="H25">
        <v>5.1044699999999998E-3</v>
      </c>
      <c r="I25">
        <v>23.373100000000001</v>
      </c>
      <c r="J25">
        <v>5.9241099999999998E-3</v>
      </c>
      <c r="K25">
        <v>22.750699999999998</v>
      </c>
      <c r="L25">
        <v>4.5640500000000001E-3</v>
      </c>
      <c r="M25">
        <v>0.3291</v>
      </c>
      <c r="N25">
        <v>6.8259799999999997E-3</v>
      </c>
      <c r="O25">
        <v>0.58240000000000003</v>
      </c>
      <c r="P25">
        <v>6.4908300000000004E-3</v>
      </c>
      <c r="Q25">
        <v>0.25330000000000003</v>
      </c>
      <c r="R25">
        <v>5.8521099999999998E-3</v>
      </c>
      <c r="S25" s="1">
        <v>4</v>
      </c>
      <c r="T25" s="8">
        <v>4</v>
      </c>
      <c r="U25" s="8">
        <v>99</v>
      </c>
      <c r="V25">
        <v>28.928570000000001</v>
      </c>
      <c r="W25">
        <v>29.24475</v>
      </c>
      <c r="X25">
        <v>27.600840000000002</v>
      </c>
      <c r="Y25">
        <v>28.5242</v>
      </c>
      <c r="Z25">
        <v>28.5261</v>
      </c>
      <c r="AA25">
        <v>26.984500000000001</v>
      </c>
      <c r="AB25">
        <f t="shared" si="0"/>
        <v>0.40437000000000012</v>
      </c>
      <c r="AC25">
        <f t="shared" si="1"/>
        <v>0.71865000000000023</v>
      </c>
      <c r="AD25">
        <v>91.201083935591072</v>
      </c>
      <c r="AE25" s="1">
        <v>2</v>
      </c>
      <c r="AF25" s="1" t="s">
        <v>316</v>
      </c>
      <c r="AG25">
        <v>56.07838967</v>
      </c>
      <c r="AH25">
        <v>48.255454780000001</v>
      </c>
      <c r="AI25">
        <f t="shared" si="2"/>
        <v>52.166922225</v>
      </c>
      <c r="AJ25">
        <f t="shared" si="3"/>
        <v>24.795416998354767</v>
      </c>
      <c r="AK25">
        <f t="shared" si="4"/>
        <v>21.336456534440138</v>
      </c>
      <c r="AL25">
        <f t="shared" si="5"/>
        <v>23.065936766397449</v>
      </c>
      <c r="AM25">
        <v>9.1175999999999995</v>
      </c>
      <c r="AN25">
        <f t="shared" si="6"/>
        <v>4.0314048843870705</v>
      </c>
      <c r="AO25">
        <v>17.834577750000001</v>
      </c>
      <c r="AP25">
        <v>13.335791779999999</v>
      </c>
      <c r="AQ25">
        <v>6.7054202079999996</v>
      </c>
      <c r="AR25">
        <v>26.362205889999998</v>
      </c>
      <c r="AS25">
        <v>5.8480194999999999E-2</v>
      </c>
      <c r="AT25">
        <v>26.797014239999999</v>
      </c>
      <c r="AU25">
        <v>6.6748518000000007E-2</v>
      </c>
      <c r="AV25">
        <v>25.89644127</v>
      </c>
      <c r="AW25">
        <v>0.121142474</v>
      </c>
      <c r="AX25">
        <v>74.822000000000003</v>
      </c>
      <c r="AY25">
        <v>74.822000000000003</v>
      </c>
      <c r="AZ25">
        <v>60.338099999999997</v>
      </c>
      <c r="BA25">
        <v>17.251200000000001</v>
      </c>
      <c r="BB25">
        <v>14.042400000000001</v>
      </c>
      <c r="BC25">
        <v>7.8674299999999997</v>
      </c>
      <c r="BD25">
        <v>26.604800000000001</v>
      </c>
      <c r="BE25">
        <v>6.4929000000000001E-2</v>
      </c>
      <c r="BF25">
        <v>27.123699999999999</v>
      </c>
      <c r="BG25">
        <v>7.9310400000000003E-2</v>
      </c>
      <c r="BH25">
        <v>26.0428</v>
      </c>
      <c r="BI25">
        <v>0.14047399999999999</v>
      </c>
      <c r="BJ25">
        <f t="shared" si="7"/>
        <v>2.3237699999999997</v>
      </c>
      <c r="BK25">
        <f t="shared" si="8"/>
        <v>2.1210500000000003</v>
      </c>
      <c r="BL25">
        <v>1</v>
      </c>
      <c r="BM25">
        <v>0.4138</v>
      </c>
      <c r="BN25">
        <v>8.5502922999999995E-2</v>
      </c>
      <c r="BO25">
        <v>0.86060000000000003</v>
      </c>
      <c r="BP25">
        <v>0.13567462299999999</v>
      </c>
      <c r="BQ25">
        <v>0.44679999999999997</v>
      </c>
      <c r="BR25">
        <v>0.13159944000000001</v>
      </c>
      <c r="BS25" t="s">
        <v>35</v>
      </c>
      <c r="BV25">
        <f t="shared" si="9"/>
        <v>0</v>
      </c>
    </row>
    <row r="26" spans="1:87" x14ac:dyDescent="0.35">
      <c r="A26" s="2">
        <v>26</v>
      </c>
      <c r="B26" t="s">
        <v>36</v>
      </c>
      <c r="C26">
        <v>62.593699999999998</v>
      </c>
      <c r="D26">
        <v>-23.6173</v>
      </c>
      <c r="E26">
        <v>-20</v>
      </c>
      <c r="F26" s="45">
        <v>-23.4</v>
      </c>
      <c r="G26">
        <v>20.339099999999998</v>
      </c>
      <c r="H26">
        <v>1.89562E-3</v>
      </c>
      <c r="I26">
        <v>21.224299999999999</v>
      </c>
      <c r="J26">
        <v>2.4991000000000002E-3</v>
      </c>
      <c r="K26">
        <v>19.594999999999999</v>
      </c>
      <c r="L26">
        <v>1.54973E-3</v>
      </c>
      <c r="M26">
        <v>0.83230000000000004</v>
      </c>
      <c r="N26">
        <v>2.1509599999999999E-3</v>
      </c>
      <c r="O26">
        <v>1.5283</v>
      </c>
      <c r="P26">
        <v>1.9808500000000001E-3</v>
      </c>
      <c r="Q26">
        <v>0.69599999999999995</v>
      </c>
      <c r="R26">
        <v>1.45757E-3</v>
      </c>
      <c r="S26" s="1">
        <v>1</v>
      </c>
      <c r="T26" s="44">
        <v>0</v>
      </c>
      <c r="U26" s="1">
        <v>-1</v>
      </c>
      <c r="V26">
        <v>28.947690000000001</v>
      </c>
      <c r="W26">
        <v>29.199739999999998</v>
      </c>
      <c r="X26">
        <v>27.735130000000002</v>
      </c>
      <c r="Y26">
        <v>28.542899999999999</v>
      </c>
      <c r="Z26">
        <v>28.8292</v>
      </c>
      <c r="AA26">
        <v>26.99</v>
      </c>
      <c r="AB26">
        <f t="shared" si="0"/>
        <v>0.40479000000000198</v>
      </c>
      <c r="AC26">
        <f t="shared" si="1"/>
        <v>0.37053999999999832</v>
      </c>
      <c r="AD26">
        <v>58.076441752131331</v>
      </c>
      <c r="AE26" s="1">
        <v>3</v>
      </c>
      <c r="AF26" s="1" t="s">
        <v>300</v>
      </c>
      <c r="AG26">
        <v>68.209434630000004</v>
      </c>
      <c r="AH26">
        <v>64.379248745366795</v>
      </c>
      <c r="AI26">
        <f t="shared" si="2"/>
        <v>66.294341687683399</v>
      </c>
      <c r="AJ26">
        <f t="shared" si="3"/>
        <v>19.20526624340971</v>
      </c>
      <c r="AK26">
        <f t="shared" si="4"/>
        <v>18.126826873912613</v>
      </c>
      <c r="AL26">
        <f t="shared" si="5"/>
        <v>18.666046558661158</v>
      </c>
      <c r="AM26">
        <v>8.2969399999999993</v>
      </c>
      <c r="AN26">
        <f t="shared" si="6"/>
        <v>2.3361129229403157</v>
      </c>
      <c r="AO26">
        <v>52.016902923583999</v>
      </c>
      <c r="AP26">
        <v>36.627994537353501</v>
      </c>
      <c r="AQ26">
        <v>21.3569933573405</v>
      </c>
      <c r="AR26">
        <v>24.9805806477865</v>
      </c>
      <c r="AS26">
        <v>2.73322984576225E-2</v>
      </c>
      <c r="AT26">
        <v>25.620968500773099</v>
      </c>
      <c r="AU26">
        <v>3.3607514575123801E-2</v>
      </c>
      <c r="AV26">
        <v>24.6062215169271</v>
      </c>
      <c r="AW26">
        <v>4.6248748898506199E-2</v>
      </c>
      <c r="AX26">
        <v>54.572000000000003</v>
      </c>
      <c r="AY26">
        <v>54.572000000000003</v>
      </c>
      <c r="AZ26">
        <v>54.572000000000003</v>
      </c>
      <c r="BA26">
        <v>43.068100000000001</v>
      </c>
      <c r="BB26">
        <v>33.636200000000002</v>
      </c>
      <c r="BC26">
        <v>23.292000000000002</v>
      </c>
      <c r="BD26">
        <v>25.1449</v>
      </c>
      <c r="BE26">
        <v>2.7941199999999999E-2</v>
      </c>
      <c r="BF26">
        <v>25.8005</v>
      </c>
      <c r="BG26">
        <v>3.5010199999999998E-2</v>
      </c>
      <c r="BH26">
        <v>24.795999999999999</v>
      </c>
      <c r="BI26">
        <v>4.9345600000000003E-2</v>
      </c>
      <c r="BJ26">
        <f t="shared" si="7"/>
        <v>3.8027900000000017</v>
      </c>
      <c r="BK26">
        <f t="shared" si="8"/>
        <v>3.3992399999999989</v>
      </c>
      <c r="BL26">
        <v>1</v>
      </c>
      <c r="BM26">
        <v>0.58740000000000003</v>
      </c>
      <c r="BN26">
        <v>3.9001466161376702E-2</v>
      </c>
      <c r="BO26">
        <v>0.91369999999999996</v>
      </c>
      <c r="BP26">
        <v>5.2885818813456401E-2</v>
      </c>
      <c r="BQ26">
        <v>0.32629999999999998</v>
      </c>
      <c r="BR26">
        <v>4.9530265895626598E-2</v>
      </c>
      <c r="BV26">
        <f t="shared" si="9"/>
        <v>0</v>
      </c>
    </row>
    <row r="27" spans="1:87" x14ac:dyDescent="0.35">
      <c r="A27" s="1">
        <v>27</v>
      </c>
      <c r="B27" t="s">
        <v>37</v>
      </c>
      <c r="C27">
        <v>71.637</v>
      </c>
      <c r="D27">
        <v>-26.411200000000001</v>
      </c>
      <c r="E27">
        <v>-19.600000000000001</v>
      </c>
      <c r="F27">
        <v>-21.5</v>
      </c>
      <c r="G27">
        <v>21.1127</v>
      </c>
      <c r="H27">
        <v>2.4796200000000001E-3</v>
      </c>
      <c r="I27">
        <v>21.482900000000001</v>
      </c>
      <c r="J27">
        <v>2.8130400000000002E-3</v>
      </c>
      <c r="K27">
        <v>20.856400000000001</v>
      </c>
      <c r="L27">
        <v>2.2806599999999999E-3</v>
      </c>
      <c r="M27">
        <v>0.3332</v>
      </c>
      <c r="N27">
        <v>2.7545500000000001E-3</v>
      </c>
      <c r="O27">
        <v>0.55649999999999999</v>
      </c>
      <c r="P27">
        <v>2.6308299999999998E-3</v>
      </c>
      <c r="Q27">
        <v>0.2233</v>
      </c>
      <c r="R27">
        <v>2.3721800000000002E-3</v>
      </c>
      <c r="S27" s="1">
        <v>9</v>
      </c>
      <c r="T27" s="1">
        <v>10</v>
      </c>
      <c r="U27" s="1">
        <v>10</v>
      </c>
      <c r="V27">
        <v>29.014220000000002</v>
      </c>
      <c r="W27">
        <v>29.214079999999999</v>
      </c>
      <c r="X27">
        <v>27.677420000000001</v>
      </c>
      <c r="Y27">
        <v>28.509499999999999</v>
      </c>
      <c r="Z27">
        <v>28.275200000000002</v>
      </c>
      <c r="AA27">
        <v>27.201599999999999</v>
      </c>
      <c r="AB27">
        <f t="shared" si="0"/>
        <v>0.5047200000000025</v>
      </c>
      <c r="AC27">
        <f t="shared" si="1"/>
        <v>0.93887999999999749</v>
      </c>
      <c r="AD27">
        <v>76.559660691125856</v>
      </c>
      <c r="AE27" s="1">
        <v>2</v>
      </c>
      <c r="AF27" s="1" t="s">
        <v>309</v>
      </c>
      <c r="AG27">
        <v>59.012878069999999</v>
      </c>
      <c r="AH27">
        <v>46.598502510000003</v>
      </c>
      <c r="AI27">
        <f t="shared" si="2"/>
        <v>52.805690290000001</v>
      </c>
      <c r="AJ27">
        <f t="shared" si="3"/>
        <v>21.903962041380705</v>
      </c>
      <c r="AK27">
        <f t="shared" si="4"/>
        <v>17.296086270415373</v>
      </c>
      <c r="AL27">
        <f t="shared" si="5"/>
        <v>19.600024155898037</v>
      </c>
      <c r="AM27">
        <v>9.1227199999999993</v>
      </c>
      <c r="AN27">
        <f t="shared" si="6"/>
        <v>3.3861034934970862</v>
      </c>
      <c r="AO27">
        <v>55.847957610000002</v>
      </c>
      <c r="AP27">
        <v>32.02774239</v>
      </c>
      <c r="AQ27">
        <v>23.17033005</v>
      </c>
      <c r="AR27">
        <v>25.042207080000001</v>
      </c>
      <c r="AS27">
        <v>2.7214353E-2</v>
      </c>
      <c r="AT27">
        <v>25.567277270000002</v>
      </c>
      <c r="AU27">
        <v>3.2319193000000003E-2</v>
      </c>
      <c r="AV27">
        <v>24.73376846</v>
      </c>
      <c r="AW27">
        <v>5.0493243E-2</v>
      </c>
      <c r="AX27">
        <v>44.275399999999998</v>
      </c>
      <c r="AY27">
        <v>44.275399999999998</v>
      </c>
      <c r="AZ27">
        <v>44.275399999999998</v>
      </c>
      <c r="BA27">
        <v>38.908700000000003</v>
      </c>
      <c r="BB27">
        <v>31.775700000000001</v>
      </c>
      <c r="BC27">
        <v>18.825099999999999</v>
      </c>
      <c r="BD27">
        <v>25.0871</v>
      </c>
      <c r="BE27">
        <v>3.1271399999999998E-2</v>
      </c>
      <c r="BF27">
        <v>25.631900000000002</v>
      </c>
      <c r="BG27">
        <v>3.7535399999999997E-2</v>
      </c>
      <c r="BH27">
        <v>24.8428</v>
      </c>
      <c r="BI27">
        <v>6.1041600000000001E-2</v>
      </c>
      <c r="BJ27">
        <f t="shared" si="7"/>
        <v>3.9271200000000022</v>
      </c>
      <c r="BK27">
        <f t="shared" si="8"/>
        <v>3.5821799999999975</v>
      </c>
      <c r="BL27">
        <v>1</v>
      </c>
      <c r="BM27">
        <v>0.48799999999999999</v>
      </c>
      <c r="BN27">
        <v>3.8394635000000003E-2</v>
      </c>
      <c r="BO27">
        <v>0.76349999999999996</v>
      </c>
      <c r="BP27">
        <v>5.6181783999999999E-2</v>
      </c>
      <c r="BQ27">
        <v>0.27550000000000002</v>
      </c>
      <c r="BR27">
        <v>5.3671811999999999E-2</v>
      </c>
      <c r="BV27">
        <f t="shared" si="9"/>
        <v>0</v>
      </c>
    </row>
    <row r="28" spans="1:87" s="46" customFormat="1" x14ac:dyDescent="0.35">
      <c r="A28" s="8">
        <v>28</v>
      </c>
      <c r="B28" s="46" t="s">
        <v>171</v>
      </c>
      <c r="C28" s="46">
        <v>29.698799999999999</v>
      </c>
      <c r="D28" s="46">
        <v>-22.1569</v>
      </c>
      <c r="E28" s="46">
        <v>-18.7</v>
      </c>
      <c r="F28" s="46">
        <v>-21.1</v>
      </c>
      <c r="G28" s="46">
        <v>20.661899999999999</v>
      </c>
      <c r="H28" s="46">
        <v>2.1653499999999999E-3</v>
      </c>
      <c r="I28" s="46">
        <v>20.9192</v>
      </c>
      <c r="J28" s="46">
        <v>2.3509099999999999E-3</v>
      </c>
      <c r="K28" s="46">
        <v>20.5014</v>
      </c>
      <c r="L28" s="46">
        <v>2.0604500000000001E-3</v>
      </c>
      <c r="M28" s="46">
        <v>0.23930000000000001</v>
      </c>
      <c r="N28" s="46">
        <v>2.2061300000000002E-3</v>
      </c>
      <c r="O28" s="46">
        <v>0.38390000000000002</v>
      </c>
      <c r="P28" s="46">
        <v>2.1379300000000001E-3</v>
      </c>
      <c r="Q28" s="46">
        <v>0.14460000000000001</v>
      </c>
      <c r="R28" s="46">
        <v>1.9982099999999998E-3</v>
      </c>
      <c r="S28" s="8">
        <v>0</v>
      </c>
      <c r="T28" s="8">
        <v>10</v>
      </c>
      <c r="U28" s="8">
        <v>10</v>
      </c>
      <c r="V28" s="46">
        <v>28.954360000000001</v>
      </c>
      <c r="W28" s="46">
        <v>29.31671</v>
      </c>
      <c r="X28" s="46">
        <v>27.562650000000001</v>
      </c>
      <c r="Y28" s="46">
        <v>28.0425</v>
      </c>
      <c r="Z28" s="46">
        <v>28.465900000000001</v>
      </c>
      <c r="AA28" s="46">
        <v>27.000499999999999</v>
      </c>
      <c r="AB28" s="46">
        <f t="shared" si="0"/>
        <v>0.91186000000000078</v>
      </c>
      <c r="AC28" s="46">
        <f t="shared" si="1"/>
        <v>0.85080999999999918</v>
      </c>
      <c r="AD28" s="46">
        <v>75</v>
      </c>
      <c r="AE28" s="8">
        <v>3</v>
      </c>
      <c r="AF28" s="8" t="s">
        <v>300</v>
      </c>
      <c r="AG28" s="46">
        <v>36.808656910000003</v>
      </c>
      <c r="AH28" s="46">
        <v>23.74869829</v>
      </c>
      <c r="AI28" s="46">
        <f t="shared" si="2"/>
        <v>30.278677600000002</v>
      </c>
      <c r="AJ28" s="46">
        <f t="shared" si="3"/>
        <v>13.384036637552777</v>
      </c>
      <c r="AK28" s="46">
        <f t="shared" si="4"/>
        <v>8.6352905726694456</v>
      </c>
      <c r="AL28" s="46">
        <f t="shared" si="5"/>
        <v>11.009663605111113</v>
      </c>
      <c r="AM28" s="46">
        <v>8.0637399999999992</v>
      </c>
      <c r="AN28" s="46">
        <f t="shared" si="6"/>
        <v>2.9320654611111108</v>
      </c>
      <c r="AO28" s="46">
        <v>24.397053880000001</v>
      </c>
      <c r="AP28" s="46">
        <v>24.424905299999999</v>
      </c>
      <c r="AQ28" s="46">
        <v>11.856038330000001</v>
      </c>
      <c r="AR28" s="46">
        <v>24.851693470000001</v>
      </c>
      <c r="AS28" s="46">
        <v>4.2500007999999999E-2</v>
      </c>
      <c r="AT28" s="46">
        <v>25.283600809999999</v>
      </c>
      <c r="AU28" s="46">
        <v>4.4392988000000001E-2</v>
      </c>
      <c r="AV28" s="46">
        <v>24.5135498</v>
      </c>
      <c r="AW28" s="46">
        <v>7.2666189000000006E-2</v>
      </c>
      <c r="AX28" s="46">
        <v>60.543999999999997</v>
      </c>
      <c r="AY28" s="46">
        <v>60.543999999999997</v>
      </c>
      <c r="AZ28" s="46">
        <v>60.543999999999997</v>
      </c>
      <c r="BA28" s="46">
        <v>41.538400000000003</v>
      </c>
      <c r="BB28" s="46">
        <v>38.322600000000001</v>
      </c>
      <c r="BC28" s="46">
        <v>20.130700000000001</v>
      </c>
      <c r="BD28" s="46">
        <v>25.1995</v>
      </c>
      <c r="BE28" s="46">
        <v>2.86001E-2</v>
      </c>
      <c r="BF28" s="46">
        <v>25.663699999999999</v>
      </c>
      <c r="BG28" s="46">
        <v>3.0793500000000001E-2</v>
      </c>
      <c r="BH28" s="46">
        <v>24.9316</v>
      </c>
      <c r="BI28" s="46">
        <v>5.63962E-2</v>
      </c>
      <c r="BJ28" s="46">
        <f t="shared" si="7"/>
        <v>3.7548600000000008</v>
      </c>
      <c r="BK28" s="46">
        <f t="shared" si="8"/>
        <v>3.6530100000000019</v>
      </c>
      <c r="BL28" s="46">
        <v>1</v>
      </c>
      <c r="BM28" s="46">
        <v>0.41389999999999999</v>
      </c>
      <c r="BN28" s="46">
        <v>5.0643902999999997E-2</v>
      </c>
      <c r="BO28" s="46">
        <v>0.73609999999999998</v>
      </c>
      <c r="BP28" s="46">
        <v>7.4692019999999998E-2</v>
      </c>
      <c r="BQ28" s="46">
        <v>0.32219999999999999</v>
      </c>
      <c r="BR28" s="46">
        <v>7.3787535000000001E-2</v>
      </c>
      <c r="BV28" s="46">
        <f t="shared" si="9"/>
        <v>0</v>
      </c>
    </row>
    <row r="29" spans="1:87" x14ac:dyDescent="0.35">
      <c r="A29" s="1">
        <v>29</v>
      </c>
      <c r="B29" t="s">
        <v>39</v>
      </c>
      <c r="C29">
        <v>57.241199999999999</v>
      </c>
      <c r="D29">
        <v>-22.131799999999998</v>
      </c>
      <c r="E29">
        <v>-20.399999999999999</v>
      </c>
      <c r="F29" s="45">
        <v>-23.4</v>
      </c>
      <c r="G29">
        <v>19.1708</v>
      </c>
      <c r="H29">
        <v>4.2445800000000004E-3</v>
      </c>
      <c r="I29">
        <v>19.855399999999999</v>
      </c>
      <c r="J29">
        <v>4.7806899999999998E-3</v>
      </c>
      <c r="K29">
        <v>18.700700000000001</v>
      </c>
      <c r="L29">
        <v>3.9633699999999999E-3</v>
      </c>
      <c r="M29">
        <v>0.63449999999999995</v>
      </c>
      <c r="N29">
        <v>2.4488600000000002E-3</v>
      </c>
      <c r="O29">
        <v>1.0587</v>
      </c>
      <c r="P29">
        <v>2.2944799999999998E-3</v>
      </c>
      <c r="Q29">
        <v>0.42420000000000002</v>
      </c>
      <c r="R29">
        <v>1.8521200000000001E-3</v>
      </c>
      <c r="S29" s="1">
        <v>1</v>
      </c>
      <c r="T29" s="1">
        <v>1</v>
      </c>
      <c r="U29" s="1">
        <v>1</v>
      </c>
      <c r="V29">
        <v>28.896660000000001</v>
      </c>
      <c r="W29">
        <v>29.119980000000002</v>
      </c>
      <c r="X29">
        <v>27.566700000000001</v>
      </c>
      <c r="Y29">
        <v>28.206700000000001</v>
      </c>
      <c r="Z29">
        <v>28.4161</v>
      </c>
      <c r="AA29">
        <v>26.059200000000001</v>
      </c>
      <c r="AB29">
        <f t="shared" si="0"/>
        <v>0.68995999999999924</v>
      </c>
      <c r="AC29">
        <f t="shared" si="1"/>
        <v>0.70388000000000162</v>
      </c>
      <c r="AD29">
        <v>58.076441752131331</v>
      </c>
      <c r="AE29" s="1">
        <v>5</v>
      </c>
      <c r="AF29" s="1" t="s">
        <v>334</v>
      </c>
      <c r="AG29">
        <v>80.377160779999997</v>
      </c>
      <c r="AH29">
        <v>68.761904720000004</v>
      </c>
      <c r="AI29">
        <f t="shared" si="2"/>
        <v>74.569532750000008</v>
      </c>
      <c r="AJ29">
        <f t="shared" si="3"/>
        <v>22.63125007622202</v>
      </c>
      <c r="AK29">
        <f t="shared" si="4"/>
        <v>19.360821486280816</v>
      </c>
      <c r="AL29">
        <f t="shared" si="5"/>
        <v>20.996035781251418</v>
      </c>
      <c r="AM29">
        <v>13.4551</v>
      </c>
      <c r="AN29">
        <f t="shared" si="6"/>
        <v>3.7884609252874251</v>
      </c>
      <c r="AO29">
        <v>23.032463069999999</v>
      </c>
      <c r="AP29">
        <v>17.206834789999998</v>
      </c>
      <c r="AQ29">
        <v>4.1802250540000001</v>
      </c>
      <c r="AR29">
        <v>25.886763890000001</v>
      </c>
      <c r="AS29">
        <v>3.1953438000000001E-2</v>
      </c>
      <c r="AT29">
        <v>26.422005970000001</v>
      </c>
      <c r="AU29">
        <v>3.8878792000000002E-2</v>
      </c>
      <c r="AV29">
        <v>25.534034729999998</v>
      </c>
      <c r="AW29">
        <v>7.2003845999999996E-2</v>
      </c>
      <c r="AX29">
        <v>123.902</v>
      </c>
      <c r="AY29">
        <v>123.902</v>
      </c>
      <c r="AZ29">
        <v>123.902</v>
      </c>
      <c r="BA29">
        <v>36.111400000000003</v>
      </c>
      <c r="BB29">
        <v>29.323799999999999</v>
      </c>
      <c r="BC29">
        <v>15.2425</v>
      </c>
      <c r="BD29">
        <v>25.9679</v>
      </c>
      <c r="BE29">
        <v>3.12693E-2</v>
      </c>
      <c r="BF29">
        <v>26.5093</v>
      </c>
      <c r="BG29">
        <v>3.8228699999999997E-2</v>
      </c>
      <c r="BH29">
        <v>25.644200000000001</v>
      </c>
      <c r="BI29">
        <v>7.2434100000000001E-2</v>
      </c>
      <c r="BJ29">
        <f t="shared" si="7"/>
        <v>2.9287600000000005</v>
      </c>
      <c r="BK29">
        <f t="shared" si="8"/>
        <v>2.6106800000000021</v>
      </c>
      <c r="BL29">
        <v>1</v>
      </c>
      <c r="BM29">
        <v>0.48520000000000002</v>
      </c>
      <c r="BN29">
        <v>4.8340462000000001E-2</v>
      </c>
      <c r="BO29">
        <v>0.79190000000000005</v>
      </c>
      <c r="BP29">
        <v>7.9923812999999996E-2</v>
      </c>
      <c r="BQ29">
        <v>0.30669999999999997</v>
      </c>
      <c r="BR29">
        <v>7.6919902999999998E-2</v>
      </c>
      <c r="BV29">
        <f t="shared" si="9"/>
        <v>0</v>
      </c>
    </row>
    <row r="30" spans="1:87" x14ac:dyDescent="0.35">
      <c r="A30" s="2">
        <v>30</v>
      </c>
      <c r="B30" t="s">
        <v>160</v>
      </c>
      <c r="C30">
        <v>18.5288</v>
      </c>
      <c r="D30">
        <v>-32.652099999999997</v>
      </c>
      <c r="E30">
        <v>-21.4</v>
      </c>
      <c r="F30" s="45">
        <v>-23.9</v>
      </c>
      <c r="G30">
        <v>20.039300000000001</v>
      </c>
      <c r="H30">
        <v>8.68877E-4</v>
      </c>
      <c r="I30">
        <v>20.8049</v>
      </c>
      <c r="J30">
        <v>1.1346399999999999E-3</v>
      </c>
      <c r="K30">
        <v>19.4084</v>
      </c>
      <c r="L30">
        <v>7.10942E-4</v>
      </c>
      <c r="M30">
        <v>0.73660000000000003</v>
      </c>
      <c r="N30">
        <v>1.0881199999999999E-3</v>
      </c>
      <c r="O30">
        <v>1.3425</v>
      </c>
      <c r="P30">
        <v>1.0057499999999999E-3</v>
      </c>
      <c r="Q30">
        <v>0.60589999999999999</v>
      </c>
      <c r="R30">
        <v>7.8020400000000005E-4</v>
      </c>
      <c r="S30" s="1">
        <v>4</v>
      </c>
      <c r="T30" s="1">
        <v>4</v>
      </c>
      <c r="U30" s="1">
        <v>3</v>
      </c>
      <c r="V30">
        <v>28.94041</v>
      </c>
      <c r="W30">
        <v>29.128520000000002</v>
      </c>
      <c r="X30">
        <v>27.518809999999998</v>
      </c>
      <c r="Y30">
        <v>28.481000000000002</v>
      </c>
      <c r="Z30">
        <v>28.509899999999998</v>
      </c>
      <c r="AA30">
        <v>26.9466</v>
      </c>
      <c r="AB30">
        <f t="shared" si="0"/>
        <v>0.45940999999999832</v>
      </c>
      <c r="AC30">
        <f t="shared" si="1"/>
        <v>0.6186200000000035</v>
      </c>
      <c r="AD30">
        <v>48.75284901033865</v>
      </c>
      <c r="AE30" s="1">
        <v>5</v>
      </c>
      <c r="AF30" s="1" t="s">
        <v>335</v>
      </c>
      <c r="AG30">
        <v>312.42382679999997</v>
      </c>
      <c r="AH30">
        <v>127.9510409</v>
      </c>
      <c r="AI30">
        <f t="shared" si="2"/>
        <v>220.18743384999999</v>
      </c>
      <c r="AJ30">
        <f t="shared" si="3"/>
        <v>73.84481895064178</v>
      </c>
      <c r="AK30">
        <f t="shared" si="4"/>
        <v>30.242640411210349</v>
      </c>
      <c r="AL30">
        <f t="shared" si="5"/>
        <v>52.043729680926063</v>
      </c>
      <c r="AM30">
        <v>18.361999999999998</v>
      </c>
      <c r="AN30">
        <f t="shared" si="6"/>
        <v>4.3400613181775567</v>
      </c>
      <c r="AO30">
        <v>14.50881545</v>
      </c>
      <c r="AP30">
        <v>9.0301364260000003</v>
      </c>
      <c r="AQ30">
        <v>4.0712799229999996</v>
      </c>
      <c r="AR30">
        <v>27.135778429999998</v>
      </c>
      <c r="AS30">
        <v>5.6147496999999998E-2</v>
      </c>
      <c r="AT30">
        <v>27.776344300000002</v>
      </c>
      <c r="AU30">
        <v>8.3487451000000004E-2</v>
      </c>
      <c r="AV30">
        <v>26.673092520000001</v>
      </c>
      <c r="AW30">
        <v>0.13844764700000001</v>
      </c>
      <c r="AX30">
        <v>249.727</v>
      </c>
      <c r="AY30">
        <v>229.751</v>
      </c>
      <c r="AZ30">
        <v>229.751</v>
      </c>
      <c r="BA30">
        <v>17.637599999999999</v>
      </c>
      <c r="BB30">
        <v>11.6561</v>
      </c>
      <c r="BC30">
        <v>6.2614299999999998</v>
      </c>
      <c r="BD30">
        <v>27.277999999999999</v>
      </c>
      <c r="BE30">
        <v>6.2154899999999999E-2</v>
      </c>
      <c r="BF30">
        <v>27.875900000000001</v>
      </c>
      <c r="BG30">
        <v>9.3796099999999993E-2</v>
      </c>
      <c r="BH30">
        <v>26.904699999999998</v>
      </c>
      <c r="BI30">
        <v>0.17404900000000001</v>
      </c>
      <c r="BJ30">
        <f t="shared" si="7"/>
        <v>1.6624100000000013</v>
      </c>
      <c r="BK30">
        <f t="shared" si="8"/>
        <v>1.2526200000000003</v>
      </c>
      <c r="BL30">
        <v>1</v>
      </c>
      <c r="BM30">
        <v>0.61150000000000004</v>
      </c>
      <c r="BN30">
        <v>9.9762457999999998E-2</v>
      </c>
      <c r="BO30">
        <v>1.0491999999999999</v>
      </c>
      <c r="BP30">
        <v>0.16095168800000001</v>
      </c>
      <c r="BQ30">
        <v>0.43769999999999998</v>
      </c>
      <c r="BR30">
        <v>0.148792968</v>
      </c>
      <c r="BS30">
        <v>18.493919000000002</v>
      </c>
      <c r="BT30">
        <v>-32.645606299999997</v>
      </c>
      <c r="BU30">
        <v>127.72550819999999</v>
      </c>
      <c r="BV30">
        <f t="shared" si="9"/>
        <v>30.189333268891751</v>
      </c>
      <c r="BW30">
        <v>21.956600000000002</v>
      </c>
      <c r="BX30">
        <v>2.0485400000000002E-3</v>
      </c>
      <c r="BY30">
        <v>22.2865</v>
      </c>
      <c r="BZ30">
        <v>2.34015E-3</v>
      </c>
      <c r="CA30">
        <v>21.778199999999998</v>
      </c>
      <c r="CB30">
        <v>1.90975E-3</v>
      </c>
      <c r="CC30">
        <v>0.30080000000000001</v>
      </c>
      <c r="CD30">
        <v>2.6652899999999998E-3</v>
      </c>
      <c r="CE30">
        <v>0.45419999999999999</v>
      </c>
      <c r="CF30">
        <v>2.5772E-3</v>
      </c>
      <c r="CG30">
        <v>0.15340000000000001</v>
      </c>
      <c r="CH30">
        <v>2.3550200000000002E-3</v>
      </c>
      <c r="CI30" t="s">
        <v>93</v>
      </c>
    </row>
    <row r="31" spans="1:87" x14ac:dyDescent="0.35">
      <c r="A31" s="1">
        <v>31</v>
      </c>
      <c r="B31" t="s">
        <v>161</v>
      </c>
      <c r="C31">
        <v>18.5288</v>
      </c>
      <c r="D31">
        <v>-32.652099999999997</v>
      </c>
      <c r="E31">
        <v>-21.4</v>
      </c>
      <c r="F31" s="45">
        <v>-23.9</v>
      </c>
      <c r="G31">
        <v>20.039300000000001</v>
      </c>
      <c r="H31">
        <v>8.68877E-4</v>
      </c>
      <c r="I31">
        <v>20.8049</v>
      </c>
      <c r="J31">
        <v>1.1346399999999999E-3</v>
      </c>
      <c r="K31">
        <v>19.4084</v>
      </c>
      <c r="L31">
        <v>7.10942E-4</v>
      </c>
      <c r="M31">
        <v>0.73660000000000003</v>
      </c>
      <c r="N31">
        <v>1.0881199999999999E-3</v>
      </c>
      <c r="O31">
        <v>1.3425</v>
      </c>
      <c r="P31">
        <v>1.0057499999999999E-3</v>
      </c>
      <c r="Q31">
        <v>0.60589999999999999</v>
      </c>
      <c r="R31">
        <v>7.8020400000000005E-4</v>
      </c>
      <c r="S31" s="1">
        <v>4</v>
      </c>
      <c r="T31" s="1">
        <v>4</v>
      </c>
      <c r="U31" s="1">
        <v>3</v>
      </c>
      <c r="V31">
        <v>28.94041</v>
      </c>
      <c r="W31">
        <v>29.128520000000002</v>
      </c>
      <c r="X31">
        <v>27.518809999999998</v>
      </c>
      <c r="Y31">
        <v>28.481000000000002</v>
      </c>
      <c r="Z31">
        <v>28.509899999999998</v>
      </c>
      <c r="AA31">
        <v>26.9466</v>
      </c>
      <c r="AB31">
        <f t="shared" si="0"/>
        <v>0.45940999999999832</v>
      </c>
      <c r="AC31">
        <f t="shared" si="1"/>
        <v>0.6186200000000035</v>
      </c>
      <c r="AD31">
        <v>48.75284901033865</v>
      </c>
      <c r="AE31" s="1">
        <v>5</v>
      </c>
      <c r="AF31" s="1" t="s">
        <v>335</v>
      </c>
      <c r="AG31">
        <v>312.42382679999997</v>
      </c>
      <c r="AH31">
        <v>127.9510409</v>
      </c>
      <c r="AI31">
        <f t="shared" si="2"/>
        <v>220.18743384999999</v>
      </c>
      <c r="AJ31">
        <f t="shared" si="3"/>
        <v>73.84481895064178</v>
      </c>
      <c r="AK31">
        <f t="shared" si="4"/>
        <v>30.242640411210349</v>
      </c>
      <c r="AL31">
        <f t="shared" si="5"/>
        <v>52.043729680926063</v>
      </c>
      <c r="AM31">
        <v>18.361999999999998</v>
      </c>
      <c r="AN31">
        <f t="shared" si="6"/>
        <v>4.3400613181775567</v>
      </c>
      <c r="AO31">
        <v>14.50881545</v>
      </c>
      <c r="AP31">
        <v>9.0301364260000003</v>
      </c>
      <c r="AQ31">
        <v>4.0712799229999996</v>
      </c>
      <c r="AR31">
        <v>27.011900000000001</v>
      </c>
      <c r="AS31">
        <v>2.2958300000000001E-2</v>
      </c>
      <c r="AT31">
        <v>27.8505</v>
      </c>
      <c r="AU31">
        <v>4.0458000000000001E-2</v>
      </c>
      <c r="AV31">
        <v>26.8414</v>
      </c>
      <c r="AW31">
        <v>2.5835299999999999E-2</v>
      </c>
      <c r="AX31">
        <v>1179.78</v>
      </c>
      <c r="AY31">
        <v>1179.78</v>
      </c>
      <c r="AZ31">
        <v>1179.78</v>
      </c>
      <c r="BA31">
        <v>47.5533</v>
      </c>
      <c r="BB31">
        <v>26.920200000000001</v>
      </c>
      <c r="BC31">
        <v>42.2318</v>
      </c>
      <c r="BD31">
        <v>27.011900000000001</v>
      </c>
      <c r="BE31">
        <v>2.2958300000000001E-2</v>
      </c>
      <c r="BF31">
        <v>27.8505</v>
      </c>
      <c r="BG31">
        <v>4.0458000000000001E-2</v>
      </c>
      <c r="BH31">
        <v>26.8414</v>
      </c>
      <c r="BI31">
        <v>2.5835299999999999E-2</v>
      </c>
      <c r="BJ31">
        <f t="shared" si="7"/>
        <v>1.9285099999999993</v>
      </c>
      <c r="BK31">
        <f t="shared" si="8"/>
        <v>1.2780200000000015</v>
      </c>
      <c r="BL31">
        <v>2</v>
      </c>
      <c r="BM31">
        <v>0.80959999999999999</v>
      </c>
      <c r="BN31">
        <v>4.6345900000000002E-2</v>
      </c>
      <c r="BO31">
        <v>0.95509999999999995</v>
      </c>
      <c r="BP31">
        <v>4.7828799999999998E-2</v>
      </c>
      <c r="BQ31">
        <v>0.14549999999999999</v>
      </c>
      <c r="BR31">
        <v>3.4383900000000002E-2</v>
      </c>
      <c r="BS31" t="s">
        <v>93</v>
      </c>
      <c r="BT31" t="s">
        <v>5</v>
      </c>
      <c r="BV31">
        <f t="shared" si="9"/>
        <v>0</v>
      </c>
    </row>
    <row r="32" spans="1:87" x14ac:dyDescent="0.35">
      <c r="A32" s="1">
        <v>32</v>
      </c>
      <c r="B32" t="s">
        <v>162</v>
      </c>
      <c r="C32">
        <v>18.5288</v>
      </c>
      <c r="D32">
        <v>-32.652099999999997</v>
      </c>
      <c r="E32">
        <v>-21.4</v>
      </c>
      <c r="F32" s="45">
        <v>-23.9</v>
      </c>
      <c r="G32">
        <v>20.039300000000001</v>
      </c>
      <c r="H32">
        <v>8.68877E-4</v>
      </c>
      <c r="I32">
        <v>20.8049</v>
      </c>
      <c r="J32">
        <v>1.1346399999999999E-3</v>
      </c>
      <c r="K32">
        <v>19.4084</v>
      </c>
      <c r="L32">
        <v>7.10942E-4</v>
      </c>
      <c r="M32">
        <v>0.73660000000000003</v>
      </c>
      <c r="N32">
        <v>1.0881199999999999E-3</v>
      </c>
      <c r="O32">
        <v>1.3425</v>
      </c>
      <c r="P32">
        <v>1.0057499999999999E-3</v>
      </c>
      <c r="Q32">
        <v>0.60589999999999999</v>
      </c>
      <c r="R32">
        <v>7.8020400000000005E-4</v>
      </c>
      <c r="S32" s="1">
        <v>4</v>
      </c>
      <c r="T32" s="1">
        <v>4</v>
      </c>
      <c r="U32" s="1">
        <v>3</v>
      </c>
      <c r="V32">
        <v>28.94041</v>
      </c>
      <c r="W32">
        <v>29.128520000000002</v>
      </c>
      <c r="X32">
        <v>27.518809999999998</v>
      </c>
      <c r="Y32">
        <v>28.481000000000002</v>
      </c>
      <c r="Z32">
        <v>28.509899999999998</v>
      </c>
      <c r="AA32">
        <v>26.9466</v>
      </c>
      <c r="AB32">
        <f t="shared" si="0"/>
        <v>0.45940999999999832</v>
      </c>
      <c r="AC32">
        <f t="shared" si="1"/>
        <v>0.6186200000000035</v>
      </c>
      <c r="AD32">
        <v>48.75284901033865</v>
      </c>
      <c r="AE32" s="1">
        <v>5</v>
      </c>
      <c r="AF32" s="1" t="s">
        <v>335</v>
      </c>
      <c r="AG32">
        <v>312.42382679999997</v>
      </c>
      <c r="AH32">
        <v>127.9510409</v>
      </c>
      <c r="AI32">
        <f t="shared" si="2"/>
        <v>220.18743384999999</v>
      </c>
      <c r="AJ32">
        <f t="shared" si="3"/>
        <v>73.84481895064178</v>
      </c>
      <c r="AK32">
        <f t="shared" si="4"/>
        <v>30.242640411210349</v>
      </c>
      <c r="AL32">
        <f t="shared" si="5"/>
        <v>52.043729680926063</v>
      </c>
      <c r="AM32">
        <v>18.361999999999998</v>
      </c>
      <c r="AN32">
        <f t="shared" si="6"/>
        <v>4.3400613181775567</v>
      </c>
      <c r="AO32">
        <v>14.50881545</v>
      </c>
      <c r="AP32">
        <v>9.0301364260000003</v>
      </c>
      <c r="AQ32">
        <v>4.0712799229999996</v>
      </c>
      <c r="AR32">
        <v>26.931999999999999</v>
      </c>
      <c r="AS32">
        <v>4.462E-2</v>
      </c>
      <c r="AT32">
        <v>27.322900000000001</v>
      </c>
      <c r="AU32">
        <v>5.1420899999999999E-2</v>
      </c>
      <c r="AV32">
        <v>26.9878</v>
      </c>
      <c r="AW32">
        <v>6.00271E-2</v>
      </c>
      <c r="AX32">
        <v>277.18400000000003</v>
      </c>
      <c r="AY32">
        <v>277.18400000000003</v>
      </c>
      <c r="AZ32">
        <v>277.18400000000003</v>
      </c>
      <c r="BA32">
        <v>24.629799999999999</v>
      </c>
      <c r="BB32">
        <v>21.337900000000001</v>
      </c>
      <c r="BC32">
        <v>18.250900000000001</v>
      </c>
      <c r="BD32">
        <v>26.931999999999999</v>
      </c>
      <c r="BE32">
        <v>4.462E-2</v>
      </c>
      <c r="BF32">
        <v>27.322900000000001</v>
      </c>
      <c r="BG32">
        <v>5.1420899999999999E-2</v>
      </c>
      <c r="BH32">
        <v>26.9878</v>
      </c>
      <c r="BI32">
        <v>6.00271E-2</v>
      </c>
      <c r="BJ32">
        <f t="shared" si="7"/>
        <v>2.0084100000000014</v>
      </c>
      <c r="BK32">
        <f t="shared" si="8"/>
        <v>1.8056200000000011</v>
      </c>
      <c r="BL32">
        <v>2</v>
      </c>
      <c r="BM32">
        <v>0.36199999999999999</v>
      </c>
      <c r="BN32">
        <v>6.7322599999999996E-2</v>
      </c>
      <c r="BO32">
        <v>0.28120000000000001</v>
      </c>
      <c r="BP32">
        <v>7.8282000000000004E-2</v>
      </c>
      <c r="BQ32">
        <v>-8.0799999999999997E-2</v>
      </c>
      <c r="BR32">
        <v>7.40421E-2</v>
      </c>
      <c r="BS32" t="s">
        <v>93</v>
      </c>
      <c r="BT32" t="s">
        <v>94</v>
      </c>
      <c r="BV32">
        <f t="shared" si="9"/>
        <v>0</v>
      </c>
    </row>
    <row r="33" spans="1:87" x14ac:dyDescent="0.35">
      <c r="A33" s="1">
        <v>33</v>
      </c>
      <c r="B33" t="s">
        <v>95</v>
      </c>
      <c r="C33">
        <v>37.9619</v>
      </c>
      <c r="D33">
        <v>-36.673400000000001</v>
      </c>
      <c r="E33">
        <v>-20.5</v>
      </c>
      <c r="F33" s="45">
        <v>-24.3</v>
      </c>
      <c r="G33">
        <v>19.628799999999998</v>
      </c>
      <c r="H33">
        <v>1.71681E-3</v>
      </c>
      <c r="I33">
        <v>20.392900000000001</v>
      </c>
      <c r="J33">
        <v>2.1348600000000001E-3</v>
      </c>
      <c r="K33">
        <v>19.0778</v>
      </c>
      <c r="L33">
        <v>1.49526E-3</v>
      </c>
      <c r="M33">
        <v>0.73609999999999998</v>
      </c>
      <c r="N33">
        <v>1.7166E-3</v>
      </c>
      <c r="O33">
        <v>1.2611000000000001</v>
      </c>
      <c r="P33">
        <v>1.5995600000000001E-3</v>
      </c>
      <c r="Q33">
        <v>0.52500000000000002</v>
      </c>
      <c r="R33">
        <v>1.24855E-3</v>
      </c>
      <c r="S33" s="1">
        <v>2</v>
      </c>
      <c r="T33" s="1">
        <v>2</v>
      </c>
      <c r="U33" s="1">
        <v>1</v>
      </c>
      <c r="V33">
        <v>28.764600000000002</v>
      </c>
      <c r="W33">
        <v>29.210660000000001</v>
      </c>
      <c r="X33">
        <v>27.635719999999999</v>
      </c>
      <c r="Y33">
        <v>28.311199999999999</v>
      </c>
      <c r="Z33">
        <v>28.481100000000001</v>
      </c>
      <c r="AA33">
        <v>27.0046</v>
      </c>
      <c r="AB33">
        <f t="shared" si="0"/>
        <v>0.45340000000000202</v>
      </c>
      <c r="AC33">
        <f t="shared" si="1"/>
        <v>0.72955999999999932</v>
      </c>
      <c r="AD33">
        <v>70.145529841997075</v>
      </c>
      <c r="AE33" s="1">
        <v>3</v>
      </c>
      <c r="AF33" s="1" t="s">
        <v>331</v>
      </c>
      <c r="AG33">
        <v>121.9143964</v>
      </c>
      <c r="AH33">
        <v>117.168757</v>
      </c>
      <c r="AI33">
        <f t="shared" si="2"/>
        <v>119.54157670000001</v>
      </c>
      <c r="AJ33">
        <f t="shared" si="3"/>
        <v>41.460150590653498</v>
      </c>
      <c r="AK33">
        <f t="shared" si="4"/>
        <v>39.84627290284223</v>
      </c>
      <c r="AL33">
        <f t="shared" si="5"/>
        <v>40.653211746747871</v>
      </c>
      <c r="AM33">
        <v>7.3006000000000002</v>
      </c>
      <c r="AN33">
        <f t="shared" si="6"/>
        <v>2.4827582659641085</v>
      </c>
      <c r="AO33">
        <v>12.53718162</v>
      </c>
      <c r="AP33">
        <v>7.6848065060000001</v>
      </c>
      <c r="AQ33">
        <v>6.230633815</v>
      </c>
      <c r="AR33">
        <v>25.5945</v>
      </c>
      <c r="AS33">
        <v>2.9287000000000001E-2</v>
      </c>
      <c r="AT33">
        <v>26.3049</v>
      </c>
      <c r="AU33">
        <v>3.54709E-2</v>
      </c>
      <c r="AV33">
        <v>25.1326</v>
      </c>
      <c r="AW33">
        <v>1.96525E-2</v>
      </c>
      <c r="AX33">
        <v>21.279599999999999</v>
      </c>
      <c r="AY33">
        <v>21.279599999999999</v>
      </c>
      <c r="AZ33">
        <v>8.4432100000000005</v>
      </c>
      <c r="BA33">
        <v>14.66</v>
      </c>
      <c r="BB33">
        <v>11.495100000000001</v>
      </c>
      <c r="BC33">
        <v>5.2340299999999997</v>
      </c>
      <c r="BD33">
        <v>25.8277</v>
      </c>
      <c r="BE33">
        <v>8.1065999999999999E-2</v>
      </c>
      <c r="BF33">
        <v>26.589099999999998</v>
      </c>
      <c r="BG33">
        <v>0.10145700000000001</v>
      </c>
      <c r="BH33">
        <v>25.398700000000002</v>
      </c>
      <c r="BI33">
        <v>0.22509199999999999</v>
      </c>
      <c r="BJ33">
        <f t="shared" si="7"/>
        <v>2.9369000000000014</v>
      </c>
      <c r="BK33">
        <f t="shared" si="8"/>
        <v>2.6215600000000023</v>
      </c>
      <c r="BL33">
        <v>3</v>
      </c>
      <c r="BM33">
        <v>0.68240000000000001</v>
      </c>
      <c r="BN33">
        <v>4.4029699999999998E-2</v>
      </c>
      <c r="BO33">
        <v>1.1182000000000001</v>
      </c>
      <c r="BP33">
        <v>3.8653199999999999E-2</v>
      </c>
      <c r="BQ33">
        <v>0.43580000000000002</v>
      </c>
      <c r="BR33">
        <v>3.3330400000000003E-2</v>
      </c>
      <c r="BS33" t="s">
        <v>7</v>
      </c>
      <c r="BT33" t="s">
        <v>5</v>
      </c>
      <c r="BV33">
        <f t="shared" si="9"/>
        <v>0</v>
      </c>
    </row>
    <row r="34" spans="1:87" x14ac:dyDescent="0.35">
      <c r="A34" s="2">
        <v>34</v>
      </c>
      <c r="B34" t="s">
        <v>96</v>
      </c>
      <c r="C34">
        <v>40.411099999999998</v>
      </c>
      <c r="D34">
        <v>-28.1722</v>
      </c>
      <c r="E34">
        <v>-20.100000000000001</v>
      </c>
      <c r="F34" s="45">
        <v>-23.8</v>
      </c>
      <c r="G34">
        <v>19.949000000000002</v>
      </c>
      <c r="H34">
        <v>1.4935700000000001E-3</v>
      </c>
      <c r="I34">
        <v>20.816800000000001</v>
      </c>
      <c r="J34">
        <v>1.9608E-3</v>
      </c>
      <c r="K34">
        <v>19.311399999999999</v>
      </c>
      <c r="L34">
        <v>1.2526099999999999E-3</v>
      </c>
      <c r="M34">
        <v>0.8528</v>
      </c>
      <c r="N34">
        <v>1.69897E-3</v>
      </c>
      <c r="O34">
        <v>1.4754</v>
      </c>
      <c r="P34">
        <v>1.5777300000000001E-3</v>
      </c>
      <c r="Q34">
        <v>0.62260000000000004</v>
      </c>
      <c r="R34">
        <v>1.1781599999999999E-3</v>
      </c>
      <c r="S34" s="1">
        <v>-1</v>
      </c>
      <c r="T34" s="1">
        <v>-1</v>
      </c>
      <c r="U34" s="1">
        <v>-1</v>
      </c>
      <c r="V34">
        <v>28.816960000000002</v>
      </c>
      <c r="W34">
        <v>29.235969999999998</v>
      </c>
      <c r="X34">
        <v>27.55001</v>
      </c>
      <c r="Y34">
        <v>28.151599999999998</v>
      </c>
      <c r="Z34">
        <v>28.5366</v>
      </c>
      <c r="AA34">
        <v>26.767499999999998</v>
      </c>
      <c r="AB34">
        <f t="shared" si="0"/>
        <v>0.66536000000000328</v>
      </c>
      <c r="AC34">
        <f t="shared" si="1"/>
        <v>0.69936999999999827</v>
      </c>
      <c r="AD34">
        <v>68.86522963442755</v>
      </c>
      <c r="AE34" s="1">
        <v>3</v>
      </c>
      <c r="AF34" s="1" t="s">
        <v>300</v>
      </c>
      <c r="AG34">
        <v>107.1191161</v>
      </c>
      <c r="AH34">
        <v>104.06048490000001</v>
      </c>
      <c r="AI34">
        <f t="shared" si="2"/>
        <v>105.5898005</v>
      </c>
      <c r="AJ34">
        <f t="shared" si="3"/>
        <v>35.763734554661475</v>
      </c>
      <c r="AK34">
        <f t="shared" si="4"/>
        <v>34.742552917620259</v>
      </c>
      <c r="AL34">
        <f t="shared" si="5"/>
        <v>35.253143736140863</v>
      </c>
      <c r="AM34">
        <v>18.769100000000002</v>
      </c>
      <c r="AN34">
        <f t="shared" si="6"/>
        <v>6.2664175608325126</v>
      </c>
      <c r="AO34">
        <v>31.566881179999999</v>
      </c>
      <c r="AP34">
        <v>26.03811932</v>
      </c>
      <c r="AQ34">
        <v>13.78286076</v>
      </c>
      <c r="AR34">
        <v>25.666461309999999</v>
      </c>
      <c r="AS34">
        <v>2.2747373000000001E-2</v>
      </c>
      <c r="AT34">
        <v>26.37874858</v>
      </c>
      <c r="AU34">
        <v>2.9114576E-2</v>
      </c>
      <c r="AV34">
        <v>25.32810847</v>
      </c>
      <c r="AW34">
        <v>4.8747205000000002E-2</v>
      </c>
      <c r="AX34">
        <v>175.523</v>
      </c>
      <c r="AY34">
        <v>175.523</v>
      </c>
      <c r="AZ34">
        <v>175.523</v>
      </c>
      <c r="BA34">
        <v>39.426000000000002</v>
      </c>
      <c r="BB34">
        <v>27.7622</v>
      </c>
      <c r="BC34">
        <v>15.7707</v>
      </c>
      <c r="BD34">
        <v>26.0063</v>
      </c>
      <c r="BE34">
        <v>2.8387800000000001E-2</v>
      </c>
      <c r="BF34">
        <v>26.8322</v>
      </c>
      <c r="BG34">
        <v>3.9957699999999999E-2</v>
      </c>
      <c r="BH34">
        <v>25.7974</v>
      </c>
      <c r="BI34">
        <v>6.9694400000000004E-2</v>
      </c>
      <c r="BJ34">
        <f t="shared" si="7"/>
        <v>2.8106600000000022</v>
      </c>
      <c r="BK34">
        <f t="shared" si="8"/>
        <v>2.403769999999998</v>
      </c>
      <c r="BL34">
        <v>1</v>
      </c>
      <c r="BM34">
        <v>0.69730000000000003</v>
      </c>
      <c r="BN34">
        <v>3.5832480999999999E-2</v>
      </c>
      <c r="BO34">
        <v>1.0206999999999999</v>
      </c>
      <c r="BP34">
        <v>5.5673888999999997E-2</v>
      </c>
      <c r="BQ34">
        <v>0.32340000000000002</v>
      </c>
      <c r="BR34">
        <v>5.2771581999999997E-2</v>
      </c>
      <c r="BV34">
        <f t="shared" si="9"/>
        <v>0</v>
      </c>
    </row>
    <row r="35" spans="1:87" x14ac:dyDescent="0.35">
      <c r="A35" s="2">
        <v>35</v>
      </c>
      <c r="B35" t="s">
        <v>97</v>
      </c>
      <c r="C35">
        <v>48.7532</v>
      </c>
      <c r="D35">
        <v>-30.707999999999998</v>
      </c>
      <c r="E35">
        <v>-20.100000000000001</v>
      </c>
      <c r="F35" s="45">
        <v>-23.6</v>
      </c>
      <c r="G35">
        <v>23.630600000000001</v>
      </c>
      <c r="H35">
        <v>1.5830199999999999E-2</v>
      </c>
      <c r="I35">
        <v>24.285499999999999</v>
      </c>
      <c r="J35">
        <v>2.0856099999999999E-2</v>
      </c>
      <c r="K35">
        <v>23.0505</v>
      </c>
      <c r="L35">
        <v>1.2709099999999999E-2</v>
      </c>
      <c r="M35">
        <v>0.63990000000000002</v>
      </c>
      <c r="N35">
        <v>2.16241E-2</v>
      </c>
      <c r="O35">
        <v>1.2059</v>
      </c>
      <c r="P35">
        <v>1.9972E-2</v>
      </c>
      <c r="Q35">
        <v>0.56599999999999995</v>
      </c>
      <c r="R35">
        <v>1.57249E-2</v>
      </c>
      <c r="S35" s="1">
        <v>2</v>
      </c>
      <c r="T35" s="1">
        <v>2</v>
      </c>
      <c r="U35" s="1">
        <v>1</v>
      </c>
      <c r="V35">
        <v>28.942969999999999</v>
      </c>
      <c r="W35">
        <v>29.192820000000001</v>
      </c>
      <c r="X35">
        <v>27.660329999999998</v>
      </c>
      <c r="Y35">
        <v>28.456299999999999</v>
      </c>
      <c r="Z35">
        <v>28.069600000000001</v>
      </c>
      <c r="AA35">
        <v>27.1799</v>
      </c>
      <c r="AB35">
        <f t="shared" si="0"/>
        <v>0.48667000000000016</v>
      </c>
      <c r="AC35">
        <f t="shared" si="1"/>
        <v>1.1232199999999999</v>
      </c>
      <c r="AD35">
        <v>62.805835881331859</v>
      </c>
      <c r="AE35" s="1">
        <v>1</v>
      </c>
      <c r="AF35" s="1" t="s">
        <v>339</v>
      </c>
      <c r="AG35">
        <v>133.80072229999999</v>
      </c>
      <c r="AH35">
        <v>105.59243360000001</v>
      </c>
      <c r="AI35">
        <f t="shared" si="2"/>
        <v>119.69657795000001</v>
      </c>
      <c r="AJ35">
        <f t="shared" si="3"/>
        <v>40.741249122595903</v>
      </c>
      <c r="AK35">
        <f t="shared" si="4"/>
        <v>32.152050966609522</v>
      </c>
      <c r="AL35">
        <f t="shared" si="5"/>
        <v>36.446650044602713</v>
      </c>
      <c r="AM35">
        <v>7.6362899999999998</v>
      </c>
      <c r="AN35">
        <f t="shared" si="6"/>
        <v>2.3251891911676759</v>
      </c>
      <c r="AO35">
        <v>5.3693512280000002</v>
      </c>
      <c r="AP35">
        <v>3.2854901949999999</v>
      </c>
      <c r="AQ35">
        <v>0.94930135199999999</v>
      </c>
      <c r="AR35">
        <v>26.9511</v>
      </c>
      <c r="AS35">
        <v>5.2338200000000001E-2</v>
      </c>
      <c r="AT35">
        <v>27.292300000000001</v>
      </c>
      <c r="AU35">
        <v>5.5593099999999999E-2</v>
      </c>
      <c r="AV35">
        <v>26.975200000000001</v>
      </c>
      <c r="AW35">
        <v>6.3154000000000002E-2</v>
      </c>
      <c r="AX35">
        <v>39.401699999999998</v>
      </c>
      <c r="AY35">
        <v>35.969499999999996</v>
      </c>
      <c r="AZ35">
        <v>208.54</v>
      </c>
      <c r="BA35">
        <v>6.8047599999999999</v>
      </c>
      <c r="BB35">
        <v>5.7979599999999998</v>
      </c>
      <c r="BC35">
        <v>17.3887</v>
      </c>
      <c r="BD35">
        <v>27.290800000000001</v>
      </c>
      <c r="BE35">
        <v>0.16333900000000001</v>
      </c>
      <c r="BF35">
        <v>27.688700000000001</v>
      </c>
      <c r="BG35">
        <v>0.19140599999999999</v>
      </c>
      <c r="BH35">
        <v>26.975200000000001</v>
      </c>
      <c r="BI35">
        <v>6.3154000000000002E-2</v>
      </c>
      <c r="BJ35">
        <f t="shared" si="7"/>
        <v>1.6521699999999981</v>
      </c>
      <c r="BK35">
        <f t="shared" si="8"/>
        <v>1.5041200000000003</v>
      </c>
      <c r="BL35">
        <v>3</v>
      </c>
      <c r="BM35">
        <v>0.32619999999999999</v>
      </c>
      <c r="BN35">
        <v>7.5343300000000002E-2</v>
      </c>
      <c r="BO35">
        <v>0.28799999999999998</v>
      </c>
      <c r="BP35">
        <v>8.3128099999999996E-2</v>
      </c>
      <c r="BQ35">
        <v>-3.8199999999999998E-2</v>
      </c>
      <c r="BR35">
        <v>8.1016299999999999E-2</v>
      </c>
      <c r="BS35" t="s">
        <v>19</v>
      </c>
      <c r="BT35" t="s">
        <v>94</v>
      </c>
      <c r="BV35">
        <f t="shared" si="9"/>
        <v>0</v>
      </c>
    </row>
    <row r="36" spans="1:87" x14ac:dyDescent="0.35">
      <c r="A36" s="1">
        <v>36</v>
      </c>
      <c r="B36" t="s">
        <v>98</v>
      </c>
      <c r="C36">
        <v>64.472200000000001</v>
      </c>
      <c r="D36">
        <v>-56.616300000000003</v>
      </c>
      <c r="E36">
        <v>-20.100000000000001</v>
      </c>
      <c r="F36" s="45">
        <v>-24.4</v>
      </c>
      <c r="G36">
        <v>19.802199999999999</v>
      </c>
      <c r="H36">
        <v>1.6945E-3</v>
      </c>
      <c r="I36">
        <v>20.753900000000002</v>
      </c>
      <c r="J36">
        <v>2.2410799999999999E-3</v>
      </c>
      <c r="K36">
        <v>19.106200000000001</v>
      </c>
      <c r="L36">
        <v>1.4230200000000001E-3</v>
      </c>
      <c r="M36">
        <v>0.93169999999999997</v>
      </c>
      <c r="N36">
        <v>1.82526E-3</v>
      </c>
      <c r="O36">
        <v>1.6087</v>
      </c>
      <c r="P36">
        <v>1.6937499999999999E-3</v>
      </c>
      <c r="Q36">
        <v>0.67700000000000005</v>
      </c>
      <c r="R36">
        <v>1.22061E-3</v>
      </c>
      <c r="S36" s="1">
        <v>-2</v>
      </c>
      <c r="T36" s="1">
        <v>-1</v>
      </c>
      <c r="U36" s="1">
        <v>-1</v>
      </c>
      <c r="V36">
        <v>28.89077</v>
      </c>
      <c r="W36">
        <v>29.25553</v>
      </c>
      <c r="X36">
        <v>27.628309999999999</v>
      </c>
      <c r="Y36">
        <v>28.383800000000001</v>
      </c>
      <c r="Z36">
        <v>28.441800000000001</v>
      </c>
      <c r="AA36">
        <v>26.957999999999998</v>
      </c>
      <c r="AB36">
        <f t="shared" si="0"/>
        <v>0.50696999999999903</v>
      </c>
      <c r="AC36">
        <f t="shared" si="1"/>
        <v>0.81372999999999962</v>
      </c>
      <c r="AD36">
        <v>92.469817393822396</v>
      </c>
      <c r="AE36" s="1">
        <v>3</v>
      </c>
      <c r="AF36" s="1" t="s">
        <v>300</v>
      </c>
      <c r="AG36">
        <v>126.0785891</v>
      </c>
      <c r="AH36">
        <v>87.504375490000001</v>
      </c>
      <c r="AI36">
        <f t="shared" si="2"/>
        <v>106.79148229500001</v>
      </c>
      <c r="AJ36">
        <f t="shared" si="3"/>
        <v>56.521961191682315</v>
      </c>
      <c r="AK36">
        <f t="shared" si="4"/>
        <v>39.228856785709198</v>
      </c>
      <c r="AL36">
        <f t="shared" si="5"/>
        <v>47.87540898869576</v>
      </c>
      <c r="AM36">
        <v>19.306799999999999</v>
      </c>
      <c r="AN36">
        <f t="shared" si="6"/>
        <v>8.6553808075218388</v>
      </c>
      <c r="AO36">
        <v>26.292006170000001</v>
      </c>
      <c r="AP36">
        <v>20.754590350000001</v>
      </c>
      <c r="AQ36">
        <v>14.157823240000001</v>
      </c>
      <c r="AR36">
        <v>25.965167359999999</v>
      </c>
      <c r="AS36">
        <v>2.5259930999999999E-2</v>
      </c>
      <c r="AT36">
        <v>26.848962780000001</v>
      </c>
      <c r="AU36">
        <v>3.7077256000000003E-2</v>
      </c>
      <c r="AV36">
        <v>25.461013789999999</v>
      </c>
      <c r="AW36">
        <v>4.5776824000000001E-2</v>
      </c>
      <c r="AX36">
        <v>223.57400000000001</v>
      </c>
      <c r="AY36">
        <v>223.57400000000001</v>
      </c>
      <c r="AZ36">
        <v>223.57400000000001</v>
      </c>
      <c r="BA36">
        <v>33.679900000000004</v>
      </c>
      <c r="BB36">
        <v>20.7014</v>
      </c>
      <c r="BC36">
        <v>20.7014</v>
      </c>
      <c r="BD36">
        <v>26.369900000000001</v>
      </c>
      <c r="BE36">
        <v>3.2903599999999998E-2</v>
      </c>
      <c r="BF36">
        <v>27.3582</v>
      </c>
      <c r="BG36">
        <v>5.31142E-2</v>
      </c>
      <c r="BH36">
        <v>25.867599999999999</v>
      </c>
      <c r="BI36">
        <v>6.1975599999999999E-2</v>
      </c>
      <c r="BJ36">
        <f t="shared" si="7"/>
        <v>2.5208699999999986</v>
      </c>
      <c r="BK36">
        <f t="shared" si="8"/>
        <v>1.8973300000000002</v>
      </c>
      <c r="BL36">
        <v>1</v>
      </c>
      <c r="BM36">
        <v>0.86380000000000001</v>
      </c>
      <c r="BN36">
        <v>4.3945815999999999E-2</v>
      </c>
      <c r="BO36">
        <v>1.3489</v>
      </c>
      <c r="BP36">
        <v>5.7963899999999999E-2</v>
      </c>
      <c r="BQ36">
        <v>0.48509999999999998</v>
      </c>
      <c r="BR36">
        <v>5.1356337000000002E-2</v>
      </c>
      <c r="BV36">
        <f t="shared" si="9"/>
        <v>0</v>
      </c>
    </row>
    <row r="37" spans="1:87" x14ac:dyDescent="0.35">
      <c r="A37" s="1">
        <v>37</v>
      </c>
      <c r="B37" t="s">
        <v>99</v>
      </c>
      <c r="C37">
        <v>42.662999999999997</v>
      </c>
      <c r="D37">
        <v>-1.7342</v>
      </c>
      <c r="E37">
        <v>-19.5</v>
      </c>
      <c r="F37">
        <v>-22.7</v>
      </c>
      <c r="G37">
        <v>20.5946</v>
      </c>
      <c r="H37">
        <v>7.7122699999999998E-4</v>
      </c>
      <c r="I37">
        <v>21.451699999999999</v>
      </c>
      <c r="J37">
        <v>1.0809299999999999E-3</v>
      </c>
      <c r="K37">
        <v>19.956900000000001</v>
      </c>
      <c r="L37">
        <v>6.0964000000000005E-4</v>
      </c>
      <c r="M37">
        <v>0.78510000000000002</v>
      </c>
      <c r="N37">
        <v>1.13452E-3</v>
      </c>
      <c r="O37">
        <v>1.3588</v>
      </c>
      <c r="P37">
        <v>1.0530400000000001E-3</v>
      </c>
      <c r="Q37">
        <v>0.57369999999999999</v>
      </c>
      <c r="R37">
        <v>7.88257E-4</v>
      </c>
      <c r="S37" s="1">
        <v>-1</v>
      </c>
      <c r="T37" s="1">
        <v>-1</v>
      </c>
      <c r="U37" s="1">
        <v>-1</v>
      </c>
      <c r="V37">
        <v>28.844670000000001</v>
      </c>
      <c r="W37">
        <v>29.175899999999999</v>
      </c>
      <c r="X37">
        <v>27.54946</v>
      </c>
      <c r="Y37">
        <v>28.261299999999999</v>
      </c>
      <c r="Z37">
        <v>28.436599999999999</v>
      </c>
      <c r="AA37">
        <v>26.9574</v>
      </c>
      <c r="AB37">
        <f t="shared" si="0"/>
        <v>0.58337000000000216</v>
      </c>
      <c r="AC37">
        <f t="shared" si="1"/>
        <v>0.73930000000000007</v>
      </c>
      <c r="AD37">
        <v>35.809643710263686</v>
      </c>
      <c r="AE37" s="1">
        <v>4</v>
      </c>
      <c r="AF37" s="1" t="s">
        <v>303</v>
      </c>
      <c r="AG37">
        <v>355.81418789999998</v>
      </c>
      <c r="AH37">
        <v>51.894628879999999</v>
      </c>
      <c r="AI37">
        <f t="shared" si="2"/>
        <v>203.85440839</v>
      </c>
      <c r="AJ37">
        <f t="shared" si="3"/>
        <v>61.773064067201339</v>
      </c>
      <c r="AK37">
        <f t="shared" si="4"/>
        <v>9.0094502792812232</v>
      </c>
      <c r="AL37">
        <f t="shared" si="5"/>
        <v>35.391257173241286</v>
      </c>
      <c r="AM37">
        <v>23.515499999999999</v>
      </c>
      <c r="AN37">
        <f t="shared" si="6"/>
        <v>4.0825367213308725</v>
      </c>
      <c r="AO37">
        <v>18.398942080000001</v>
      </c>
      <c r="AP37">
        <v>8.9209938490000003</v>
      </c>
      <c r="AQ37">
        <v>6.0409923599999997</v>
      </c>
      <c r="AR37">
        <v>26.557278069999999</v>
      </c>
      <c r="AS37">
        <v>3.3237677E-2</v>
      </c>
      <c r="AT37">
        <v>27.297385240000001</v>
      </c>
      <c r="AU37">
        <v>4.8246170999999997E-2</v>
      </c>
      <c r="AV37">
        <v>26.401045629999999</v>
      </c>
      <c r="AW37">
        <v>0.101007493</v>
      </c>
      <c r="AX37">
        <v>381.52300000000002</v>
      </c>
      <c r="AY37">
        <v>381.52300000000002</v>
      </c>
      <c r="AZ37">
        <v>426.279</v>
      </c>
      <c r="BA37">
        <v>23.198899999999998</v>
      </c>
      <c r="BB37">
        <v>14.304500000000001</v>
      </c>
      <c r="BC37">
        <v>9.4308899999999998</v>
      </c>
      <c r="BD37">
        <v>27.113700000000001</v>
      </c>
      <c r="BE37">
        <v>4.7191900000000002E-2</v>
      </c>
      <c r="BF37">
        <v>27.985600000000002</v>
      </c>
      <c r="BG37">
        <v>7.6292200000000004E-2</v>
      </c>
      <c r="BH37">
        <v>26.864999999999998</v>
      </c>
      <c r="BI37">
        <v>0.11547499999999999</v>
      </c>
      <c r="BJ37">
        <f t="shared" si="7"/>
        <v>1.7309699999999992</v>
      </c>
      <c r="BK37">
        <f t="shared" si="8"/>
        <v>1.190299999999997</v>
      </c>
      <c r="BL37">
        <v>1</v>
      </c>
      <c r="BM37">
        <v>0.66810000000000003</v>
      </c>
      <c r="BN37">
        <v>5.7971511000000003E-2</v>
      </c>
      <c r="BO37">
        <v>0.76029999999999998</v>
      </c>
      <c r="BP37">
        <v>0.112779096</v>
      </c>
      <c r="BQ37">
        <v>9.2200000000000004E-2</v>
      </c>
      <c r="BR37">
        <v>0.106546768</v>
      </c>
      <c r="BS37" t="s">
        <v>14</v>
      </c>
      <c r="BV37">
        <f t="shared" si="9"/>
        <v>0</v>
      </c>
    </row>
    <row r="38" spans="1:87" x14ac:dyDescent="0.35">
      <c r="A38" s="1">
        <v>38</v>
      </c>
      <c r="B38" t="s">
        <v>100</v>
      </c>
      <c r="C38">
        <v>42.7241</v>
      </c>
      <c r="D38">
        <v>-54.976599999999998</v>
      </c>
      <c r="E38">
        <v>-20.9</v>
      </c>
      <c r="F38">
        <v>-24.5</v>
      </c>
      <c r="G38">
        <v>20.462199999999999</v>
      </c>
      <c r="H38">
        <v>1.0317200000000001E-3</v>
      </c>
      <c r="I38">
        <v>21.284400000000002</v>
      </c>
      <c r="J38">
        <v>1.4038900000000001E-3</v>
      </c>
      <c r="K38">
        <v>19.880600000000001</v>
      </c>
      <c r="L38">
        <v>8.4296600000000001E-4</v>
      </c>
      <c r="M38">
        <v>0.79730000000000001</v>
      </c>
      <c r="N38">
        <v>1.41938E-3</v>
      </c>
      <c r="O38">
        <v>1.3559000000000001</v>
      </c>
      <c r="P38">
        <v>1.3221999999999999E-3</v>
      </c>
      <c r="Q38">
        <v>0.55859999999999999</v>
      </c>
      <c r="R38">
        <v>1.0070299999999999E-3</v>
      </c>
      <c r="S38" s="1">
        <v>1</v>
      </c>
      <c r="T38" s="1">
        <v>1</v>
      </c>
      <c r="U38" s="1">
        <v>1</v>
      </c>
      <c r="V38">
        <v>28.80397</v>
      </c>
      <c r="W38">
        <v>29.174510000000001</v>
      </c>
      <c r="X38">
        <v>27.44576</v>
      </c>
      <c r="Y38">
        <v>28.329899999999999</v>
      </c>
      <c r="Z38">
        <v>28.375499999999999</v>
      </c>
      <c r="AA38">
        <v>26.957999999999998</v>
      </c>
      <c r="AB38">
        <f t="shared" si="0"/>
        <v>0.4740700000000011</v>
      </c>
      <c r="AC38">
        <f t="shared" si="1"/>
        <v>0.79901000000000266</v>
      </c>
      <c r="AD38">
        <v>77.268058509570395</v>
      </c>
      <c r="AE38" s="1">
        <v>1</v>
      </c>
      <c r="AF38" s="1" t="s">
        <v>316</v>
      </c>
      <c r="AG38">
        <v>119.5315939</v>
      </c>
      <c r="AH38">
        <v>68.472700090000004</v>
      </c>
      <c r="AI38">
        <f t="shared" si="2"/>
        <v>94.002146995000004</v>
      </c>
      <c r="AJ38">
        <f t="shared" si="3"/>
        <v>44.777371171446283</v>
      </c>
      <c r="AK38">
        <f t="shared" si="4"/>
        <v>25.650352404788382</v>
      </c>
      <c r="AL38">
        <f t="shared" si="5"/>
        <v>35.213861788117335</v>
      </c>
      <c r="AM38">
        <v>16.893799999999999</v>
      </c>
      <c r="AN38">
        <f t="shared" si="6"/>
        <v>6.3285356483159809</v>
      </c>
      <c r="AO38">
        <v>35.872664929999999</v>
      </c>
      <c r="AP38">
        <v>16.731229070000001</v>
      </c>
      <c r="AQ38">
        <v>16.86672854</v>
      </c>
      <c r="AR38">
        <v>25.785457130000001</v>
      </c>
      <c r="AS38">
        <v>2.501975E-2</v>
      </c>
      <c r="AT38">
        <v>26.493372919999999</v>
      </c>
      <c r="AU38">
        <v>3.2318982000000003E-2</v>
      </c>
      <c r="AV38">
        <v>25.295454029999998</v>
      </c>
      <c r="AW38">
        <v>4.8503048999999999E-2</v>
      </c>
      <c r="AX38">
        <v>183.34800000000001</v>
      </c>
      <c r="AY38">
        <v>183.34800000000001</v>
      </c>
      <c r="AZ38">
        <v>183.34800000000001</v>
      </c>
      <c r="BA38">
        <v>37.676900000000003</v>
      </c>
      <c r="BB38">
        <v>27.767900000000001</v>
      </c>
      <c r="BC38">
        <v>19.402000000000001</v>
      </c>
      <c r="BD38">
        <v>26.042300000000001</v>
      </c>
      <c r="BE38">
        <v>2.963E-2</v>
      </c>
      <c r="BF38">
        <v>26.7806</v>
      </c>
      <c r="BG38">
        <v>3.9913299999999999E-2</v>
      </c>
      <c r="BH38">
        <v>25.507200000000001</v>
      </c>
      <c r="BI38">
        <v>5.67731E-2</v>
      </c>
      <c r="BJ38">
        <f t="shared" si="7"/>
        <v>2.7616699999999987</v>
      </c>
      <c r="BK38">
        <f t="shared" si="8"/>
        <v>2.3939100000000018</v>
      </c>
      <c r="BL38">
        <v>1</v>
      </c>
      <c r="BM38">
        <v>0.68300000000000005</v>
      </c>
      <c r="BN38">
        <v>3.9725848000000001E-2</v>
      </c>
      <c r="BO38">
        <v>1.1499999999999999</v>
      </c>
      <c r="BP38">
        <v>5.7157474999999999E-2</v>
      </c>
      <c r="BQ38">
        <v>0.46700000000000003</v>
      </c>
      <c r="BR38">
        <v>5.3473582999999998E-2</v>
      </c>
      <c r="BV38">
        <f t="shared" si="9"/>
        <v>0</v>
      </c>
    </row>
    <row r="39" spans="1:87" s="58" customFormat="1" x14ac:dyDescent="0.35">
      <c r="A39" s="57">
        <v>39</v>
      </c>
      <c r="B39" s="58" t="s">
        <v>101</v>
      </c>
      <c r="C39" s="58">
        <v>65.943700000000007</v>
      </c>
      <c r="D39" s="58">
        <v>-51.599699999999999</v>
      </c>
      <c r="E39" s="58">
        <v>-20.9</v>
      </c>
      <c r="F39" s="58">
        <v>-24.7</v>
      </c>
      <c r="G39" s="58">
        <v>20.379300000000001</v>
      </c>
      <c r="H39" s="58">
        <v>9.7224300000000002E-4</v>
      </c>
      <c r="I39" s="58">
        <v>21.1526</v>
      </c>
      <c r="J39" s="58">
        <v>1.29016E-3</v>
      </c>
      <c r="K39" s="58">
        <v>19.814399999999999</v>
      </c>
      <c r="L39" s="58">
        <v>8.0283899999999996E-4</v>
      </c>
      <c r="M39" s="58">
        <v>0.75819999999999999</v>
      </c>
      <c r="N39" s="58">
        <v>1.2869699999999999E-3</v>
      </c>
      <c r="O39" s="58">
        <v>1.3102</v>
      </c>
      <c r="P39" s="58">
        <v>1.1980199999999999E-3</v>
      </c>
      <c r="Q39" s="58">
        <v>0.55200000000000005</v>
      </c>
      <c r="R39" s="58">
        <v>9.3035000000000004E-4</v>
      </c>
      <c r="S39" s="59">
        <v>1</v>
      </c>
      <c r="T39" s="59">
        <v>1</v>
      </c>
      <c r="U39" s="59">
        <v>1</v>
      </c>
      <c r="V39" s="58">
        <v>28.903829999999999</v>
      </c>
      <c r="W39" s="58">
        <v>29.230879999999999</v>
      </c>
      <c r="X39" s="58">
        <v>27.53689</v>
      </c>
      <c r="Y39" s="58">
        <v>28.100300000000001</v>
      </c>
      <c r="Z39" s="58">
        <v>28.688400000000001</v>
      </c>
      <c r="AA39" s="58">
        <v>26.742899999999999</v>
      </c>
      <c r="AB39" s="58">
        <f t="shared" si="0"/>
        <v>0.80352999999999852</v>
      </c>
      <c r="AC39" s="58">
        <f t="shared" si="1"/>
        <v>0.54247999999999763</v>
      </c>
      <c r="AD39" s="58">
        <v>85.506671288468411</v>
      </c>
      <c r="AE39" s="59">
        <v>2</v>
      </c>
      <c r="AF39" s="59" t="s">
        <v>336</v>
      </c>
      <c r="AG39" s="58">
        <v>192.10360349999999</v>
      </c>
      <c r="AH39" s="58">
        <v>76.885393320000006</v>
      </c>
      <c r="AI39" s="58">
        <f t="shared" si="2"/>
        <v>134.49449841000001</v>
      </c>
      <c r="AJ39" s="58">
        <f t="shared" si="3"/>
        <v>79.636358660172007</v>
      </c>
      <c r="AK39" s="58">
        <f t="shared" si="4"/>
        <v>31.872763688995111</v>
      </c>
      <c r="AL39" s="58">
        <f t="shared" si="5"/>
        <v>55.754561174583564</v>
      </c>
      <c r="AM39" s="58">
        <v>17.940200000000001</v>
      </c>
      <c r="AN39" s="58">
        <f t="shared" si="6"/>
        <v>7.4370921503053324</v>
      </c>
      <c r="AO39" s="58">
        <v>49.515116589999998</v>
      </c>
      <c r="AP39" s="58">
        <v>48.731852740000001</v>
      </c>
      <c r="AQ39" s="58">
        <v>18.707610769999999</v>
      </c>
      <c r="AR39" s="58">
        <v>25.860889220000001</v>
      </c>
      <c r="AS39" s="58">
        <v>2.7013628000000001E-2</v>
      </c>
      <c r="AT39" s="58">
        <v>26.474206710000001</v>
      </c>
      <c r="AU39" s="58">
        <v>3.3607698999999998E-2</v>
      </c>
      <c r="AV39" s="58">
        <v>25.261041219999999</v>
      </c>
      <c r="AW39" s="58">
        <v>4.7131148999999997E-2</v>
      </c>
      <c r="AX39" s="58">
        <v>230.232</v>
      </c>
      <c r="AY39" s="58">
        <v>230.232</v>
      </c>
      <c r="AZ39" s="58">
        <v>230.232</v>
      </c>
      <c r="BA39" s="58">
        <v>23.545400000000001</v>
      </c>
      <c r="BB39" s="58">
        <v>18.328900000000001</v>
      </c>
      <c r="BC39" s="58">
        <v>11.446899999999999</v>
      </c>
      <c r="BD39" s="58">
        <v>26.916399999999999</v>
      </c>
      <c r="BE39" s="58">
        <v>4.6760000000000003E-2</v>
      </c>
      <c r="BF39" s="58">
        <v>27.566199999999998</v>
      </c>
      <c r="BG39" s="58">
        <v>5.9883699999999998E-2</v>
      </c>
      <c r="BH39" s="58">
        <v>26.407299999999999</v>
      </c>
      <c r="BI39" s="58">
        <v>9.5497200000000004E-2</v>
      </c>
      <c r="BJ39" s="58">
        <f t="shared" si="7"/>
        <v>1.9874299999999998</v>
      </c>
      <c r="BK39" s="58">
        <f t="shared" si="8"/>
        <v>1.6646800000000006</v>
      </c>
      <c r="BL39" s="58">
        <v>1</v>
      </c>
      <c r="BM39" s="58">
        <v>0.59830000000000005</v>
      </c>
      <c r="BN39" s="58">
        <v>4.2090587999999998E-2</v>
      </c>
      <c r="BO39" s="58">
        <v>1.1852</v>
      </c>
      <c r="BP39" s="58">
        <v>5.7007677E-2</v>
      </c>
      <c r="BQ39" s="58">
        <v>0.58689999999999998</v>
      </c>
      <c r="BR39" s="58">
        <v>5.3360315999999998E-2</v>
      </c>
      <c r="BV39" s="58">
        <f t="shared" si="9"/>
        <v>0</v>
      </c>
    </row>
    <row r="40" spans="1:87" x14ac:dyDescent="0.35">
      <c r="A40" s="1">
        <v>40</v>
      </c>
      <c r="B40" t="s">
        <v>102</v>
      </c>
      <c r="C40">
        <v>343.58640000000003</v>
      </c>
      <c r="D40">
        <v>-45.347999999999999</v>
      </c>
      <c r="E40">
        <v>-20.399999999999999</v>
      </c>
      <c r="F40">
        <v>-22.9</v>
      </c>
      <c r="G40">
        <v>23.008500000000002</v>
      </c>
      <c r="H40">
        <v>7.9542599999999995E-3</v>
      </c>
      <c r="I40">
        <v>23.391100000000002</v>
      </c>
      <c r="J40">
        <v>9.2731900000000006E-3</v>
      </c>
      <c r="K40">
        <v>22.7376</v>
      </c>
      <c r="L40">
        <v>7.1683600000000004E-3</v>
      </c>
      <c r="M40">
        <v>0.36859999999999998</v>
      </c>
      <c r="N40">
        <v>1.00819E-2</v>
      </c>
      <c r="O40">
        <v>0.62749999999999995</v>
      </c>
      <c r="P40">
        <v>9.5989999999999999E-3</v>
      </c>
      <c r="Q40">
        <v>0.25890000000000002</v>
      </c>
      <c r="R40">
        <v>8.5683400000000007E-3</v>
      </c>
      <c r="S40" s="1">
        <v>4</v>
      </c>
      <c r="T40" s="1">
        <v>4</v>
      </c>
      <c r="U40" s="1">
        <v>3</v>
      </c>
      <c r="V40">
        <v>28.93252</v>
      </c>
      <c r="W40">
        <v>29.354980000000001</v>
      </c>
      <c r="X40">
        <v>27.629899999999999</v>
      </c>
      <c r="Y40">
        <v>28.4391</v>
      </c>
      <c r="Z40">
        <v>28.749400000000001</v>
      </c>
      <c r="AA40">
        <v>27.075399999999998</v>
      </c>
      <c r="AB40">
        <f t="shared" si="0"/>
        <v>0.49342000000000041</v>
      </c>
      <c r="AC40">
        <f t="shared" si="1"/>
        <v>0.60557999999999979</v>
      </c>
      <c r="AD40">
        <v>38.547835766577244</v>
      </c>
      <c r="AE40" s="1">
        <v>5</v>
      </c>
      <c r="AF40" s="1" t="s">
        <v>329</v>
      </c>
      <c r="AG40">
        <v>278.48702780000002</v>
      </c>
      <c r="AH40">
        <v>245.877602</v>
      </c>
      <c r="AI40">
        <f t="shared" si="2"/>
        <v>262.18231489999999</v>
      </c>
      <c r="AJ40">
        <f t="shared" si="3"/>
        <v>52.045220458816402</v>
      </c>
      <c r="AK40">
        <f t="shared" si="4"/>
        <v>45.950987746421411</v>
      </c>
      <c r="AL40">
        <f t="shared" si="5"/>
        <v>48.998104102618903</v>
      </c>
      <c r="AM40">
        <v>17.236799999999999</v>
      </c>
      <c r="AN40">
        <f t="shared" si="6"/>
        <v>3.2213100304578228</v>
      </c>
      <c r="AO40">
        <v>18.363551139999998</v>
      </c>
      <c r="AP40">
        <v>8.5810089109999996</v>
      </c>
      <c r="AQ40">
        <v>6.8111743929999999</v>
      </c>
      <c r="AR40">
        <v>26.750374789999999</v>
      </c>
      <c r="AS40">
        <v>4.9226935999999999E-2</v>
      </c>
      <c r="AT40">
        <v>27.505010599999999</v>
      </c>
      <c r="AU40">
        <v>6.3317779000000005E-2</v>
      </c>
      <c r="AV40">
        <v>26.61331654</v>
      </c>
      <c r="AW40">
        <v>0.13521003000000001</v>
      </c>
      <c r="AX40">
        <v>157.19499999999999</v>
      </c>
      <c r="AY40">
        <v>197.214</v>
      </c>
      <c r="AZ40">
        <v>197.214</v>
      </c>
      <c r="BA40">
        <v>21.0627</v>
      </c>
      <c r="BB40">
        <v>18.464099999999998</v>
      </c>
      <c r="BC40">
        <v>8.3743400000000001</v>
      </c>
      <c r="BD40">
        <v>26.763000000000002</v>
      </c>
      <c r="BE40">
        <v>5.2496000000000001E-2</v>
      </c>
      <c r="BF40">
        <v>27.506</v>
      </c>
      <c r="BG40">
        <v>5.9558199999999999E-2</v>
      </c>
      <c r="BH40">
        <v>26.6311</v>
      </c>
      <c r="BI40">
        <v>0.13040599999999999</v>
      </c>
      <c r="BJ40">
        <f t="shared" si="7"/>
        <v>2.1695199999999986</v>
      </c>
      <c r="BK40">
        <f t="shared" si="8"/>
        <v>1.848980000000001</v>
      </c>
      <c r="BL40">
        <v>1</v>
      </c>
      <c r="BM40">
        <v>0.74060000000000004</v>
      </c>
      <c r="BN40">
        <v>7.9007416999999996E-2</v>
      </c>
      <c r="BO40">
        <v>0.86570000000000003</v>
      </c>
      <c r="BP40">
        <v>0.14817501</v>
      </c>
      <c r="BQ40">
        <v>0.12509999999999999</v>
      </c>
      <c r="BR40">
        <v>0.14280805699999999</v>
      </c>
      <c r="BS40">
        <v>343.65478230000002</v>
      </c>
      <c r="BT40">
        <v>-45.377329969999998</v>
      </c>
      <c r="BU40">
        <v>267.86526620000001</v>
      </c>
      <c r="BV40">
        <f t="shared" si="9"/>
        <v>50.060165971718348</v>
      </c>
      <c r="BW40">
        <v>25.437000000000001</v>
      </c>
      <c r="BX40">
        <v>3.2828299999999998E-2</v>
      </c>
      <c r="BY40">
        <v>26.277699999999999</v>
      </c>
      <c r="BZ40">
        <v>5.6002000000000003E-2</v>
      </c>
      <c r="CA40">
        <v>24.791499999999999</v>
      </c>
      <c r="CB40">
        <v>2.4638E-2</v>
      </c>
      <c r="CC40">
        <v>0.82669999999999999</v>
      </c>
      <c r="CD40">
        <v>6.1662399999999999E-2</v>
      </c>
      <c r="CE40">
        <v>1.4601999999999999</v>
      </c>
      <c r="CF40">
        <v>5.8056700000000003E-2</v>
      </c>
      <c r="CG40">
        <v>0.63349999999999995</v>
      </c>
      <c r="CH40">
        <v>3.7714900000000003E-2</v>
      </c>
      <c r="CI40" t="s">
        <v>7</v>
      </c>
    </row>
    <row r="41" spans="1:87" x14ac:dyDescent="0.35">
      <c r="A41" s="1">
        <v>41</v>
      </c>
      <c r="B41" t="s">
        <v>103</v>
      </c>
      <c r="C41">
        <v>347.9205</v>
      </c>
      <c r="D41">
        <v>-2.161</v>
      </c>
      <c r="E41">
        <v>-19.8</v>
      </c>
      <c r="F41" s="45">
        <v>-24</v>
      </c>
      <c r="G41">
        <v>19.4453</v>
      </c>
      <c r="H41">
        <v>1.2709399999999999E-3</v>
      </c>
      <c r="I41">
        <v>20.340599999999998</v>
      </c>
      <c r="J41">
        <v>1.6804400000000001E-3</v>
      </c>
      <c r="K41">
        <v>18.780999999999999</v>
      </c>
      <c r="L41">
        <v>1.06017E-3</v>
      </c>
      <c r="M41">
        <v>0.84330000000000005</v>
      </c>
      <c r="N41">
        <v>1.4477299999999999E-3</v>
      </c>
      <c r="O41">
        <v>1.4605999999999999</v>
      </c>
      <c r="P41">
        <v>1.34308E-3</v>
      </c>
      <c r="Q41">
        <v>0.61729999999999996</v>
      </c>
      <c r="R41">
        <v>9.9114400000000001E-4</v>
      </c>
      <c r="S41" s="1">
        <v>0</v>
      </c>
      <c r="T41" s="1">
        <v>-1</v>
      </c>
      <c r="U41" s="1">
        <v>-1</v>
      </c>
      <c r="V41">
        <v>28.598849999999999</v>
      </c>
      <c r="W41">
        <v>29.073969999999999</v>
      </c>
      <c r="X41">
        <v>27.612829999999999</v>
      </c>
      <c r="Y41">
        <v>27.593599999999999</v>
      </c>
      <c r="Z41">
        <v>27.680299999999999</v>
      </c>
      <c r="AA41">
        <v>26.659700000000001</v>
      </c>
      <c r="AB41">
        <f t="shared" si="0"/>
        <v>1.0052500000000002</v>
      </c>
      <c r="AC41">
        <f t="shared" si="1"/>
        <v>1.3936700000000002</v>
      </c>
      <c r="AD41">
        <v>56.493697481230306</v>
      </c>
      <c r="AE41" s="1">
        <v>3</v>
      </c>
      <c r="AF41" s="1" t="s">
        <v>300</v>
      </c>
      <c r="AG41">
        <v>110.903666</v>
      </c>
      <c r="AH41">
        <v>30.628397320000001</v>
      </c>
      <c r="AI41">
        <f t="shared" si="2"/>
        <v>70.766031659999996</v>
      </c>
      <c r="AJ41">
        <f t="shared" si="3"/>
        <v>30.375384544227778</v>
      </c>
      <c r="AK41">
        <f t="shared" si="4"/>
        <v>8.3888060703817988</v>
      </c>
      <c r="AL41">
        <f t="shared" si="5"/>
        <v>19.382095307304787</v>
      </c>
      <c r="AM41">
        <v>13.496499999999999</v>
      </c>
      <c r="AN41">
        <f t="shared" si="6"/>
        <v>3.696553885794633</v>
      </c>
      <c r="AO41">
        <v>43.234502079999999</v>
      </c>
      <c r="AP41">
        <v>20.603834989999999</v>
      </c>
      <c r="AQ41">
        <v>24.427578449999999</v>
      </c>
      <c r="AR41">
        <v>24.928946499999999</v>
      </c>
      <c r="AS41">
        <v>2.2284235999999999E-2</v>
      </c>
      <c r="AT41">
        <v>25.557204250000002</v>
      </c>
      <c r="AU41">
        <v>2.3884834000000001E-2</v>
      </c>
      <c r="AV41">
        <v>24.487108469999999</v>
      </c>
      <c r="AW41">
        <v>3.1759781000000001E-2</v>
      </c>
      <c r="AX41">
        <v>128.29599999999999</v>
      </c>
      <c r="AY41">
        <v>128.29599999999999</v>
      </c>
      <c r="AZ41">
        <v>128.29599999999999</v>
      </c>
      <c r="BA41">
        <v>34.661200000000001</v>
      </c>
      <c r="BB41">
        <v>34.327300000000001</v>
      </c>
      <c r="BC41">
        <v>23.7866</v>
      </c>
      <c r="BD41">
        <v>25.654699999999998</v>
      </c>
      <c r="BE41">
        <v>3.2486099999999997E-2</v>
      </c>
      <c r="BF41">
        <v>26.201599999999999</v>
      </c>
      <c r="BG41">
        <v>3.2790800000000002E-2</v>
      </c>
      <c r="BH41">
        <v>25.1935</v>
      </c>
      <c r="BI41">
        <v>4.68067E-2</v>
      </c>
      <c r="BJ41">
        <f t="shared" si="7"/>
        <v>2.9441500000000005</v>
      </c>
      <c r="BK41">
        <f t="shared" si="8"/>
        <v>2.8723700000000001</v>
      </c>
      <c r="BL41">
        <v>1</v>
      </c>
      <c r="BM41">
        <v>0.57630000000000003</v>
      </c>
      <c r="BN41">
        <v>3.0920462999999999E-2</v>
      </c>
      <c r="BO41">
        <v>0.97109999999999996</v>
      </c>
      <c r="BP41">
        <v>3.8027917000000001E-2</v>
      </c>
      <c r="BQ41">
        <v>0.39479999999999998</v>
      </c>
      <c r="BR41">
        <v>3.7083630999999999E-2</v>
      </c>
      <c r="BV41">
        <f t="shared" si="9"/>
        <v>0</v>
      </c>
    </row>
    <row r="42" spans="1:87" x14ac:dyDescent="0.35">
      <c r="A42" s="1">
        <v>42</v>
      </c>
      <c r="B42" t="s">
        <v>104</v>
      </c>
      <c r="C42">
        <v>31.779699999999998</v>
      </c>
      <c r="D42">
        <v>-25.443899999999999</v>
      </c>
      <c r="E42">
        <v>-20.3</v>
      </c>
      <c r="F42" s="45">
        <v>-23.9</v>
      </c>
      <c r="G42">
        <v>19.851400000000002</v>
      </c>
      <c r="H42">
        <v>7.86949E-4</v>
      </c>
      <c r="I42">
        <v>20.541899999999998</v>
      </c>
      <c r="J42">
        <v>9.9654400000000003E-4</v>
      </c>
      <c r="K42">
        <v>19.3931</v>
      </c>
      <c r="L42">
        <v>6.8074800000000001E-4</v>
      </c>
      <c r="M42">
        <v>0.67349999999999999</v>
      </c>
      <c r="N42">
        <v>9.4720099999999995E-4</v>
      </c>
      <c r="O42">
        <v>1.1168</v>
      </c>
      <c r="P42">
        <v>8.8894199999999999E-4</v>
      </c>
      <c r="Q42">
        <v>0.44330000000000003</v>
      </c>
      <c r="R42">
        <v>7.1618099999999998E-4</v>
      </c>
      <c r="S42" s="1">
        <v>-2</v>
      </c>
      <c r="T42" s="1">
        <v>-1</v>
      </c>
      <c r="U42" s="1">
        <v>-1</v>
      </c>
      <c r="V42">
        <v>28.884899999999998</v>
      </c>
      <c r="W42">
        <v>29.172820000000002</v>
      </c>
      <c r="X42">
        <v>27.567959999999999</v>
      </c>
      <c r="Y42">
        <v>28.186599999999999</v>
      </c>
      <c r="Z42">
        <v>28.7225</v>
      </c>
      <c r="AA42">
        <v>26.980399999999999</v>
      </c>
      <c r="AB42">
        <f t="shared" si="0"/>
        <v>0.6982999999999997</v>
      </c>
      <c r="AC42">
        <f t="shared" si="1"/>
        <v>0.45032000000000139</v>
      </c>
      <c r="AD42">
        <v>61.094202490557194</v>
      </c>
      <c r="AE42" s="1">
        <v>3</v>
      </c>
      <c r="AF42" s="1" t="s">
        <v>300</v>
      </c>
      <c r="AG42" s="6">
        <v>316.65445689572698</v>
      </c>
      <c r="AH42" s="6">
        <v>78.783494170802896</v>
      </c>
      <c r="AI42">
        <f t="shared" si="2"/>
        <v>197.71897553326494</v>
      </c>
      <c r="AJ42">
        <f t="shared" si="3"/>
        <v>93.791069353498401</v>
      </c>
      <c r="AK42">
        <f t="shared" si="4"/>
        <v>23.335178156415282</v>
      </c>
      <c r="AL42">
        <f t="shared" si="5"/>
        <v>58.563123754956841</v>
      </c>
      <c r="AM42">
        <v>19.8964</v>
      </c>
      <c r="AN42">
        <f t="shared" si="6"/>
        <v>5.8931892213961365</v>
      </c>
      <c r="AO42">
        <v>35.014788020740902</v>
      </c>
      <c r="AP42">
        <v>14.0307185866616</v>
      </c>
      <c r="AQ42">
        <v>7.2898457700556003</v>
      </c>
      <c r="AR42">
        <v>26.380926132202099</v>
      </c>
      <c r="AS42">
        <v>3.1831152229146502E-2</v>
      </c>
      <c r="AT42">
        <v>27.093575217507102</v>
      </c>
      <c r="AU42">
        <v>4.4789847325194997E-2</v>
      </c>
      <c r="AV42">
        <v>25.8865776062012</v>
      </c>
      <c r="AW42">
        <v>6.5468813038685097E-2</v>
      </c>
      <c r="AX42">
        <v>261.67099999999999</v>
      </c>
      <c r="AY42">
        <v>261.67099999999999</v>
      </c>
      <c r="AZ42">
        <v>261.67099999999999</v>
      </c>
      <c r="BA42">
        <v>17.9649</v>
      </c>
      <c r="BB42">
        <v>13.436199999999999</v>
      </c>
      <c r="BC42">
        <v>7.0539399999999999</v>
      </c>
      <c r="BD42">
        <v>27.181100000000001</v>
      </c>
      <c r="BE42">
        <v>6.1006299999999999E-2</v>
      </c>
      <c r="BF42">
        <v>27.828199999999999</v>
      </c>
      <c r="BG42">
        <v>8.1376199999999996E-2</v>
      </c>
      <c r="BH42">
        <v>26.9377</v>
      </c>
      <c r="BI42">
        <v>0.15448899999999999</v>
      </c>
      <c r="BJ42">
        <f t="shared" si="7"/>
        <v>1.7037999999999975</v>
      </c>
      <c r="BK42">
        <f t="shared" si="8"/>
        <v>1.3446200000000026</v>
      </c>
      <c r="BL42">
        <v>1</v>
      </c>
      <c r="BM42">
        <v>0.6956</v>
      </c>
      <c r="BN42">
        <v>5.4213811971732098E-2</v>
      </c>
      <c r="BO42">
        <v>1.1749000000000001</v>
      </c>
      <c r="BP42">
        <v>7.8737050723404103E-2</v>
      </c>
      <c r="BQ42">
        <v>0.4793</v>
      </c>
      <c r="BR42">
        <v>7.2218019826946006E-2</v>
      </c>
      <c r="BS42">
        <v>31.681754990000002</v>
      </c>
      <c r="BT42">
        <v>-25.43259741</v>
      </c>
      <c r="BU42">
        <v>354.93923039999999</v>
      </c>
      <c r="BV42">
        <f t="shared" si="9"/>
        <v>105.13077978146397</v>
      </c>
      <c r="BW42">
        <v>23.058299999999999</v>
      </c>
      <c r="BX42">
        <v>4.3606199999999999E-3</v>
      </c>
      <c r="BY42">
        <v>23.466200000000001</v>
      </c>
      <c r="BZ42">
        <v>5.2017699999999997E-3</v>
      </c>
      <c r="CA42">
        <v>22.808499999999999</v>
      </c>
      <c r="CB42">
        <v>3.9297300000000002E-3</v>
      </c>
      <c r="CC42">
        <v>0.39079999999999998</v>
      </c>
      <c r="CD42">
        <v>6.0280899999999998E-3</v>
      </c>
      <c r="CE42">
        <v>0.62570000000000003</v>
      </c>
      <c r="CF42">
        <v>5.76459E-3</v>
      </c>
      <c r="CG42">
        <v>0.2349</v>
      </c>
      <c r="CH42">
        <v>5.1082899999999997E-3</v>
      </c>
      <c r="CI42" t="s">
        <v>105</v>
      </c>
    </row>
    <row r="43" spans="1:87" x14ac:dyDescent="0.35">
      <c r="A43" s="2">
        <v>43</v>
      </c>
      <c r="B43" t="s">
        <v>158</v>
      </c>
      <c r="C43">
        <v>36.266599999999997</v>
      </c>
      <c r="D43">
        <v>-24.790500000000002</v>
      </c>
      <c r="E43">
        <v>-20.9</v>
      </c>
      <c r="F43" s="45">
        <v>-23</v>
      </c>
      <c r="G43">
        <v>22.230799999999999</v>
      </c>
      <c r="H43">
        <v>2.9114499999999999E-3</v>
      </c>
      <c r="I43">
        <v>22.591000000000001</v>
      </c>
      <c r="J43">
        <v>3.3814700000000001E-3</v>
      </c>
      <c r="K43">
        <v>22.0093</v>
      </c>
      <c r="L43">
        <v>2.6620599999999999E-3</v>
      </c>
      <c r="M43">
        <v>0.3402</v>
      </c>
      <c r="N43">
        <v>3.8897799999999998E-3</v>
      </c>
      <c r="O43">
        <v>0.54269999999999996</v>
      </c>
      <c r="P43">
        <v>3.7340199999999998E-3</v>
      </c>
      <c r="Q43">
        <v>0.20250000000000001</v>
      </c>
      <c r="R43">
        <v>3.3714700000000001E-3</v>
      </c>
      <c r="S43" s="1">
        <v>5</v>
      </c>
      <c r="T43" s="1">
        <v>6</v>
      </c>
      <c r="U43" s="1">
        <v>5</v>
      </c>
      <c r="V43">
        <v>28.739129999999999</v>
      </c>
      <c r="W43">
        <v>29.140630000000002</v>
      </c>
      <c r="X43">
        <v>27.527719999999999</v>
      </c>
      <c r="Y43">
        <v>28.0868</v>
      </c>
      <c r="Z43">
        <v>28.335999999999999</v>
      </c>
      <c r="AA43">
        <v>27.087700000000002</v>
      </c>
      <c r="AB43">
        <f t="shared" si="0"/>
        <v>0.65232999999999919</v>
      </c>
      <c r="AC43">
        <f t="shared" si="1"/>
        <v>0.80463000000000306</v>
      </c>
      <c r="AD43">
        <v>41.686938347033639</v>
      </c>
      <c r="AE43" s="1">
        <v>3</v>
      </c>
      <c r="AF43" s="1" t="s">
        <v>300</v>
      </c>
      <c r="AG43">
        <v>147.57750039999999</v>
      </c>
      <c r="AH43">
        <v>95.243329520000003</v>
      </c>
      <c r="AI43">
        <f>(AG43+AH43)/2</f>
        <v>121.41041496</v>
      </c>
      <c r="AJ43">
        <f>(((AG43/3.6)/360)*2*3.1416*AD43)</f>
        <v>29.826069985943064</v>
      </c>
      <c r="AK43">
        <f>(((AH43/3.6)/360)*2*3.1416*AD43)</f>
        <v>19.249101009694005</v>
      </c>
      <c r="AL43">
        <f>(((AI43/3.6)/360)*2*3.1416*AD43)</f>
        <v>24.537585497818533</v>
      </c>
      <c r="AM43">
        <v>21.627400000000002</v>
      </c>
      <c r="AN43">
        <f>(((AM43/3.6)/360)*2*3.1416*AD43)</f>
        <v>4.3709938457121691</v>
      </c>
      <c r="AO43">
        <v>35.088915960000001</v>
      </c>
      <c r="AP43">
        <v>33.365256510000002</v>
      </c>
      <c r="AQ43">
        <v>20.622847279999998</v>
      </c>
      <c r="AR43">
        <v>25.084099999999999</v>
      </c>
      <c r="AS43">
        <v>3.7596999999999999E-3</v>
      </c>
      <c r="AT43">
        <v>25.613</v>
      </c>
      <c r="AU43">
        <v>4.0198400000000002E-3</v>
      </c>
      <c r="AV43">
        <v>24.743200000000002</v>
      </c>
      <c r="AW43">
        <v>2.6397299999999999E-3</v>
      </c>
      <c r="AX43">
        <v>338.27800000000002</v>
      </c>
      <c r="AY43">
        <v>338.27800000000002</v>
      </c>
      <c r="AZ43">
        <v>338.27800000000002</v>
      </c>
      <c r="BA43">
        <v>58.119</v>
      </c>
      <c r="BB43">
        <v>55.267099999999999</v>
      </c>
      <c r="BC43">
        <v>31.8536</v>
      </c>
      <c r="BD43">
        <v>25.805900000000001</v>
      </c>
      <c r="BE43">
        <v>1.9121900000000001E-2</v>
      </c>
      <c r="BF43">
        <v>26.302299999999999</v>
      </c>
      <c r="BG43">
        <v>2.00859E-2</v>
      </c>
      <c r="BH43">
        <v>25.3505</v>
      </c>
      <c r="BI43">
        <v>3.4525899999999998E-2</v>
      </c>
      <c r="BJ43">
        <f t="shared" si="7"/>
        <v>2.9332299999999982</v>
      </c>
      <c r="BK43">
        <f t="shared" si="8"/>
        <v>2.8383300000000027</v>
      </c>
      <c r="BL43">
        <v>3</v>
      </c>
      <c r="BM43" s="4">
        <v>0.52890000000000015</v>
      </c>
      <c r="BN43" s="4">
        <v>5.4411149165221641E-3</v>
      </c>
      <c r="BO43" s="4">
        <v>0.86979999999999791</v>
      </c>
      <c r="BP43" s="5">
        <v>4.7474502679333043E-3</v>
      </c>
      <c r="BQ43" s="4">
        <v>0.34089999999999776</v>
      </c>
      <c r="BR43" s="5">
        <v>4.5318514292174228E-3</v>
      </c>
      <c r="BS43" t="s">
        <v>168</v>
      </c>
      <c r="BV43">
        <f t="shared" si="9"/>
        <v>0</v>
      </c>
    </row>
    <row r="44" spans="1:87" x14ac:dyDescent="0.35">
      <c r="A44" s="2">
        <v>43</v>
      </c>
      <c r="B44" t="s">
        <v>159</v>
      </c>
      <c r="C44">
        <v>36.266599999999997</v>
      </c>
      <c r="D44">
        <v>-24.790500000000002</v>
      </c>
      <c r="E44">
        <v>-20.9</v>
      </c>
      <c r="F44" s="45">
        <v>-23</v>
      </c>
      <c r="G44">
        <v>22.230799999999999</v>
      </c>
      <c r="H44">
        <v>2.9114499999999999E-3</v>
      </c>
      <c r="I44">
        <v>22.591000000000001</v>
      </c>
      <c r="J44">
        <v>3.3814700000000001E-3</v>
      </c>
      <c r="K44">
        <v>22.0093</v>
      </c>
      <c r="L44">
        <v>2.6620599999999999E-3</v>
      </c>
      <c r="M44">
        <v>0.3402</v>
      </c>
      <c r="N44">
        <v>3.8897799999999998E-3</v>
      </c>
      <c r="O44">
        <v>0.54269999999999996</v>
      </c>
      <c r="P44">
        <v>3.7340199999999998E-3</v>
      </c>
      <c r="Q44">
        <v>0.20250000000000001</v>
      </c>
      <c r="R44">
        <v>3.3714700000000001E-3</v>
      </c>
      <c r="S44" s="1">
        <v>5</v>
      </c>
      <c r="T44" s="1">
        <v>6</v>
      </c>
      <c r="U44" s="1">
        <v>5</v>
      </c>
      <c r="V44">
        <v>28.739129999999999</v>
      </c>
      <c r="W44">
        <v>29.140630000000002</v>
      </c>
      <c r="X44">
        <v>27.527719999999999</v>
      </c>
      <c r="Y44">
        <v>28.0868</v>
      </c>
      <c r="Z44">
        <v>28.335999999999999</v>
      </c>
      <c r="AA44">
        <v>27.087700000000002</v>
      </c>
      <c r="AB44">
        <f t="shared" si="0"/>
        <v>0.65232999999999919</v>
      </c>
      <c r="AC44">
        <f t="shared" si="1"/>
        <v>0.80463000000000306</v>
      </c>
      <c r="AD44">
        <v>41.686938347033639</v>
      </c>
      <c r="AE44" s="1">
        <v>1</v>
      </c>
      <c r="AF44" s="1" t="s">
        <v>301</v>
      </c>
      <c r="AG44">
        <v>147.57750039999999</v>
      </c>
      <c r="AH44">
        <v>95.243329520000003</v>
      </c>
      <c r="AI44">
        <f t="shared" si="2"/>
        <v>121.41041496</v>
      </c>
      <c r="AJ44">
        <f t="shared" si="3"/>
        <v>29.826069985943064</v>
      </c>
      <c r="AK44">
        <f t="shared" si="4"/>
        <v>19.249101009694005</v>
      </c>
      <c r="AL44">
        <f t="shared" si="5"/>
        <v>24.537585497818533</v>
      </c>
      <c r="AM44">
        <v>21.627400000000002</v>
      </c>
      <c r="AN44">
        <f t="shared" si="6"/>
        <v>4.3709938457121691</v>
      </c>
      <c r="AO44">
        <v>35.088915960000001</v>
      </c>
      <c r="AP44">
        <v>33.365256510000002</v>
      </c>
      <c r="AQ44">
        <v>20.622847279999998</v>
      </c>
      <c r="AR44">
        <v>27.2074</v>
      </c>
      <c r="AS44">
        <v>3.0624100000000001E-2</v>
      </c>
      <c r="AT44">
        <v>27.8127</v>
      </c>
      <c r="AU44">
        <v>3.6104999999999998E-2</v>
      </c>
      <c r="AV44">
        <v>26.968499999999999</v>
      </c>
      <c r="AW44">
        <v>2.60314E-2</v>
      </c>
      <c r="AX44">
        <v>280.34199999999998</v>
      </c>
      <c r="AY44">
        <v>280.34199999999998</v>
      </c>
      <c r="AZ44">
        <v>354.82100000000003</v>
      </c>
      <c r="BA44">
        <v>13.9071</v>
      </c>
      <c r="BB44">
        <v>10.5724</v>
      </c>
      <c r="BC44">
        <v>6.3668699999999996</v>
      </c>
      <c r="BD44">
        <v>27.3643</v>
      </c>
      <c r="BE44">
        <v>7.8602599999999995E-2</v>
      </c>
      <c r="BF44">
        <v>28.0855</v>
      </c>
      <c r="BG44">
        <v>0.103227</v>
      </c>
      <c r="BH44">
        <v>27.131799999999998</v>
      </c>
      <c r="BI44">
        <v>0.17094899999999999</v>
      </c>
      <c r="BJ44">
        <f t="shared" si="7"/>
        <v>1.3748299999999993</v>
      </c>
      <c r="BK44">
        <f t="shared" si="8"/>
        <v>1.0551300000000019</v>
      </c>
      <c r="BL44">
        <v>3</v>
      </c>
      <c r="BM44" s="4">
        <v>0.61</v>
      </c>
      <c r="BN44" s="4">
        <f>SQRT((AW45^2)+(AW44^2))</f>
        <v>9.8032318513880112E-2</v>
      </c>
      <c r="BO44" s="4">
        <f>AV45-AV46</f>
        <v>3.1662180000001428E-2</v>
      </c>
      <c r="BP44" s="4">
        <f>SQRT((AW45^2)+(AW46^2))</f>
        <v>0.10757404486862282</v>
      </c>
      <c r="BQ44" s="4">
        <f>AV44-AV46</f>
        <v>1.8230162199999995</v>
      </c>
      <c r="BR44" s="4">
        <f>SQRT((AW44^2)+(AW46^2))</f>
        <v>5.7594333298594889E-2</v>
      </c>
      <c r="BS44" t="s">
        <v>168</v>
      </c>
      <c r="BV44">
        <f t="shared" si="9"/>
        <v>0</v>
      </c>
    </row>
    <row r="45" spans="1:87" x14ac:dyDescent="0.35">
      <c r="A45" s="1">
        <v>44</v>
      </c>
      <c r="B45" t="s">
        <v>107</v>
      </c>
      <c r="C45">
        <v>37.237000000000002</v>
      </c>
      <c r="D45">
        <v>-22.349599999999999</v>
      </c>
      <c r="E45">
        <v>-19.7</v>
      </c>
      <c r="F45">
        <v>-22.2</v>
      </c>
      <c r="G45">
        <v>20.7666</v>
      </c>
      <c r="H45">
        <v>4.7752799999999998E-3</v>
      </c>
      <c r="I45">
        <v>21.456</v>
      </c>
      <c r="J45">
        <v>5.7823600000000003E-3</v>
      </c>
      <c r="K45">
        <v>20.282800000000002</v>
      </c>
      <c r="L45">
        <v>4.2406500000000003E-3</v>
      </c>
      <c r="M45">
        <v>0.65839999999999999</v>
      </c>
      <c r="N45">
        <v>4.5343600000000003E-3</v>
      </c>
      <c r="O45">
        <v>1.1142000000000001</v>
      </c>
      <c r="P45">
        <v>4.2425099999999997E-3</v>
      </c>
      <c r="Q45">
        <v>0.45579999999999998</v>
      </c>
      <c r="R45">
        <v>3.4089699999999999E-3</v>
      </c>
      <c r="S45" s="1">
        <v>2</v>
      </c>
      <c r="T45" s="1">
        <v>2</v>
      </c>
      <c r="U45" s="1">
        <v>1</v>
      </c>
      <c r="V45">
        <v>28.914449999999999</v>
      </c>
      <c r="W45">
        <v>29.237960000000001</v>
      </c>
      <c r="X45">
        <v>27.50694</v>
      </c>
      <c r="Y45">
        <v>28.375699999999998</v>
      </c>
      <c r="Z45">
        <v>28.426500000000001</v>
      </c>
      <c r="AA45">
        <v>26.950900000000001</v>
      </c>
      <c r="AB45">
        <f t="shared" si="0"/>
        <v>0.53875000000000028</v>
      </c>
      <c r="AC45">
        <f t="shared" si="1"/>
        <v>0.81146000000000029</v>
      </c>
      <c r="AD45">
        <v>86.297854776697193</v>
      </c>
      <c r="AE45" s="1">
        <v>1</v>
      </c>
      <c r="AF45" s="1" t="s">
        <v>307</v>
      </c>
      <c r="AG45">
        <v>89.817299899999995</v>
      </c>
      <c r="AH45">
        <v>41.054968870000003</v>
      </c>
      <c r="AI45">
        <f t="shared" si="2"/>
        <v>65.436134385000003</v>
      </c>
      <c r="AJ45">
        <f t="shared" si="3"/>
        <v>37.578191692206232</v>
      </c>
      <c r="AK45">
        <f t="shared" si="4"/>
        <v>17.176774316663906</v>
      </c>
      <c r="AL45">
        <f t="shared" si="5"/>
        <v>27.377483004435071</v>
      </c>
      <c r="AM45">
        <v>7.5544900000000004</v>
      </c>
      <c r="AN45">
        <f t="shared" si="6"/>
        <v>3.1606836731111212</v>
      </c>
      <c r="AO45">
        <v>28.414355749999999</v>
      </c>
      <c r="AP45">
        <v>20.81235027</v>
      </c>
      <c r="AQ45">
        <v>11.15729189</v>
      </c>
      <c r="AR45">
        <v>25.543223380000001</v>
      </c>
      <c r="AS45">
        <v>4.4028926000000003E-2</v>
      </c>
      <c r="AT45">
        <v>26.157533170000001</v>
      </c>
      <c r="AU45">
        <v>5.2958500999999998E-2</v>
      </c>
      <c r="AV45">
        <v>25.177145960000001</v>
      </c>
      <c r="AW45">
        <v>9.4512971000000001E-2</v>
      </c>
      <c r="AX45">
        <v>28.899100000000001</v>
      </c>
      <c r="AY45">
        <v>28.899100000000001</v>
      </c>
      <c r="AZ45">
        <v>28.899100000000001</v>
      </c>
      <c r="BA45">
        <v>16.007400000000001</v>
      </c>
      <c r="BB45">
        <v>13.0533</v>
      </c>
      <c r="BC45">
        <v>5.7463800000000003</v>
      </c>
      <c r="BD45">
        <v>26.032299999999999</v>
      </c>
      <c r="BE45">
        <v>7.2985099999999997E-2</v>
      </c>
      <c r="BF45">
        <v>26.610900000000001</v>
      </c>
      <c r="BG45">
        <v>8.8334999999999997E-2</v>
      </c>
      <c r="BH45">
        <v>25.881</v>
      </c>
      <c r="BI45">
        <v>0.19409999999999999</v>
      </c>
      <c r="BJ45">
        <f t="shared" si="7"/>
        <v>2.8821499999999993</v>
      </c>
      <c r="BK45">
        <f t="shared" si="8"/>
        <v>2.6270600000000002</v>
      </c>
      <c r="BL45">
        <v>1</v>
      </c>
      <c r="BM45">
        <v>0.58330000000000004</v>
      </c>
      <c r="BN45">
        <v>6.3972900999999999E-2</v>
      </c>
      <c r="BO45">
        <v>0.9214</v>
      </c>
      <c r="BP45">
        <v>0.10364999</v>
      </c>
      <c r="BQ45">
        <v>0.33810000000000001</v>
      </c>
      <c r="BR45">
        <v>9.9730708000000001E-2</v>
      </c>
      <c r="BS45">
        <v>37.252384339999999</v>
      </c>
      <c r="BT45">
        <v>-22.337247680000001</v>
      </c>
      <c r="BU45">
        <v>71.02762122</v>
      </c>
      <c r="BV45">
        <f t="shared" si="9"/>
        <v>29.716876020747261</v>
      </c>
      <c r="BW45">
        <v>22.703399999999998</v>
      </c>
      <c r="BX45">
        <v>8.7024700000000003E-3</v>
      </c>
      <c r="BY45">
        <v>23.133900000000001</v>
      </c>
      <c r="BZ45">
        <v>1.02331E-2</v>
      </c>
      <c r="CA45">
        <v>22.4343</v>
      </c>
      <c r="CB45">
        <v>7.9060299999999997E-3</v>
      </c>
      <c r="CC45">
        <v>0.39950000000000002</v>
      </c>
      <c r="CD45">
        <v>1.04727E-2</v>
      </c>
      <c r="CE45">
        <v>0.64049999999999996</v>
      </c>
      <c r="CF45">
        <v>9.9899399999999992E-3</v>
      </c>
      <c r="CG45">
        <v>0.24099999999999999</v>
      </c>
      <c r="CH45">
        <v>8.7892200000000004E-3</v>
      </c>
      <c r="CI45" t="s">
        <v>108</v>
      </c>
    </row>
    <row r="46" spans="1:87" s="46" customFormat="1" x14ac:dyDescent="0.35">
      <c r="A46" s="8">
        <v>45</v>
      </c>
      <c r="B46" s="46" t="s">
        <v>109</v>
      </c>
      <c r="C46" s="46">
        <v>4.2122000000000002</v>
      </c>
      <c r="D46" s="46">
        <v>-5.2679</v>
      </c>
      <c r="E46" s="46">
        <v>-19.600000000000001</v>
      </c>
      <c r="F46" s="51">
        <v>-23.2</v>
      </c>
      <c r="G46" s="46">
        <v>22.755500000000001</v>
      </c>
      <c r="H46" s="46">
        <v>4.8927399999999996E-3</v>
      </c>
      <c r="I46" s="46">
        <v>23.2836</v>
      </c>
      <c r="J46" s="46">
        <v>6.1255499999999996E-3</v>
      </c>
      <c r="K46" s="46">
        <v>22.3537</v>
      </c>
      <c r="L46" s="46">
        <v>4.1595299999999998E-3</v>
      </c>
      <c r="M46" s="46">
        <v>0.495</v>
      </c>
      <c r="N46" s="46">
        <v>6.8487799999999996E-3</v>
      </c>
      <c r="O46" s="46">
        <v>0.86780000000000002</v>
      </c>
      <c r="P46" s="46">
        <v>6.42678E-3</v>
      </c>
      <c r="Q46" s="46">
        <v>0.37280000000000002</v>
      </c>
      <c r="R46" s="46">
        <v>5.4277099999999997E-3</v>
      </c>
      <c r="S46" s="8">
        <v>1</v>
      </c>
      <c r="T46" s="8">
        <v>1</v>
      </c>
      <c r="U46" s="8">
        <v>1</v>
      </c>
      <c r="V46" s="46">
        <v>28.752030000000001</v>
      </c>
      <c r="W46" s="46">
        <v>29.107250000000001</v>
      </c>
      <c r="X46" s="46">
        <v>27.677420000000001</v>
      </c>
      <c r="Y46" s="46">
        <v>28.266999999999999</v>
      </c>
      <c r="Z46" s="46">
        <v>28.655799999999999</v>
      </c>
      <c r="AA46" s="46">
        <v>27.177700000000002</v>
      </c>
      <c r="AB46" s="46">
        <f t="shared" si="0"/>
        <v>0.48503000000000185</v>
      </c>
      <c r="AC46" s="46">
        <f t="shared" si="1"/>
        <v>0.45145000000000124</v>
      </c>
      <c r="AD46" s="46">
        <v>56.493697481230306</v>
      </c>
      <c r="AE46" s="8">
        <v>5</v>
      </c>
      <c r="AF46" s="8" t="s">
        <v>310</v>
      </c>
      <c r="AG46" s="46">
        <v>87.016209540000006</v>
      </c>
      <c r="AH46" s="46">
        <v>47.954250770000002</v>
      </c>
      <c r="AI46" s="46">
        <f t="shared" si="2"/>
        <v>67.485230155000011</v>
      </c>
      <c r="AJ46" s="46">
        <f t="shared" si="3"/>
        <v>23.832853517742162</v>
      </c>
      <c r="AK46" s="46">
        <f t="shared" si="4"/>
        <v>13.134180863498965</v>
      </c>
      <c r="AL46" s="46">
        <f t="shared" si="5"/>
        <v>18.483517190620567</v>
      </c>
      <c r="AM46" s="46">
        <v>14.7979</v>
      </c>
      <c r="AN46" s="46">
        <f t="shared" si="6"/>
        <v>4.0529940908087578</v>
      </c>
      <c r="AO46" s="46">
        <v>37.186716269999998</v>
      </c>
      <c r="AP46" s="46">
        <v>33.392246249999999</v>
      </c>
      <c r="AQ46" s="46">
        <v>18.853696249999999</v>
      </c>
      <c r="AR46" s="46">
        <v>25.570696259999998</v>
      </c>
      <c r="AS46" s="46">
        <v>3.1165162E-2</v>
      </c>
      <c r="AT46" s="46">
        <v>26.213823699999999</v>
      </c>
      <c r="AU46" s="46">
        <v>4.0596371999999999E-2</v>
      </c>
      <c r="AV46" s="46">
        <v>25.145483779999999</v>
      </c>
      <c r="AW46" s="46">
        <v>5.1375806000000003E-2</v>
      </c>
      <c r="AX46" s="46">
        <v>85.5304</v>
      </c>
      <c r="AY46" s="46">
        <v>85.5304</v>
      </c>
      <c r="AZ46" s="46">
        <v>127.815</v>
      </c>
      <c r="BA46" s="46">
        <v>21.248899999999999</v>
      </c>
      <c r="BB46" s="46">
        <v>13.3819</v>
      </c>
      <c r="BC46" s="46">
        <v>14.1058</v>
      </c>
      <c r="BD46" s="46">
        <v>26.184799999999999</v>
      </c>
      <c r="BE46" s="46">
        <v>5.2838900000000001E-2</v>
      </c>
      <c r="BF46" s="46">
        <v>27.087900000000001</v>
      </c>
      <c r="BG46" s="46">
        <v>8.2877400000000004E-2</v>
      </c>
      <c r="BH46" s="46">
        <v>25.7989</v>
      </c>
      <c r="BI46" s="46">
        <v>7.8137300000000007E-2</v>
      </c>
      <c r="BJ46" s="46">
        <f t="shared" si="7"/>
        <v>2.5672300000000021</v>
      </c>
      <c r="BK46" s="46">
        <f t="shared" si="8"/>
        <v>2.0193499999999993</v>
      </c>
      <c r="BL46" s="46">
        <v>1</v>
      </c>
      <c r="BM46" s="46">
        <v>0.61009999999999998</v>
      </c>
      <c r="BN46" s="46">
        <v>4.9573711999999999E-2</v>
      </c>
      <c r="BO46" s="46">
        <v>1.0064</v>
      </c>
      <c r="BP46" s="46">
        <v>6.4141031000000001E-2</v>
      </c>
      <c r="BQ46" s="46">
        <v>0.39629999999999999</v>
      </c>
      <c r="BR46" s="46">
        <v>5.8448791E-2</v>
      </c>
      <c r="BS46" s="46" t="s">
        <v>14</v>
      </c>
      <c r="BV46" s="46">
        <f t="shared" si="9"/>
        <v>0</v>
      </c>
    </row>
    <row r="47" spans="1:87" x14ac:dyDescent="0.35">
      <c r="A47" s="1">
        <v>46</v>
      </c>
      <c r="B47" t="s">
        <v>110</v>
      </c>
      <c r="C47">
        <v>0.37959999999999999</v>
      </c>
      <c r="D47">
        <v>-40.819600000000001</v>
      </c>
      <c r="E47">
        <v>-19.899999999999999</v>
      </c>
      <c r="F47">
        <v>-21.9</v>
      </c>
      <c r="G47">
        <v>22.162600000000001</v>
      </c>
      <c r="H47">
        <v>2.40871E-2</v>
      </c>
      <c r="I47">
        <v>22.415099999999999</v>
      </c>
      <c r="J47">
        <v>2.5714600000000001E-2</v>
      </c>
      <c r="K47">
        <v>22.032800000000002</v>
      </c>
      <c r="L47">
        <v>2.3327199999999999E-2</v>
      </c>
      <c r="M47">
        <v>0.24060000000000001</v>
      </c>
      <c r="N47">
        <v>1.9255100000000001E-2</v>
      </c>
      <c r="O47">
        <v>0.3594</v>
      </c>
      <c r="P47">
        <v>1.8759499999999998E-2</v>
      </c>
      <c r="Q47">
        <v>0.1188</v>
      </c>
      <c r="R47">
        <v>1.7540699999999999E-2</v>
      </c>
      <c r="S47" s="1">
        <v>5</v>
      </c>
      <c r="T47" s="8">
        <v>5</v>
      </c>
      <c r="U47" s="8">
        <v>99</v>
      </c>
      <c r="V47">
        <v>28.74924</v>
      </c>
      <c r="W47">
        <v>29.146070000000002</v>
      </c>
      <c r="X47">
        <v>27.44707</v>
      </c>
      <c r="Y47">
        <v>28.3231</v>
      </c>
      <c r="Z47">
        <v>28.1798</v>
      </c>
      <c r="AA47">
        <v>27.0532</v>
      </c>
      <c r="AB47">
        <f t="shared" si="0"/>
        <v>0.42614000000000019</v>
      </c>
      <c r="AC47">
        <f t="shared" si="1"/>
        <v>0.96627000000000152</v>
      </c>
      <c r="AD47">
        <v>98.174794301998645</v>
      </c>
      <c r="AE47" s="1">
        <v>3</v>
      </c>
      <c r="AF47" s="1" t="s">
        <v>300</v>
      </c>
      <c r="AG47">
        <v>28.921788469999999</v>
      </c>
      <c r="AH47">
        <v>26.695515629999999</v>
      </c>
      <c r="AI47">
        <f t="shared" si="2"/>
        <v>27.808652049999999</v>
      </c>
      <c r="AJ47">
        <f t="shared" si="3"/>
        <v>13.765786443554111</v>
      </c>
      <c r="AK47">
        <f t="shared" si="4"/>
        <v>12.706156382560005</v>
      </c>
      <c r="AL47">
        <f t="shared" si="5"/>
        <v>13.235971413057056</v>
      </c>
      <c r="AM47">
        <v>5.9420400000000004</v>
      </c>
      <c r="AN47">
        <f t="shared" si="6"/>
        <v>2.8282086968412248</v>
      </c>
      <c r="AO47">
        <v>29.562380789999999</v>
      </c>
      <c r="AP47">
        <v>19.8636713</v>
      </c>
      <c r="AQ47">
        <v>10.669384000000001</v>
      </c>
      <c r="AR47">
        <v>24.516999999999999</v>
      </c>
      <c r="AS47">
        <v>3.5034799999999998E-2</v>
      </c>
      <c r="AT47">
        <v>25.047999999999998</v>
      </c>
      <c r="AU47">
        <v>3.7528699999999998E-2</v>
      </c>
      <c r="AV47">
        <v>24.228999999999999</v>
      </c>
      <c r="AW47">
        <v>2.716E-2</v>
      </c>
      <c r="AX47">
        <v>26.427900000000001</v>
      </c>
      <c r="AY47">
        <v>26.427900000000001</v>
      </c>
      <c r="AZ47">
        <v>26.427900000000001</v>
      </c>
      <c r="BA47">
        <v>36.936599999999999</v>
      </c>
      <c r="BB47">
        <v>34.047899999999998</v>
      </c>
      <c r="BC47">
        <v>50.452800000000003</v>
      </c>
      <c r="BD47">
        <v>24.516999999999999</v>
      </c>
      <c r="BE47">
        <v>3.5034799999999998E-2</v>
      </c>
      <c r="BF47">
        <v>25.047999999999998</v>
      </c>
      <c r="BG47">
        <v>3.7528699999999998E-2</v>
      </c>
      <c r="BH47">
        <v>24.228999999999999</v>
      </c>
      <c r="BI47">
        <v>2.716E-2</v>
      </c>
      <c r="BJ47">
        <f t="shared" si="7"/>
        <v>4.2322400000000009</v>
      </c>
      <c r="BK47">
        <f t="shared" si="8"/>
        <v>4.0980700000000034</v>
      </c>
      <c r="BL47">
        <v>2</v>
      </c>
      <c r="BM47">
        <v>0.51910000000000001</v>
      </c>
      <c r="BN47">
        <v>4.3369600000000001E-2</v>
      </c>
      <c r="BO47">
        <v>0.79610000000000003</v>
      </c>
      <c r="BP47">
        <v>3.8470499999999998E-2</v>
      </c>
      <c r="BQ47">
        <v>0.27700000000000002</v>
      </c>
      <c r="BR47">
        <v>3.6429999999999997E-2</v>
      </c>
      <c r="BS47" t="s">
        <v>93</v>
      </c>
      <c r="BT47" t="s">
        <v>5</v>
      </c>
      <c r="BV47">
        <f t="shared" si="9"/>
        <v>0</v>
      </c>
    </row>
    <row r="48" spans="1:87" x14ac:dyDescent="0.35">
      <c r="A48" s="2">
        <v>47</v>
      </c>
      <c r="B48" t="s">
        <v>111</v>
      </c>
      <c r="C48">
        <v>341.04149999999998</v>
      </c>
      <c r="D48">
        <v>-57.9392</v>
      </c>
      <c r="E48">
        <v>-19.8</v>
      </c>
      <c r="F48" s="45">
        <v>-23.5</v>
      </c>
      <c r="G48">
        <v>20.1418</v>
      </c>
      <c r="H48">
        <v>9.9120400000000009E-4</v>
      </c>
      <c r="I48">
        <v>20.851900000000001</v>
      </c>
      <c r="J48">
        <v>1.2692599999999999E-3</v>
      </c>
      <c r="K48">
        <v>20.005700000000001</v>
      </c>
      <c r="L48">
        <v>9.47673E-4</v>
      </c>
      <c r="M48">
        <v>0.69320000000000004</v>
      </c>
      <c r="N48">
        <v>1.2224099999999999E-3</v>
      </c>
      <c r="O48">
        <v>0.81420000000000003</v>
      </c>
      <c r="P48">
        <v>1.1975E-3</v>
      </c>
      <c r="Q48">
        <v>0.121</v>
      </c>
      <c r="R48">
        <v>9.7957699999999992E-4</v>
      </c>
      <c r="S48" s="1">
        <v>-1</v>
      </c>
      <c r="T48" s="1">
        <v>-1</v>
      </c>
      <c r="U48" s="1">
        <v>-1</v>
      </c>
      <c r="V48">
        <v>28.91057</v>
      </c>
      <c r="W48">
        <v>29.322379999999999</v>
      </c>
      <c r="X48">
        <v>27.65549</v>
      </c>
      <c r="Y48">
        <v>28.528300000000002</v>
      </c>
      <c r="Z48">
        <v>28.779399999999999</v>
      </c>
      <c r="AA48">
        <v>26.965299999999999</v>
      </c>
      <c r="AB48">
        <f t="shared" si="0"/>
        <v>0.38226999999999833</v>
      </c>
      <c r="AC48">
        <f t="shared" si="1"/>
        <v>0.54298000000000002</v>
      </c>
      <c r="AD48">
        <v>63.973483548264909</v>
      </c>
      <c r="AE48" s="1">
        <v>3</v>
      </c>
      <c r="AF48" s="1" t="s">
        <v>300</v>
      </c>
      <c r="AG48" s="6">
        <v>107.900920305463</v>
      </c>
      <c r="AH48" s="6">
        <v>89.805200160135797</v>
      </c>
      <c r="AI48">
        <f t="shared" si="2"/>
        <v>98.853060232799407</v>
      </c>
      <c r="AJ48">
        <f t="shared" si="3"/>
        <v>33.46578612872397</v>
      </c>
      <c r="AK48">
        <f t="shared" si="4"/>
        <v>27.853345581281285</v>
      </c>
      <c r="AL48">
        <f t="shared" si="5"/>
        <v>30.659565855002633</v>
      </c>
      <c r="AM48">
        <v>13.6012</v>
      </c>
      <c r="AN48">
        <f t="shared" si="6"/>
        <v>4.2184519743244024</v>
      </c>
      <c r="AO48">
        <v>138.204920450846</v>
      </c>
      <c r="AP48">
        <v>97.533971150716098</v>
      </c>
      <c r="AQ48">
        <v>46.289577484130902</v>
      </c>
      <c r="AR48">
        <v>24.447523117065401</v>
      </c>
      <c r="AS48">
        <v>1.2644312654932301E-2</v>
      </c>
      <c r="AT48">
        <v>25.105281194051098</v>
      </c>
      <c r="AU48">
        <v>1.43631619090835E-2</v>
      </c>
      <c r="AV48">
        <v>24.0304787953695</v>
      </c>
      <c r="AW48">
        <v>2.00243120392164E-2</v>
      </c>
      <c r="AX48">
        <v>128.63900000000001</v>
      </c>
      <c r="AY48">
        <v>93.836299999999994</v>
      </c>
      <c r="AZ48">
        <v>128.63900000000001</v>
      </c>
      <c r="BA48">
        <v>15.9785</v>
      </c>
      <c r="BB48">
        <v>10.5642</v>
      </c>
      <c r="BC48">
        <v>9.8472100000000005</v>
      </c>
      <c r="BD48">
        <v>26.975100000000001</v>
      </c>
      <c r="BE48">
        <v>6.9108600000000006E-2</v>
      </c>
      <c r="BF48">
        <v>27.655799999999999</v>
      </c>
      <c r="BG48">
        <v>0.104363</v>
      </c>
      <c r="BH48">
        <v>26.2363</v>
      </c>
      <c r="BI48">
        <v>0.111417</v>
      </c>
      <c r="BJ48">
        <f t="shared" si="7"/>
        <v>1.9354699999999987</v>
      </c>
      <c r="BK48">
        <f t="shared" si="8"/>
        <v>1.6665799999999997</v>
      </c>
      <c r="BL48">
        <v>1</v>
      </c>
      <c r="BM48">
        <v>0.64080000000000004</v>
      </c>
      <c r="BN48">
        <v>1.7554413401318698E-2</v>
      </c>
      <c r="BO48">
        <v>1.0427999999999999</v>
      </c>
      <c r="BP48">
        <v>2.3080859306924099E-2</v>
      </c>
      <c r="BQ48">
        <v>0.40200000000000002</v>
      </c>
      <c r="BR48">
        <v>2.2139652070023299E-2</v>
      </c>
      <c r="BS48" t="s">
        <v>10</v>
      </c>
      <c r="BV48">
        <f t="shared" si="9"/>
        <v>0</v>
      </c>
    </row>
    <row r="49" spans="1:88" s="48" customFormat="1" x14ac:dyDescent="0.35">
      <c r="A49" s="49">
        <v>48</v>
      </c>
      <c r="B49" s="48" t="s">
        <v>112</v>
      </c>
      <c r="C49" s="48">
        <v>41.179600000000001</v>
      </c>
      <c r="D49" s="48">
        <v>5.3353999999999999</v>
      </c>
      <c r="E49" s="48">
        <v>-20.3</v>
      </c>
      <c r="F49" s="48">
        <v>-22.8</v>
      </c>
      <c r="G49" s="48">
        <v>22.656700000000001</v>
      </c>
      <c r="H49" s="48">
        <v>3.0260700000000001E-2</v>
      </c>
      <c r="I49" s="48">
        <v>23.164899999999999</v>
      </c>
      <c r="J49" s="48">
        <v>3.5691800000000003E-2</v>
      </c>
      <c r="K49" s="48">
        <v>22.325099999999999</v>
      </c>
      <c r="L49" s="48">
        <v>2.7445799999999999E-2</v>
      </c>
      <c r="M49" s="48">
        <v>0.44130000000000003</v>
      </c>
      <c r="N49" s="48">
        <v>3.0880899999999999E-2</v>
      </c>
      <c r="O49" s="48">
        <v>0.71279999999999999</v>
      </c>
      <c r="P49" s="48">
        <v>2.9238E-2</v>
      </c>
      <c r="Q49" s="48">
        <v>0.27150000000000002</v>
      </c>
      <c r="R49" s="48">
        <v>2.4889999999999999E-2</v>
      </c>
      <c r="S49" s="49">
        <v>99</v>
      </c>
      <c r="T49" s="49">
        <v>99</v>
      </c>
      <c r="U49" s="49">
        <v>99</v>
      </c>
      <c r="V49" s="48">
        <v>28.374220000000001</v>
      </c>
      <c r="W49" s="48">
        <v>28.86392</v>
      </c>
      <c r="X49" s="48">
        <v>27.564699999999998</v>
      </c>
      <c r="Y49" s="48">
        <v>27.793199999999999</v>
      </c>
      <c r="Z49" s="48">
        <v>28.1249</v>
      </c>
      <c r="AA49" s="48">
        <v>26.649799999999999</v>
      </c>
      <c r="AB49" s="48">
        <f t="shared" si="0"/>
        <v>0.58102000000000231</v>
      </c>
      <c r="AC49" s="48">
        <f t="shared" si="1"/>
        <v>0.73902000000000001</v>
      </c>
      <c r="AD49" s="48">
        <v>93.325430079699515</v>
      </c>
      <c r="AE49" s="49">
        <v>5</v>
      </c>
      <c r="AF49" s="49" t="s">
        <v>302</v>
      </c>
      <c r="AG49" s="48">
        <v>20.070705629999999</v>
      </c>
      <c r="AH49" s="48">
        <v>20.070705629999999</v>
      </c>
      <c r="AI49" s="48">
        <f t="shared" si="2"/>
        <v>20.070705629999999</v>
      </c>
      <c r="AJ49" s="48">
        <f t="shared" si="3"/>
        <v>9.0811013722738529</v>
      </c>
      <c r="AK49" s="48">
        <f t="shared" si="4"/>
        <v>9.0811013722738529</v>
      </c>
      <c r="AL49" s="48">
        <f t="shared" si="5"/>
        <v>9.0811013722738529</v>
      </c>
      <c r="AM49" s="48">
        <v>7.9478900000000001</v>
      </c>
      <c r="AN49" s="48">
        <f t="shared" si="6"/>
        <v>3.5960666314491525</v>
      </c>
      <c r="AO49" s="48">
        <v>21.962774280000001</v>
      </c>
      <c r="AP49" s="48">
        <v>17.00262833</v>
      </c>
      <c r="AQ49" s="48">
        <v>11.024693490000001</v>
      </c>
      <c r="AR49" s="48">
        <v>24.622599999999998</v>
      </c>
      <c r="AS49" s="48">
        <v>3.4148199999999997E-2</v>
      </c>
      <c r="AT49" s="48">
        <v>25.295300000000001</v>
      </c>
      <c r="AU49" s="48">
        <v>3.8127800000000003E-2</v>
      </c>
      <c r="AV49" s="48">
        <v>24.333400000000001</v>
      </c>
      <c r="AW49" s="48">
        <v>2.3917600000000001E-2</v>
      </c>
      <c r="AX49" s="48">
        <v>33.017800000000001</v>
      </c>
      <c r="AY49" s="48">
        <v>33.017800000000001</v>
      </c>
      <c r="AZ49" s="48">
        <v>33.017800000000001</v>
      </c>
      <c r="BA49" s="48">
        <v>26.974399999999999</v>
      </c>
      <c r="BB49" s="48">
        <v>23.597799999999999</v>
      </c>
      <c r="BC49" s="48">
        <v>17.988800000000001</v>
      </c>
      <c r="BD49" s="48">
        <v>24.897600000000001</v>
      </c>
      <c r="BE49" s="48">
        <v>4.4765100000000002E-2</v>
      </c>
      <c r="BF49" s="48">
        <v>25.5626</v>
      </c>
      <c r="BG49" s="48">
        <v>5.05245E-2</v>
      </c>
      <c r="BH49" s="48">
        <v>24.621700000000001</v>
      </c>
      <c r="BI49" s="48">
        <v>6.4870700000000003E-2</v>
      </c>
      <c r="BJ49" s="48">
        <f t="shared" si="7"/>
        <v>3.4766200000000005</v>
      </c>
      <c r="BK49" s="48">
        <f t="shared" si="8"/>
        <v>3.3013200000000005</v>
      </c>
      <c r="BL49" s="48">
        <v>3</v>
      </c>
      <c r="BM49" s="48">
        <v>0.60570000000000002</v>
      </c>
      <c r="BN49" s="48">
        <v>4.6040400000000002E-2</v>
      </c>
      <c r="BO49" s="48">
        <v>0.83499999999999996</v>
      </c>
      <c r="BP49" s="48">
        <v>4.0002700000000002E-2</v>
      </c>
      <c r="BQ49" s="48">
        <v>0.2293</v>
      </c>
      <c r="BR49" s="48">
        <v>3.6627699999999999E-2</v>
      </c>
      <c r="BS49" s="48">
        <v>41.174969410000003</v>
      </c>
      <c r="BT49" s="48">
        <v>5.3381890519999997</v>
      </c>
      <c r="BU49" s="48">
        <v>19.459438240000001</v>
      </c>
      <c r="BV49" s="48">
        <f t="shared" si="9"/>
        <v>8.8045300729639724</v>
      </c>
      <c r="BW49" s="48">
        <v>23.107700000000001</v>
      </c>
      <c r="BX49" s="48">
        <v>3.4821499999999998E-2</v>
      </c>
      <c r="BY49" s="48">
        <v>23.599900000000002</v>
      </c>
      <c r="BZ49" s="48">
        <v>4.1624800000000003E-2</v>
      </c>
      <c r="CA49" s="48">
        <v>22.7928</v>
      </c>
      <c r="CB49" s="48">
        <v>3.1387400000000003E-2</v>
      </c>
      <c r="CC49" s="48">
        <v>0.42520000000000002</v>
      </c>
      <c r="CD49" s="48">
        <v>3.8527699999999998E-2</v>
      </c>
      <c r="CE49" s="48">
        <v>0.68010000000000004</v>
      </c>
      <c r="CF49" s="48">
        <v>3.6522499999999999E-2</v>
      </c>
      <c r="CG49" s="48">
        <v>0.25490000000000002</v>
      </c>
      <c r="CH49" s="48">
        <v>3.1082200000000001E-2</v>
      </c>
      <c r="CI49" s="48" t="s">
        <v>7</v>
      </c>
      <c r="CJ49" s="48" t="s">
        <v>5</v>
      </c>
    </row>
    <row r="50" spans="1:88" x14ac:dyDescent="0.35">
      <c r="A50" s="1">
        <v>49</v>
      </c>
      <c r="B50" t="s">
        <v>113</v>
      </c>
      <c r="C50">
        <v>48.731000000000002</v>
      </c>
      <c r="D50">
        <v>-62.987400000000001</v>
      </c>
      <c r="E50" s="46">
        <v>-20.5</v>
      </c>
      <c r="F50">
        <v>-22.1</v>
      </c>
      <c r="G50">
        <v>20.002800000000001</v>
      </c>
      <c r="H50">
        <v>5.0729700000000004E-3</v>
      </c>
      <c r="I50">
        <v>20.6235</v>
      </c>
      <c r="J50">
        <v>5.8216400000000003E-3</v>
      </c>
      <c r="K50">
        <v>19.553799999999999</v>
      </c>
      <c r="L50">
        <v>4.6515799999999998E-3</v>
      </c>
      <c r="M50">
        <v>0.5917</v>
      </c>
      <c r="N50">
        <v>3.7478300000000002E-3</v>
      </c>
      <c r="O50">
        <v>1.0157</v>
      </c>
      <c r="P50">
        <v>3.5111600000000001E-3</v>
      </c>
      <c r="Q50">
        <v>0.42399999999999999</v>
      </c>
      <c r="R50">
        <v>2.8982499999999998E-3</v>
      </c>
      <c r="S50" s="1">
        <v>5</v>
      </c>
      <c r="T50" s="8">
        <v>5</v>
      </c>
      <c r="U50" s="8">
        <v>99</v>
      </c>
      <c r="V50">
        <v>28.834420000000001</v>
      </c>
      <c r="W50">
        <v>29.161629999999999</v>
      </c>
      <c r="X50">
        <v>27.451820000000001</v>
      </c>
      <c r="Y50">
        <v>28.201899999999998</v>
      </c>
      <c r="Z50">
        <v>28.479900000000001</v>
      </c>
      <c r="AA50">
        <v>27.085599999999999</v>
      </c>
      <c r="AB50">
        <f t="shared" si="0"/>
        <v>0.63252000000000308</v>
      </c>
      <c r="AC50">
        <f t="shared" si="1"/>
        <v>0.68172999999999817</v>
      </c>
      <c r="AD50">
        <v>81.283051616409892</v>
      </c>
      <c r="AE50" s="1">
        <v>1</v>
      </c>
      <c r="AF50" s="1" t="s">
        <v>331</v>
      </c>
      <c r="AG50">
        <v>102.3881732</v>
      </c>
      <c r="AH50">
        <v>82.214060669999995</v>
      </c>
      <c r="AI50">
        <f t="shared" si="2"/>
        <v>92.301116934999996</v>
      </c>
      <c r="AJ50">
        <f t="shared" si="3"/>
        <v>40.348340465804817</v>
      </c>
      <c r="AK50">
        <f t="shared" si="4"/>
        <v>32.398282021399453</v>
      </c>
      <c r="AL50">
        <f t="shared" si="5"/>
        <v>36.373311243602132</v>
      </c>
      <c r="AM50">
        <v>10.102499999999999</v>
      </c>
      <c r="AN50">
        <f t="shared" si="6"/>
        <v>3.9811151700066971</v>
      </c>
      <c r="AO50">
        <v>11.04281664</v>
      </c>
      <c r="AP50">
        <v>8.1485927100000008</v>
      </c>
      <c r="AQ50">
        <v>4.3965909480000001</v>
      </c>
      <c r="AR50">
        <v>26.541</v>
      </c>
      <c r="AS50">
        <v>4.89454E-2</v>
      </c>
      <c r="AT50">
        <v>27.167000000000002</v>
      </c>
      <c r="AU50">
        <v>6.1290299999999999E-2</v>
      </c>
      <c r="AV50">
        <v>26.344899999999999</v>
      </c>
      <c r="AW50">
        <v>4.8283600000000003E-2</v>
      </c>
      <c r="AX50">
        <v>79.489800000000002</v>
      </c>
      <c r="AY50">
        <v>79.489800000000002</v>
      </c>
      <c r="AZ50">
        <v>57.729599999999998</v>
      </c>
      <c r="BA50">
        <v>14.6837</v>
      </c>
      <c r="BB50">
        <v>12.656700000000001</v>
      </c>
      <c r="BC50">
        <v>4.4398200000000001</v>
      </c>
      <c r="BD50">
        <v>26.651199999999999</v>
      </c>
      <c r="BE50">
        <v>7.5816499999999995E-2</v>
      </c>
      <c r="BF50">
        <v>27.177900000000001</v>
      </c>
      <c r="BG50">
        <v>8.76585E-2</v>
      </c>
      <c r="BH50">
        <v>26.433</v>
      </c>
      <c r="BI50">
        <v>0.24712700000000001</v>
      </c>
      <c r="BJ50">
        <f t="shared" si="7"/>
        <v>2.1832200000000022</v>
      </c>
      <c r="BK50">
        <f t="shared" si="8"/>
        <v>1.9837299999999978</v>
      </c>
      <c r="BL50">
        <v>3</v>
      </c>
      <c r="BM50">
        <v>0.59699999999999998</v>
      </c>
      <c r="BN50">
        <v>7.7097799999999994E-2</v>
      </c>
      <c r="BO50">
        <v>0.7681</v>
      </c>
      <c r="BP50">
        <v>7.6687599999999995E-2</v>
      </c>
      <c r="BQ50">
        <v>0.1711</v>
      </c>
      <c r="BR50">
        <v>6.7406599999999997E-2</v>
      </c>
      <c r="BS50">
        <v>48.746658050000001</v>
      </c>
      <c r="BT50">
        <v>-62.973852229999999</v>
      </c>
      <c r="BU50">
        <v>74.542580880000003</v>
      </c>
      <c r="BV50">
        <f t="shared" si="9"/>
        <v>29.375164518962553</v>
      </c>
      <c r="BW50">
        <v>24.186800000000002</v>
      </c>
      <c r="BX50">
        <v>1.9466199999999999E-2</v>
      </c>
      <c r="BY50">
        <v>24.401900000000001</v>
      </c>
      <c r="BZ50">
        <v>2.1485400000000002E-2</v>
      </c>
      <c r="CA50">
        <v>24.108499999999999</v>
      </c>
      <c r="CB50">
        <v>1.89748E-2</v>
      </c>
      <c r="CC50">
        <v>0.186</v>
      </c>
      <c r="CD50">
        <v>2.5009799999999999E-2</v>
      </c>
      <c r="CE50">
        <v>0.23930000000000001</v>
      </c>
      <c r="CF50">
        <v>2.4685499999999999E-2</v>
      </c>
      <c r="CG50">
        <v>5.33E-2</v>
      </c>
      <c r="CH50">
        <v>2.31963E-2</v>
      </c>
      <c r="CI50" t="s">
        <v>7</v>
      </c>
      <c r="CJ50" t="s">
        <v>5</v>
      </c>
    </row>
    <row r="51" spans="1:88" s="48" customFormat="1" x14ac:dyDescent="0.35">
      <c r="A51" s="49">
        <v>50</v>
      </c>
      <c r="B51" s="48" t="s">
        <v>114</v>
      </c>
      <c r="C51" s="48">
        <v>13.9772</v>
      </c>
      <c r="D51" s="48">
        <v>-60.859699999999997</v>
      </c>
      <c r="E51" s="48">
        <v>-20.5</v>
      </c>
      <c r="F51" s="48">
        <v>-23.3</v>
      </c>
      <c r="G51" s="48">
        <v>21.718299999999999</v>
      </c>
      <c r="H51" s="48">
        <v>5.8061199999999997E-3</v>
      </c>
      <c r="I51" s="48">
        <v>22.467600000000001</v>
      </c>
      <c r="J51" s="48">
        <v>7.4744199999999998E-3</v>
      </c>
      <c r="K51" s="48">
        <v>21.1477</v>
      </c>
      <c r="L51" s="48">
        <v>4.8853000000000004E-3</v>
      </c>
      <c r="M51" s="48">
        <v>0.72919999999999996</v>
      </c>
      <c r="N51" s="48">
        <v>6.8570100000000002E-3</v>
      </c>
      <c r="O51" s="48">
        <v>1.2818000000000001</v>
      </c>
      <c r="P51" s="48">
        <v>6.37231E-3</v>
      </c>
      <c r="Q51" s="48">
        <v>0.55259999999999998</v>
      </c>
      <c r="R51" s="48">
        <v>4.9668500000000001E-3</v>
      </c>
      <c r="S51" s="49">
        <v>5</v>
      </c>
      <c r="T51" s="50">
        <v>5</v>
      </c>
      <c r="U51" s="50">
        <v>99</v>
      </c>
      <c r="V51" s="48">
        <v>28.94275</v>
      </c>
      <c r="W51" s="48">
        <v>29.231529999999999</v>
      </c>
      <c r="X51" s="48">
        <v>27.614519999999999</v>
      </c>
      <c r="Y51" s="48">
        <v>28.488700000000001</v>
      </c>
      <c r="Z51" s="48">
        <v>28.601900000000001</v>
      </c>
      <c r="AA51" s="48">
        <v>26.956199999999999</v>
      </c>
      <c r="AB51" s="48">
        <f t="shared" si="0"/>
        <v>0.45404999999999873</v>
      </c>
      <c r="AC51" s="48">
        <f t="shared" si="1"/>
        <v>0.6296299999999988</v>
      </c>
      <c r="AD51" s="48">
        <v>99.540541735152971</v>
      </c>
      <c r="AE51" s="49">
        <v>5</v>
      </c>
      <c r="AF51" s="49" t="s">
        <v>306</v>
      </c>
      <c r="AG51" s="48">
        <v>61.20861403</v>
      </c>
      <c r="AH51" s="48">
        <v>18.48603816</v>
      </c>
      <c r="AI51" s="48">
        <f t="shared" si="2"/>
        <v>39.847326095</v>
      </c>
      <c r="AJ51" s="48">
        <f t="shared" si="3"/>
        <v>29.538499357851649</v>
      </c>
      <c r="AK51" s="48">
        <f t="shared" si="4"/>
        <v>8.9211271153884883</v>
      </c>
      <c r="AL51" s="48">
        <f t="shared" si="5"/>
        <v>19.229813236620068</v>
      </c>
      <c r="AM51" s="48">
        <v>6.2675900000000002</v>
      </c>
      <c r="AN51" s="48">
        <f t="shared" si="6"/>
        <v>3.0246592922286673</v>
      </c>
      <c r="AO51" s="48">
        <v>8.0032431190000004</v>
      </c>
      <c r="AP51" s="48">
        <v>5.3769072820000003</v>
      </c>
      <c r="AQ51" s="48">
        <v>2.8199597939999999</v>
      </c>
      <c r="AR51" s="48">
        <v>26.218900000000001</v>
      </c>
      <c r="AS51" s="48">
        <v>5.1854400000000002E-2</v>
      </c>
      <c r="AT51" s="48">
        <v>26.818100000000001</v>
      </c>
      <c r="AU51" s="48">
        <v>6.4500100000000005E-2</v>
      </c>
      <c r="AV51" s="48">
        <v>26.1051</v>
      </c>
      <c r="AW51" s="48">
        <v>5.21982E-2</v>
      </c>
      <c r="AX51" s="48">
        <v>30.889800000000001</v>
      </c>
      <c r="AY51" s="48">
        <v>30.889800000000001</v>
      </c>
      <c r="AZ51" s="48">
        <v>30.889800000000001</v>
      </c>
      <c r="BA51" s="48">
        <v>7.4173900000000001</v>
      </c>
      <c r="BB51" s="48">
        <v>4.79399</v>
      </c>
      <c r="BC51" s="48">
        <v>3.3735900000000001</v>
      </c>
      <c r="BD51" s="48">
        <v>27.034700000000001</v>
      </c>
      <c r="BE51" s="48">
        <v>0.151203</v>
      </c>
      <c r="BF51" s="48">
        <v>27.835799999999999</v>
      </c>
      <c r="BG51" s="48">
        <v>0.23130400000000001</v>
      </c>
      <c r="BH51" s="48">
        <v>26.578600000000002</v>
      </c>
      <c r="BI51" s="48">
        <v>0.32666000000000001</v>
      </c>
      <c r="BJ51" s="48">
        <f t="shared" si="7"/>
        <v>1.9080499999999994</v>
      </c>
      <c r="BK51" s="48">
        <f t="shared" si="8"/>
        <v>1.3957300000000004</v>
      </c>
      <c r="BL51" s="48">
        <v>3</v>
      </c>
      <c r="BM51" s="48">
        <v>0.57920000000000005</v>
      </c>
      <c r="BN51" s="48">
        <v>7.9770099999999997E-2</v>
      </c>
      <c r="BO51" s="48">
        <v>0.67490000000000006</v>
      </c>
      <c r="BP51" s="48">
        <v>7.9984799999999995E-2</v>
      </c>
      <c r="BQ51" s="48">
        <v>9.5699999999999993E-2</v>
      </c>
      <c r="BR51" s="48">
        <v>7.0569000000000007E-2</v>
      </c>
      <c r="BS51" s="48" t="s">
        <v>7</v>
      </c>
      <c r="BT51" s="48" t="s">
        <v>94</v>
      </c>
      <c r="BV51" s="48">
        <f t="shared" si="9"/>
        <v>0</v>
      </c>
    </row>
    <row r="52" spans="1:88" s="52" customFormat="1" x14ac:dyDescent="0.35">
      <c r="A52" s="55">
        <v>51</v>
      </c>
      <c r="B52" s="52" t="s">
        <v>115</v>
      </c>
      <c r="C52" s="52">
        <v>49.789000000000001</v>
      </c>
      <c r="D52" s="52">
        <v>-61.514499999999998</v>
      </c>
      <c r="E52" s="52">
        <v>-20.2</v>
      </c>
      <c r="F52" s="52">
        <v>-23.7</v>
      </c>
      <c r="G52" s="52">
        <v>20.055199999999999</v>
      </c>
      <c r="H52" s="52">
        <v>2.9911899999999999E-3</v>
      </c>
      <c r="I52" s="52">
        <v>21.0502</v>
      </c>
      <c r="J52" s="52">
        <v>3.9453200000000004E-3</v>
      </c>
      <c r="K52" s="52">
        <v>19.342199999999998</v>
      </c>
      <c r="L52" s="52">
        <v>2.5343499999999999E-3</v>
      </c>
      <c r="M52" s="52">
        <v>0.96699999999999997</v>
      </c>
      <c r="N52" s="52">
        <v>3.05259E-3</v>
      </c>
      <c r="O52" s="52">
        <v>1.6551</v>
      </c>
      <c r="P52" s="52">
        <v>2.8353900000000001E-3</v>
      </c>
      <c r="Q52" s="52">
        <v>0.68810000000000004</v>
      </c>
      <c r="R52" s="52">
        <v>2.0055799999999999E-3</v>
      </c>
      <c r="S52" s="44">
        <v>-1</v>
      </c>
      <c r="T52" s="44">
        <v>-1</v>
      </c>
      <c r="U52" s="44">
        <v>-1</v>
      </c>
      <c r="V52" s="52">
        <v>28.806650000000001</v>
      </c>
      <c r="W52" s="52">
        <v>29.179040000000001</v>
      </c>
      <c r="X52" s="52">
        <v>27.631930000000001</v>
      </c>
      <c r="Y52" s="52">
        <v>28.034300000000002</v>
      </c>
      <c r="Z52" s="52">
        <v>28.316099999999999</v>
      </c>
      <c r="AA52" s="52">
        <v>27.094100000000001</v>
      </c>
      <c r="AB52" s="52">
        <f>V52-Y52</f>
        <v>0.77234999999999943</v>
      </c>
      <c r="AC52" s="52">
        <f>W52-Z52</f>
        <v>0.86294000000000182</v>
      </c>
      <c r="AD52" s="52">
        <v>89.125093813374647</v>
      </c>
      <c r="AE52" s="44">
        <v>4</v>
      </c>
      <c r="AF52" s="44" t="s">
        <v>307</v>
      </c>
      <c r="AG52" s="54">
        <v>565.10489520569297</v>
      </c>
      <c r="AH52" s="54">
        <v>547.92199953783097</v>
      </c>
      <c r="AI52" s="52">
        <f>(AG52+AH52)/2</f>
        <v>556.51344737176191</v>
      </c>
      <c r="AJ52" s="52">
        <f>(((AG52/3.6)/360)*2*3.1416*AD52)</f>
        <v>244.17711140993504</v>
      </c>
      <c r="AK52" s="52">
        <f>(((AH52/3.6)/360)*2*3.1416*AD52)</f>
        <v>236.75252552254923</v>
      </c>
      <c r="AL52" s="52">
        <f>(((AI52/3.6)/360)*2*3.1416*AD52)</f>
        <v>240.46481846624215</v>
      </c>
      <c r="AM52" s="52">
        <v>21.656500000000001</v>
      </c>
      <c r="AN52" s="52">
        <f>(((AM52/3.6)/360)*2*3.1416*AD52)</f>
        <v>9.357593002843247</v>
      </c>
      <c r="AO52">
        <v>6.5890398025512704</v>
      </c>
      <c r="AP52">
        <v>4.0840227603912398</v>
      </c>
      <c r="AQ52">
        <v>4.7732496261596697</v>
      </c>
      <c r="AR52">
        <v>27.056815147399899</v>
      </c>
      <c r="AS52">
        <v>5.0979623571038198E-2</v>
      </c>
      <c r="AT52">
        <v>27.833994865417498</v>
      </c>
      <c r="AU52">
        <v>7.303811237216E-2</v>
      </c>
      <c r="AV52">
        <v>26.441963195800799</v>
      </c>
      <c r="AW52">
        <v>8.5633713752031299E-2</v>
      </c>
      <c r="AX52" s="52">
        <v>97.817700000000002</v>
      </c>
      <c r="AY52" s="52">
        <v>97.817700000000002</v>
      </c>
      <c r="AZ52" s="52">
        <v>97.817700000000002</v>
      </c>
      <c r="BA52" s="52">
        <v>44.131300000000003</v>
      </c>
      <c r="BB52" s="52">
        <v>32.884</v>
      </c>
      <c r="BC52" s="52">
        <v>26.868200000000002</v>
      </c>
      <c r="BD52" s="52">
        <v>25.352</v>
      </c>
      <c r="BE52" s="52">
        <v>2.6126300000000002E-2</v>
      </c>
      <c r="BF52" s="52">
        <v>26.1511</v>
      </c>
      <c r="BG52" s="52">
        <v>3.4541000000000002E-2</v>
      </c>
      <c r="BH52" s="52">
        <v>24.8811</v>
      </c>
      <c r="BI52" s="52">
        <v>4.1933600000000001E-2</v>
      </c>
      <c r="BJ52" s="52">
        <f>V52-BD52</f>
        <v>3.4546500000000009</v>
      </c>
      <c r="BK52" s="52">
        <f>W52-BF52</f>
        <v>3.027940000000001</v>
      </c>
      <c r="BL52" s="52">
        <v>1</v>
      </c>
      <c r="BM52" s="52">
        <v>0.74909999999999999</v>
      </c>
      <c r="BN52" s="52">
        <v>8.8460231001003795E-2</v>
      </c>
      <c r="BO52" s="52">
        <v>1.339</v>
      </c>
      <c r="BP52" s="52">
        <v>0.111924284787471</v>
      </c>
      <c r="BQ52" s="52">
        <v>0.58989999999999998</v>
      </c>
      <c r="BR52" s="52">
        <v>9.9056675018644194E-2</v>
      </c>
      <c r="BS52" s="52">
        <v>49.731883539999998</v>
      </c>
      <c r="BT52" s="52">
        <v>-61.497368280000003</v>
      </c>
      <c r="BU52" s="52">
        <v>214.67418459999999</v>
      </c>
      <c r="BV52" s="52">
        <f>(((BU52/3.6)/360)*2*3.1416*AD52)</f>
        <v>92.758924466282139</v>
      </c>
      <c r="BW52" s="52">
        <v>21.204899999999999</v>
      </c>
      <c r="BX52" s="52">
        <v>4.1435200000000004E-3</v>
      </c>
      <c r="BY52" s="52">
        <v>22.017900000000001</v>
      </c>
      <c r="BZ52" s="52">
        <v>5.4313199999999999E-3</v>
      </c>
      <c r="CA52" s="52">
        <v>20.660699999999999</v>
      </c>
      <c r="CB52" s="52">
        <v>3.5227399999999999E-3</v>
      </c>
      <c r="CC52" s="52">
        <v>0.78500000000000003</v>
      </c>
      <c r="CD52" s="52">
        <v>4.9239799999999997E-3</v>
      </c>
      <c r="CE52" s="52">
        <v>1.3042</v>
      </c>
      <c r="CF52" s="52">
        <v>4.6024000000000004E-3</v>
      </c>
      <c r="CG52" s="52">
        <v>0.51919999999999999</v>
      </c>
      <c r="CH52" s="52">
        <v>3.5169699999999999E-3</v>
      </c>
      <c r="CI52" s="52" t="s">
        <v>7</v>
      </c>
    </row>
    <row r="53" spans="1:88" x14ac:dyDescent="0.35">
      <c r="A53" s="1">
        <v>52</v>
      </c>
      <c r="B53" t="s">
        <v>116</v>
      </c>
      <c r="C53">
        <v>11.0258</v>
      </c>
      <c r="D53">
        <v>5.2591999999999999</v>
      </c>
      <c r="E53">
        <v>-17.899999999999999</v>
      </c>
      <c r="F53">
        <v>-22.2</v>
      </c>
      <c r="G53">
        <v>20.6784</v>
      </c>
      <c r="H53">
        <v>4.9895499999999997E-3</v>
      </c>
      <c r="I53">
        <v>21.598199999999999</v>
      </c>
      <c r="J53">
        <v>6.61154E-3</v>
      </c>
      <c r="K53">
        <v>19.962499999999999</v>
      </c>
      <c r="L53">
        <v>4.1362899999999999E-3</v>
      </c>
      <c r="M53">
        <v>0.88980000000000004</v>
      </c>
      <c r="N53">
        <v>5.5390999999999999E-3</v>
      </c>
      <c r="O53">
        <v>1.5777000000000001</v>
      </c>
      <c r="P53">
        <v>5.1239099999999997E-3</v>
      </c>
      <c r="Q53">
        <v>0.68789999999999996</v>
      </c>
      <c r="R53">
        <v>3.71807E-3</v>
      </c>
      <c r="S53" s="1">
        <v>99</v>
      </c>
      <c r="T53" s="1">
        <v>99</v>
      </c>
      <c r="U53" s="1">
        <v>99</v>
      </c>
      <c r="V53">
        <v>28.50403</v>
      </c>
      <c r="W53">
        <v>29.134239999999998</v>
      </c>
      <c r="X53">
        <v>27.506250000000001</v>
      </c>
      <c r="Y53">
        <v>28.3369</v>
      </c>
      <c r="Z53">
        <v>28.4038</v>
      </c>
      <c r="AA53">
        <v>27.064299999999999</v>
      </c>
      <c r="AB53">
        <f t="shared" si="0"/>
        <v>0.16713000000000022</v>
      </c>
      <c r="AC53">
        <f t="shared" si="1"/>
        <v>0.73043999999999798</v>
      </c>
      <c r="AD53">
        <v>88.715601203796382</v>
      </c>
      <c r="AE53" s="1">
        <v>2</v>
      </c>
      <c r="AF53" s="1" t="s">
        <v>303</v>
      </c>
      <c r="AG53">
        <v>24.449716179999999</v>
      </c>
      <c r="AH53">
        <v>17.238202560000001</v>
      </c>
      <c r="AI53">
        <f t="shared" si="2"/>
        <v>20.84395937</v>
      </c>
      <c r="AJ53">
        <f t="shared" si="3"/>
        <v>10.515978861680342</v>
      </c>
      <c r="AK53">
        <f t="shared" si="4"/>
        <v>7.4142608609342133</v>
      </c>
      <c r="AL53">
        <f t="shared" si="5"/>
        <v>8.9651198613072758</v>
      </c>
      <c r="AM53">
        <v>8.1740700000000004</v>
      </c>
      <c r="AN53">
        <f t="shared" si="6"/>
        <v>3.5157196386684366</v>
      </c>
      <c r="AO53">
        <v>10.98722633</v>
      </c>
      <c r="AP53">
        <v>9.107486089</v>
      </c>
      <c r="AQ53">
        <v>5.8889457380000003</v>
      </c>
      <c r="AR53">
        <v>26.258299999999998</v>
      </c>
      <c r="AS53">
        <v>3.3901300000000002E-2</v>
      </c>
      <c r="AT53">
        <v>26.697199999999999</v>
      </c>
      <c r="AU53">
        <v>2.96283E-2</v>
      </c>
      <c r="AV53">
        <v>25.918399999999998</v>
      </c>
      <c r="AW53">
        <v>2.1810800000000002E-2</v>
      </c>
      <c r="AX53">
        <v>44.069400000000002</v>
      </c>
      <c r="AY53">
        <v>44.069400000000002</v>
      </c>
      <c r="AZ53">
        <v>44.069400000000002</v>
      </c>
      <c r="BA53">
        <v>9.09361</v>
      </c>
      <c r="BB53">
        <v>10.009</v>
      </c>
      <c r="BC53">
        <v>5.1170900000000001</v>
      </c>
      <c r="BD53">
        <v>26.599699999999999</v>
      </c>
      <c r="BE53">
        <v>0.122778</v>
      </c>
      <c r="BF53">
        <v>27.083600000000001</v>
      </c>
      <c r="BG53">
        <v>0.111858</v>
      </c>
      <c r="BH53">
        <v>26.281300000000002</v>
      </c>
      <c r="BI53">
        <v>0.215561</v>
      </c>
      <c r="BJ53">
        <f t="shared" si="7"/>
        <v>1.9043300000000016</v>
      </c>
      <c r="BK53">
        <f t="shared" si="8"/>
        <v>2.0506399999999978</v>
      </c>
      <c r="BL53">
        <v>3</v>
      </c>
      <c r="BM53">
        <v>0.40889999999999999</v>
      </c>
      <c r="BN53">
        <v>4.43553E-2</v>
      </c>
      <c r="BO53">
        <v>0.7208</v>
      </c>
      <c r="BP53">
        <v>3.6128300000000002E-2</v>
      </c>
      <c r="BQ53">
        <v>0.31190000000000001</v>
      </c>
      <c r="BR53">
        <v>3.9656999999999998E-2</v>
      </c>
      <c r="BS53" t="s">
        <v>14</v>
      </c>
      <c r="BT53" t="s">
        <v>5</v>
      </c>
      <c r="BV53">
        <f t="shared" si="9"/>
        <v>0</v>
      </c>
    </row>
    <row r="54" spans="1:88" x14ac:dyDescent="0.35">
      <c r="A54" s="1">
        <v>53</v>
      </c>
      <c r="B54" t="s">
        <v>117</v>
      </c>
      <c r="C54">
        <v>19.273700000000002</v>
      </c>
      <c r="D54">
        <v>-55.959099999999999</v>
      </c>
      <c r="E54">
        <v>-18.7</v>
      </c>
      <c r="F54">
        <v>-20.7</v>
      </c>
      <c r="G54">
        <v>20.929600000000001</v>
      </c>
      <c r="H54">
        <v>3.4751999999999999E-3</v>
      </c>
      <c r="I54">
        <v>21.317599999999999</v>
      </c>
      <c r="J54">
        <v>3.9139200000000004E-3</v>
      </c>
      <c r="K54">
        <v>20.725000000000001</v>
      </c>
      <c r="L54">
        <v>3.2743300000000002E-3</v>
      </c>
      <c r="M54">
        <v>0.35899999999999999</v>
      </c>
      <c r="N54">
        <v>3.46168E-3</v>
      </c>
      <c r="O54">
        <v>0.53849999999999998</v>
      </c>
      <c r="P54">
        <v>3.3365000000000001E-3</v>
      </c>
      <c r="Q54">
        <v>0.17949999999999999</v>
      </c>
      <c r="R54">
        <v>2.99885E-3</v>
      </c>
      <c r="S54" s="1">
        <v>5</v>
      </c>
      <c r="T54" s="8">
        <v>5</v>
      </c>
      <c r="U54" s="8">
        <v>99</v>
      </c>
      <c r="V54">
        <v>28.913869999999999</v>
      </c>
      <c r="W54">
        <v>29.21283</v>
      </c>
      <c r="X54">
        <v>27.60051</v>
      </c>
      <c r="Y54">
        <v>28.219899999999999</v>
      </c>
      <c r="Z54">
        <v>28.6722</v>
      </c>
      <c r="AA54">
        <v>27.144500000000001</v>
      </c>
      <c r="AB54">
        <f t="shared" si="0"/>
        <v>0.6939700000000002</v>
      </c>
      <c r="AC54">
        <f t="shared" si="1"/>
        <v>0.54063000000000017</v>
      </c>
      <c r="AD54">
        <v>66.374307040191013</v>
      </c>
      <c r="AE54" s="1">
        <v>5</v>
      </c>
      <c r="AF54" s="1" t="s">
        <v>330</v>
      </c>
      <c r="AG54">
        <v>29.110927749999998</v>
      </c>
      <c r="AH54">
        <v>29.110927749999998</v>
      </c>
      <c r="AI54">
        <f t="shared" si="2"/>
        <v>29.110927749999998</v>
      </c>
      <c r="AJ54">
        <f t="shared" si="3"/>
        <v>9.3676774541653387</v>
      </c>
      <c r="AK54">
        <f t="shared" si="4"/>
        <v>9.3676774541653387</v>
      </c>
      <c r="AL54">
        <f t="shared" si="5"/>
        <v>9.3676774541653387</v>
      </c>
      <c r="AM54">
        <v>11.920400000000001</v>
      </c>
      <c r="AN54">
        <f t="shared" si="6"/>
        <v>3.8358950042268067</v>
      </c>
      <c r="AO54">
        <v>10.360022539999999</v>
      </c>
      <c r="AP54">
        <v>9.0649337770000002</v>
      </c>
      <c r="AQ54">
        <v>4.9576330180000001</v>
      </c>
      <c r="AR54">
        <v>26.609188079999999</v>
      </c>
      <c r="AS54">
        <v>6.4060992999999997E-2</v>
      </c>
      <c r="AT54">
        <v>27.209554669999999</v>
      </c>
      <c r="AU54">
        <v>8.3264925000000004E-2</v>
      </c>
      <c r="AV54">
        <v>26.34056854</v>
      </c>
      <c r="AW54">
        <v>0.16145479700000001</v>
      </c>
      <c r="AX54">
        <v>85.187200000000004</v>
      </c>
      <c r="AY54">
        <v>85.187200000000004</v>
      </c>
      <c r="AZ54">
        <v>85.187200000000004</v>
      </c>
      <c r="BA54">
        <v>17.424399999999999</v>
      </c>
      <c r="BB54">
        <v>13.3194</v>
      </c>
      <c r="BC54">
        <v>6.7983900000000004</v>
      </c>
      <c r="BD54">
        <v>26.609188079999999</v>
      </c>
      <c r="BE54">
        <v>6.4060992999999997E-2</v>
      </c>
      <c r="BF54">
        <v>27.209554669999999</v>
      </c>
      <c r="BG54">
        <v>8.3264925000000004E-2</v>
      </c>
      <c r="BH54">
        <v>26.34056854</v>
      </c>
      <c r="BI54">
        <v>0.16145479700000001</v>
      </c>
      <c r="BJ54">
        <f t="shared" si="7"/>
        <v>2.3046819200000002</v>
      </c>
      <c r="BK54">
        <f t="shared" si="8"/>
        <v>2.003275330000001</v>
      </c>
      <c r="BL54">
        <v>1</v>
      </c>
      <c r="BM54">
        <v>0.57130000000000003</v>
      </c>
      <c r="BN54">
        <v>0.102603154</v>
      </c>
      <c r="BO54">
        <v>0.81499999999999995</v>
      </c>
      <c r="BP54">
        <v>0.179305356</v>
      </c>
      <c r="BQ54">
        <v>0.2437</v>
      </c>
      <c r="BR54">
        <v>0.17143039099999999</v>
      </c>
      <c r="BS54" t="s">
        <v>14</v>
      </c>
      <c r="BV54">
        <f t="shared" si="9"/>
        <v>0</v>
      </c>
    </row>
    <row r="55" spans="1:88" x14ac:dyDescent="0.35">
      <c r="A55" s="1">
        <v>54</v>
      </c>
      <c r="B55" t="s">
        <v>118</v>
      </c>
      <c r="C55">
        <v>25.706099999999999</v>
      </c>
      <c r="D55">
        <v>-54.523800000000001</v>
      </c>
      <c r="E55" s="46">
        <v>-20</v>
      </c>
      <c r="F55" s="45">
        <v>-23.4</v>
      </c>
      <c r="G55">
        <v>19.960899999999999</v>
      </c>
      <c r="H55">
        <v>2.1353800000000001E-3</v>
      </c>
      <c r="I55">
        <v>20.784400000000002</v>
      </c>
      <c r="J55">
        <v>2.7012199999999998E-3</v>
      </c>
      <c r="K55">
        <v>19.376200000000001</v>
      </c>
      <c r="L55">
        <v>1.8468099999999999E-3</v>
      </c>
      <c r="M55">
        <v>0.80049999999999999</v>
      </c>
      <c r="N55">
        <v>2.1626699999999998E-3</v>
      </c>
      <c r="O55">
        <v>1.3652</v>
      </c>
      <c r="P55">
        <v>2.0140399999999999E-3</v>
      </c>
      <c r="Q55">
        <v>0.56469999999999998</v>
      </c>
      <c r="R55">
        <v>1.5348E-3</v>
      </c>
      <c r="S55" s="1">
        <v>-1</v>
      </c>
      <c r="T55" s="1">
        <v>-1</v>
      </c>
      <c r="U55" s="1">
        <v>-1</v>
      </c>
      <c r="V55">
        <v>28.957509999999999</v>
      </c>
      <c r="W55">
        <v>29.354600000000001</v>
      </c>
      <c r="X55">
        <v>27.639410000000002</v>
      </c>
      <c r="Y55">
        <v>28.304500000000001</v>
      </c>
      <c r="Z55">
        <v>28.543800000000001</v>
      </c>
      <c r="AA55">
        <v>27.224299999999999</v>
      </c>
      <c r="AB55">
        <f t="shared" si="0"/>
        <v>0.65300999999999831</v>
      </c>
      <c r="AC55">
        <f t="shared" si="1"/>
        <v>0.81080000000000041</v>
      </c>
      <c r="AD55">
        <v>89.94975815300387</v>
      </c>
      <c r="AE55" s="1">
        <v>5</v>
      </c>
      <c r="AF55" s="1" t="s">
        <v>300</v>
      </c>
      <c r="AG55" s="6">
        <v>109.426303670617</v>
      </c>
      <c r="AH55" s="6">
        <v>109.426303670617</v>
      </c>
      <c r="AI55">
        <f t="shared" si="2"/>
        <v>109.426303670617</v>
      </c>
      <c r="AJ55">
        <f t="shared" si="3"/>
        <v>47.719689784928327</v>
      </c>
      <c r="AK55">
        <f t="shared" si="4"/>
        <v>47.719689784928327</v>
      </c>
      <c r="AL55">
        <f t="shared" si="5"/>
        <v>47.719689784928327</v>
      </c>
      <c r="AM55">
        <v>14.3825</v>
      </c>
      <c r="AN55">
        <f t="shared" si="6"/>
        <v>6.2720608785035994</v>
      </c>
      <c r="AO55">
        <v>12.4478397369385</v>
      </c>
      <c r="AP55">
        <v>11.742606163024901</v>
      </c>
      <c r="AQ55">
        <v>8.5221824645996094</v>
      </c>
      <c r="AR55">
        <v>26.865501403808601</v>
      </c>
      <c r="AS55">
        <v>5.6540280580520602E-2</v>
      </c>
      <c r="AT55">
        <v>27.357049942016602</v>
      </c>
      <c r="AU55">
        <v>6.0415361076593399E-2</v>
      </c>
      <c r="AV55">
        <v>26.421205520629901</v>
      </c>
      <c r="AW55">
        <v>0.124715059995651</v>
      </c>
      <c r="AX55">
        <v>135.023</v>
      </c>
      <c r="AY55">
        <v>135.023</v>
      </c>
      <c r="AZ55">
        <v>135.023</v>
      </c>
      <c r="BA55">
        <v>18.041899999999998</v>
      </c>
      <c r="BB55">
        <v>16.659700000000001</v>
      </c>
      <c r="BC55">
        <v>8.2639300000000002</v>
      </c>
      <c r="BD55">
        <v>26.866599999999998</v>
      </c>
      <c r="BE55">
        <v>6.12826E-2</v>
      </c>
      <c r="BF55">
        <v>27.371400000000001</v>
      </c>
      <c r="BG55">
        <v>6.6275399999999998E-2</v>
      </c>
      <c r="BH55">
        <v>26.402799999999999</v>
      </c>
      <c r="BI55">
        <v>0.13248599999999999</v>
      </c>
      <c r="BJ55">
        <f t="shared" si="7"/>
        <v>2.0909100000000009</v>
      </c>
      <c r="BK55">
        <f t="shared" si="8"/>
        <v>1.9832000000000001</v>
      </c>
      <c r="BL55">
        <v>1</v>
      </c>
      <c r="BM55">
        <v>0.46850000000000003</v>
      </c>
      <c r="BN55">
        <v>8.1413386299918705E-2</v>
      </c>
      <c r="BO55">
        <v>0.89280000000000004</v>
      </c>
      <c r="BP55">
        <v>0.13731961305953799</v>
      </c>
      <c r="BQ55">
        <v>0.42430000000000001</v>
      </c>
      <c r="BR55">
        <v>0.13568628666706001</v>
      </c>
      <c r="BS55" t="s">
        <v>7</v>
      </c>
      <c r="BV55">
        <f t="shared" si="9"/>
        <v>0</v>
      </c>
    </row>
    <row r="56" spans="1:88" x14ac:dyDescent="0.35">
      <c r="A56" s="2">
        <v>55</v>
      </c>
      <c r="B56" t="s">
        <v>119</v>
      </c>
      <c r="C56">
        <v>34.790900000000001</v>
      </c>
      <c r="D56">
        <v>-53.370399999999997</v>
      </c>
      <c r="E56">
        <v>-20</v>
      </c>
      <c r="F56" s="45">
        <v>-23.9</v>
      </c>
      <c r="G56">
        <v>20.227</v>
      </c>
      <c r="H56">
        <v>1.9756999999999999E-3</v>
      </c>
      <c r="I56">
        <v>21.2638</v>
      </c>
      <c r="J56">
        <v>2.7598599999999998E-3</v>
      </c>
      <c r="K56">
        <v>19.4129</v>
      </c>
      <c r="L56">
        <v>1.5777899999999999E-3</v>
      </c>
      <c r="M56">
        <v>0.99880000000000002</v>
      </c>
      <c r="N56">
        <v>2.4140899999999998E-3</v>
      </c>
      <c r="O56">
        <v>1.7788999999999999</v>
      </c>
      <c r="P56">
        <v>2.2307E-3</v>
      </c>
      <c r="Q56">
        <v>0.78010000000000002</v>
      </c>
      <c r="R56">
        <v>1.5396299999999999E-3</v>
      </c>
      <c r="S56" s="1">
        <v>-1</v>
      </c>
      <c r="T56" s="1">
        <v>-1</v>
      </c>
      <c r="U56" s="1">
        <v>-1</v>
      </c>
      <c r="V56">
        <v>28.84375</v>
      </c>
      <c r="W56">
        <v>29.284289999999999</v>
      </c>
      <c r="X56">
        <v>27.65316</v>
      </c>
      <c r="Y56">
        <v>28.283000000000001</v>
      </c>
      <c r="Z56">
        <v>28.683499999999999</v>
      </c>
      <c r="AA56">
        <v>27.287400000000002</v>
      </c>
      <c r="AB56">
        <f t="shared" si="0"/>
        <v>0.56074999999999875</v>
      </c>
      <c r="AC56">
        <f t="shared" si="1"/>
        <v>0.60078999999999994</v>
      </c>
      <c r="AD56">
        <v>87.498377522743823</v>
      </c>
      <c r="AE56" s="1">
        <v>5</v>
      </c>
      <c r="AF56" s="1" t="s">
        <v>337</v>
      </c>
      <c r="AG56">
        <v>51.471385869999999</v>
      </c>
      <c r="AH56">
        <v>49.515602229999999</v>
      </c>
      <c r="AI56">
        <f t="shared" si="2"/>
        <v>50.493494049999995</v>
      </c>
      <c r="AJ56">
        <f t="shared" si="3"/>
        <v>21.834424233281315</v>
      </c>
      <c r="AK56">
        <f t="shared" si="4"/>
        <v>21.004770844656303</v>
      </c>
      <c r="AL56">
        <f t="shared" si="5"/>
        <v>21.419597538968805</v>
      </c>
      <c r="AM56">
        <v>13.0189</v>
      </c>
      <c r="AN56">
        <f t="shared" si="6"/>
        <v>5.5226837367195634</v>
      </c>
      <c r="AO56">
        <v>35.601078029999996</v>
      </c>
      <c r="AP56">
        <v>25.326730730000001</v>
      </c>
      <c r="AQ56">
        <v>26.46588135</v>
      </c>
      <c r="AR56">
        <v>25.541177749999999</v>
      </c>
      <c r="AS56">
        <v>2.8433311999999999E-2</v>
      </c>
      <c r="AT56">
        <v>26.26912626</v>
      </c>
      <c r="AU56">
        <v>3.4630190999999998E-2</v>
      </c>
      <c r="AV56">
        <v>24.90728696</v>
      </c>
      <c r="AW56">
        <v>4.2105665E-2</v>
      </c>
      <c r="AX56">
        <v>93.218599999999995</v>
      </c>
      <c r="AY56">
        <v>93.218599999999995</v>
      </c>
      <c r="AZ56">
        <v>93.218599999999995</v>
      </c>
      <c r="BA56">
        <v>30.939699999999998</v>
      </c>
      <c r="BB56">
        <v>25.9194</v>
      </c>
      <c r="BC56">
        <v>21.020399999999999</v>
      </c>
      <c r="BD56">
        <v>25.852499999999999</v>
      </c>
      <c r="BE56">
        <v>3.6691000000000001E-2</v>
      </c>
      <c r="BF56">
        <v>26.503499999999999</v>
      </c>
      <c r="BG56">
        <v>4.3487900000000003E-2</v>
      </c>
      <c r="BH56">
        <v>25.156700000000001</v>
      </c>
      <c r="BI56">
        <v>5.3250600000000002E-2</v>
      </c>
      <c r="BJ56">
        <f t="shared" si="7"/>
        <v>2.9912500000000009</v>
      </c>
      <c r="BK56">
        <f t="shared" si="8"/>
        <v>2.7807899999999997</v>
      </c>
      <c r="BL56">
        <v>1</v>
      </c>
      <c r="BM56">
        <v>0.68989999999999996</v>
      </c>
      <c r="BN56">
        <v>4.2879895000000001E-2</v>
      </c>
      <c r="BO56">
        <v>1.2898000000000001</v>
      </c>
      <c r="BP56">
        <v>5.2589480000000001E-2</v>
      </c>
      <c r="BQ56">
        <v>0.59989999999999999</v>
      </c>
      <c r="BR56">
        <v>4.8909767999999999E-2</v>
      </c>
      <c r="BS56" t="s">
        <v>120</v>
      </c>
      <c r="BV56">
        <f t="shared" si="9"/>
        <v>0</v>
      </c>
    </row>
    <row r="57" spans="1:88" x14ac:dyDescent="0.35">
      <c r="A57" s="2">
        <v>56</v>
      </c>
      <c r="B57" t="s">
        <v>165</v>
      </c>
      <c r="C57">
        <v>32.6389</v>
      </c>
      <c r="D57">
        <v>-37.343800000000002</v>
      </c>
      <c r="E57">
        <v>-18.5</v>
      </c>
      <c r="F57">
        <v>-21.2</v>
      </c>
      <c r="G57">
        <v>21.1968</v>
      </c>
      <c r="H57">
        <v>2.6194299999999998E-3</v>
      </c>
      <c r="I57">
        <v>21.6769</v>
      </c>
      <c r="J57">
        <v>3.1001399999999999E-3</v>
      </c>
      <c r="K57">
        <v>20.8901</v>
      </c>
      <c r="L57">
        <v>2.3650699999999999E-3</v>
      </c>
      <c r="M57">
        <v>0.46310000000000001</v>
      </c>
      <c r="N57">
        <v>3.0671600000000002E-3</v>
      </c>
      <c r="O57">
        <v>0.75380000000000003</v>
      </c>
      <c r="P57">
        <v>2.9151200000000002E-3</v>
      </c>
      <c r="Q57">
        <v>0.29070000000000001</v>
      </c>
      <c r="R57">
        <v>2.5348800000000002E-3</v>
      </c>
      <c r="S57" s="1">
        <v>0</v>
      </c>
      <c r="T57" s="1">
        <v>-1</v>
      </c>
      <c r="U57" s="1">
        <v>-1</v>
      </c>
      <c r="V57">
        <v>28.93439</v>
      </c>
      <c r="W57">
        <v>29.266310000000001</v>
      </c>
      <c r="X57">
        <v>27.553239999999999</v>
      </c>
      <c r="Y57">
        <v>28.538499999999999</v>
      </c>
      <c r="Z57">
        <v>28.805399999999999</v>
      </c>
      <c r="AA57">
        <v>27.0885</v>
      </c>
      <c r="AB57">
        <f t="shared" si="0"/>
        <v>0.39589000000000141</v>
      </c>
      <c r="AC57">
        <f t="shared" si="1"/>
        <v>0.46091000000000193</v>
      </c>
      <c r="AD57">
        <v>79.799468726797613</v>
      </c>
      <c r="AE57" s="1">
        <v>3</v>
      </c>
      <c r="AF57" s="1" t="s">
        <v>300</v>
      </c>
      <c r="AG57">
        <v>24.44918496</v>
      </c>
      <c r="AH57">
        <v>20.937711660000002</v>
      </c>
      <c r="AI57">
        <f t="shared" si="2"/>
        <v>22.693448310000001</v>
      </c>
      <c r="AJ57">
        <f t="shared" si="3"/>
        <v>9.4588920352965715</v>
      </c>
      <c r="AK57">
        <f t="shared" si="4"/>
        <v>8.1003744861894251</v>
      </c>
      <c r="AL57">
        <f t="shared" si="5"/>
        <v>8.7796332607429974</v>
      </c>
      <c r="AM57">
        <v>6.7784500000000003</v>
      </c>
      <c r="AN57">
        <f t="shared" si="6"/>
        <v>2.62244434002826</v>
      </c>
      <c r="AO57">
        <v>52.885690689999997</v>
      </c>
      <c r="AP57">
        <v>38.528928759999999</v>
      </c>
      <c r="AQ57">
        <v>21.36800766</v>
      </c>
      <c r="AR57">
        <v>24.782699999999998</v>
      </c>
      <c r="AS57">
        <v>2.0414000000000002E-2</v>
      </c>
      <c r="AT57">
        <v>25.337299999999999</v>
      </c>
      <c r="AU57">
        <v>2.23901E-2</v>
      </c>
      <c r="AV57">
        <v>24.495200000000001</v>
      </c>
      <c r="AW57">
        <v>1.5343600000000001E-2</v>
      </c>
      <c r="AX57">
        <v>77.910899999999998</v>
      </c>
      <c r="AY57">
        <v>77.910899999999998</v>
      </c>
      <c r="AZ57">
        <v>77.910899999999998</v>
      </c>
      <c r="BA57">
        <v>58.685899999999997</v>
      </c>
      <c r="BB57">
        <v>53.022399999999998</v>
      </c>
      <c r="BC57">
        <v>80.8416</v>
      </c>
      <c r="BD57">
        <v>24.782699999999998</v>
      </c>
      <c r="BE57">
        <v>2.0414000000000002E-2</v>
      </c>
      <c r="BF57">
        <v>25.337299999999999</v>
      </c>
      <c r="BG57">
        <v>2.23901E-2</v>
      </c>
      <c r="BH57">
        <v>24.495200000000001</v>
      </c>
      <c r="BI57">
        <v>1.5343600000000001E-2</v>
      </c>
      <c r="BJ57">
        <f t="shared" si="7"/>
        <v>4.1516900000000021</v>
      </c>
      <c r="BK57">
        <f t="shared" si="8"/>
        <v>3.9290100000000017</v>
      </c>
      <c r="BL57">
        <v>2</v>
      </c>
      <c r="BM57">
        <v>0.53759999999999997</v>
      </c>
      <c r="BN57">
        <v>2.7596800000000001E-2</v>
      </c>
      <c r="BO57">
        <v>0.80910000000000004</v>
      </c>
      <c r="BP57">
        <v>2.4488300000000001E-2</v>
      </c>
      <c r="BQ57">
        <v>0.27150000000000002</v>
      </c>
      <c r="BR57">
        <v>2.2861699999999999E-2</v>
      </c>
      <c r="BS57" t="s">
        <v>122</v>
      </c>
      <c r="BT57" t="s">
        <v>5</v>
      </c>
      <c r="BV57">
        <f t="shared" si="9"/>
        <v>0</v>
      </c>
    </row>
    <row r="58" spans="1:88" x14ac:dyDescent="0.35">
      <c r="A58" s="1">
        <v>57</v>
      </c>
      <c r="B58" t="s">
        <v>166</v>
      </c>
      <c r="C58">
        <v>32.6389</v>
      </c>
      <c r="D58">
        <v>-37.343800000000002</v>
      </c>
      <c r="E58">
        <v>-18.5</v>
      </c>
      <c r="F58">
        <v>-21.2</v>
      </c>
      <c r="G58">
        <v>21.1968</v>
      </c>
      <c r="H58">
        <v>2.6194299999999998E-3</v>
      </c>
      <c r="I58">
        <v>21.6769</v>
      </c>
      <c r="J58">
        <v>3.1001399999999999E-3</v>
      </c>
      <c r="K58">
        <v>20.8901</v>
      </c>
      <c r="L58">
        <v>2.3650699999999999E-3</v>
      </c>
      <c r="M58">
        <v>0.46310000000000001</v>
      </c>
      <c r="N58">
        <v>3.0671600000000002E-3</v>
      </c>
      <c r="O58">
        <v>0.75380000000000003</v>
      </c>
      <c r="P58">
        <v>2.9151200000000002E-3</v>
      </c>
      <c r="Q58">
        <v>0.29070000000000001</v>
      </c>
      <c r="R58">
        <v>2.5348800000000002E-3</v>
      </c>
      <c r="S58" s="1">
        <v>0</v>
      </c>
      <c r="T58" s="1">
        <v>-1</v>
      </c>
      <c r="U58" s="1">
        <v>-1</v>
      </c>
      <c r="V58">
        <v>28.93439</v>
      </c>
      <c r="W58">
        <v>29.266310000000001</v>
      </c>
      <c r="X58">
        <v>27.553239999999999</v>
      </c>
      <c r="Y58">
        <v>28.538499999999999</v>
      </c>
      <c r="Z58">
        <v>28.805399999999999</v>
      </c>
      <c r="AA58">
        <v>27.0885</v>
      </c>
      <c r="AB58">
        <f t="shared" si="0"/>
        <v>0.39589000000000141</v>
      </c>
      <c r="AC58">
        <f t="shared" si="1"/>
        <v>0.46091000000000193</v>
      </c>
      <c r="AD58">
        <v>79.799468726797613</v>
      </c>
      <c r="AE58" s="1">
        <v>3</v>
      </c>
      <c r="AF58" s="1" t="s">
        <v>303</v>
      </c>
      <c r="AG58">
        <v>24.44918496</v>
      </c>
      <c r="AH58">
        <v>20.937711660000002</v>
      </c>
      <c r="AI58">
        <f t="shared" si="2"/>
        <v>22.693448310000001</v>
      </c>
      <c r="AJ58">
        <f t="shared" si="3"/>
        <v>9.4588920352965715</v>
      </c>
      <c r="AK58">
        <f t="shared" si="4"/>
        <v>8.1003744861894251</v>
      </c>
      <c r="AL58">
        <f t="shared" si="5"/>
        <v>8.7796332607429974</v>
      </c>
      <c r="AM58">
        <v>6.7784500000000003</v>
      </c>
      <c r="AN58">
        <f t="shared" si="6"/>
        <v>2.62244434002826</v>
      </c>
      <c r="AO58">
        <v>52.885690689999997</v>
      </c>
      <c r="AP58">
        <v>38.528928759999999</v>
      </c>
      <c r="AQ58">
        <v>21.36800766</v>
      </c>
      <c r="AR58">
        <v>24.951599999999999</v>
      </c>
      <c r="AS58">
        <v>2.3179600000000002E-2</v>
      </c>
      <c r="AT58">
        <v>25.5671</v>
      </c>
      <c r="AU58">
        <v>2.6370999999999999E-2</v>
      </c>
      <c r="AV58">
        <v>24.649000000000001</v>
      </c>
      <c r="AW58">
        <v>1.7430899999999999E-2</v>
      </c>
      <c r="AX58">
        <v>73.174499999999995</v>
      </c>
      <c r="AY58">
        <v>73.174499999999995</v>
      </c>
      <c r="AZ58">
        <v>73.174499999999995</v>
      </c>
      <c r="BA58">
        <v>51.353000000000002</v>
      </c>
      <c r="BB58">
        <v>44.618099999999998</v>
      </c>
      <c r="BC58">
        <v>70.530199999999994</v>
      </c>
      <c r="BD58">
        <v>24.951599999999999</v>
      </c>
      <c r="BE58">
        <v>2.3179600000000002E-2</v>
      </c>
      <c r="BF58">
        <v>25.5671</v>
      </c>
      <c r="BG58">
        <v>2.6370999999999999E-2</v>
      </c>
      <c r="BH58">
        <v>24.649000000000001</v>
      </c>
      <c r="BI58">
        <v>1.7430899999999999E-2</v>
      </c>
      <c r="BJ58">
        <f t="shared" si="7"/>
        <v>3.9827900000000014</v>
      </c>
      <c r="BK58">
        <f t="shared" si="8"/>
        <v>3.6992100000000008</v>
      </c>
      <c r="BL58">
        <v>2</v>
      </c>
      <c r="BM58">
        <v>0.59850000000000003</v>
      </c>
      <c r="BN58">
        <v>3.2235899999999998E-2</v>
      </c>
      <c r="BO58">
        <v>0.8851</v>
      </c>
      <c r="BP58">
        <v>2.8794400000000001E-2</v>
      </c>
      <c r="BQ58">
        <v>0.28660000000000002</v>
      </c>
      <c r="BR58">
        <v>2.6152999999999999E-2</v>
      </c>
      <c r="BS58" t="s">
        <v>122</v>
      </c>
      <c r="BT58" t="s">
        <v>94</v>
      </c>
      <c r="BV58">
        <f t="shared" si="9"/>
        <v>0</v>
      </c>
    </row>
    <row r="59" spans="1:88" x14ac:dyDescent="0.35">
      <c r="A59" s="1">
        <v>58</v>
      </c>
      <c r="B59" t="s">
        <v>123</v>
      </c>
      <c r="C59">
        <v>74.515199999999993</v>
      </c>
      <c r="D59">
        <v>-39.3889</v>
      </c>
      <c r="E59">
        <v>-18.7</v>
      </c>
      <c r="F59">
        <v>-22.6</v>
      </c>
      <c r="G59">
        <v>20.317900000000002</v>
      </c>
      <c r="H59">
        <v>5.3415700000000003E-3</v>
      </c>
      <c r="I59">
        <v>21.229700000000001</v>
      </c>
      <c r="J59">
        <v>6.6661799999999998E-3</v>
      </c>
      <c r="K59">
        <v>19.602499999999999</v>
      </c>
      <c r="L59">
        <v>4.6330399999999997E-3</v>
      </c>
      <c r="M59">
        <v>0.89480000000000004</v>
      </c>
      <c r="N59">
        <v>4.59386E-3</v>
      </c>
      <c r="O59">
        <v>1.5962000000000001</v>
      </c>
      <c r="P59">
        <v>4.2470800000000003E-3</v>
      </c>
      <c r="Q59">
        <v>0.70140000000000002</v>
      </c>
      <c r="R59">
        <v>3.1004600000000002E-3</v>
      </c>
      <c r="S59" s="1">
        <v>5</v>
      </c>
      <c r="T59" s="8">
        <v>5</v>
      </c>
      <c r="U59" s="8">
        <v>99</v>
      </c>
      <c r="V59">
        <v>28.994039999999998</v>
      </c>
      <c r="W59">
        <v>29.371759999999998</v>
      </c>
      <c r="X59">
        <v>27.640630000000002</v>
      </c>
      <c r="Y59">
        <v>28.698599999999999</v>
      </c>
      <c r="Z59">
        <v>28.904800000000002</v>
      </c>
      <c r="AA59">
        <v>27.445799999999998</v>
      </c>
      <c r="AB59">
        <f t="shared" si="0"/>
        <v>0.29543999999999926</v>
      </c>
      <c r="AC59">
        <f t="shared" si="1"/>
        <v>0.46695999999999671</v>
      </c>
      <c r="AD59">
        <v>86.696187575821796</v>
      </c>
      <c r="AE59" s="1">
        <v>5</v>
      </c>
      <c r="AF59" s="1" t="s">
        <v>330</v>
      </c>
      <c r="AG59">
        <v>29.590022380000001</v>
      </c>
      <c r="AH59">
        <v>28.813356349999999</v>
      </c>
      <c r="AI59">
        <f t="shared" si="2"/>
        <v>29.201689365</v>
      </c>
      <c r="AJ59">
        <f t="shared" si="3"/>
        <v>12.4371586999766</v>
      </c>
      <c r="AK59">
        <f t="shared" si="4"/>
        <v>12.110713571009081</v>
      </c>
      <c r="AL59">
        <f t="shared" si="5"/>
        <v>12.273936135492841</v>
      </c>
      <c r="AM59">
        <v>8.1964699999999997</v>
      </c>
      <c r="AN59">
        <f t="shared" si="6"/>
        <v>3.4451071668840414</v>
      </c>
      <c r="AO59">
        <v>23.9472208</v>
      </c>
      <c r="AP59">
        <v>14.353511810000001</v>
      </c>
      <c r="AQ59">
        <v>11.276669030000001</v>
      </c>
      <c r="AR59">
        <v>26.059235569999998</v>
      </c>
      <c r="AS59">
        <v>5.3049183E-2</v>
      </c>
      <c r="AT59">
        <v>26.784532550000002</v>
      </c>
      <c r="AU59">
        <v>6.6850640000000003E-2</v>
      </c>
      <c r="AV59">
        <v>25.650677680000001</v>
      </c>
      <c r="AW59">
        <v>0.10398867000000001</v>
      </c>
      <c r="AX59">
        <v>52.512700000000002</v>
      </c>
      <c r="AY59">
        <v>51.8262</v>
      </c>
      <c r="AZ59">
        <v>51.8262</v>
      </c>
      <c r="BA59">
        <v>21.6462</v>
      </c>
      <c r="BB59">
        <v>16.281400000000001</v>
      </c>
      <c r="BC59">
        <v>10.571099999999999</v>
      </c>
      <c r="BD59">
        <v>26.0654</v>
      </c>
      <c r="BE59">
        <v>5.29969E-2</v>
      </c>
      <c r="BF59">
        <v>26.8354</v>
      </c>
      <c r="BG59">
        <v>6.9561999999999999E-2</v>
      </c>
      <c r="BH59">
        <v>25.678100000000001</v>
      </c>
      <c r="BI59">
        <v>0.105547</v>
      </c>
      <c r="BJ59">
        <f t="shared" si="7"/>
        <v>2.9286399999999979</v>
      </c>
      <c r="BK59">
        <f t="shared" si="8"/>
        <v>2.5363599999999984</v>
      </c>
      <c r="BL59">
        <v>1</v>
      </c>
      <c r="BM59">
        <v>0.70830000000000004</v>
      </c>
      <c r="BN59">
        <v>8.1345208000000002E-2</v>
      </c>
      <c r="BO59">
        <v>1.1028</v>
      </c>
      <c r="BP59">
        <v>0.11971807399999999</v>
      </c>
      <c r="BQ59">
        <v>0.39450000000000002</v>
      </c>
      <c r="BR59">
        <v>0.11290396599999999</v>
      </c>
      <c r="BS59" t="s">
        <v>7</v>
      </c>
      <c r="BV59">
        <f t="shared" si="9"/>
        <v>0</v>
      </c>
    </row>
    <row r="60" spans="1:88" x14ac:dyDescent="0.35">
      <c r="A60" s="1">
        <v>59</v>
      </c>
      <c r="B60" t="s">
        <v>124</v>
      </c>
      <c r="C60">
        <v>316.98259999999999</v>
      </c>
      <c r="D60">
        <v>-40.735300000000002</v>
      </c>
      <c r="E60">
        <v>-18.899999999999999</v>
      </c>
      <c r="F60">
        <v>-21.9</v>
      </c>
      <c r="G60">
        <v>21.744199999999999</v>
      </c>
      <c r="H60">
        <v>6.1364599999999998E-3</v>
      </c>
      <c r="I60">
        <v>22.368300000000001</v>
      </c>
      <c r="J60">
        <v>7.6380299999999996E-3</v>
      </c>
      <c r="K60">
        <v>21.347200000000001</v>
      </c>
      <c r="L60">
        <v>5.3954500000000004E-3</v>
      </c>
      <c r="M60">
        <v>0.58599999999999997</v>
      </c>
      <c r="N60">
        <v>7.3086399999999999E-3</v>
      </c>
      <c r="O60">
        <v>0.94899999999999995</v>
      </c>
      <c r="P60">
        <v>6.8920400000000003E-3</v>
      </c>
      <c r="Q60">
        <v>0.36299999999999999</v>
      </c>
      <c r="R60">
        <v>5.6696300000000002E-3</v>
      </c>
      <c r="S60" s="1">
        <v>-5</v>
      </c>
      <c r="T60" s="1">
        <v>-5</v>
      </c>
      <c r="U60" s="1">
        <v>-5</v>
      </c>
      <c r="V60">
        <v>28.655110000000001</v>
      </c>
      <c r="W60">
        <v>29.120529999999999</v>
      </c>
      <c r="X60">
        <v>27.67529</v>
      </c>
      <c r="Y60">
        <v>28.136299999999999</v>
      </c>
      <c r="Z60">
        <v>28.4115</v>
      </c>
      <c r="AA60">
        <v>27.1021</v>
      </c>
      <c r="AB60">
        <f t="shared" si="0"/>
        <v>0.51881000000000199</v>
      </c>
      <c r="AC60">
        <f t="shared" si="1"/>
        <v>0.70902999999999849</v>
      </c>
      <c r="AD60">
        <v>93.325430079699515</v>
      </c>
      <c r="AE60" s="1">
        <v>2</v>
      </c>
      <c r="AF60" s="1" t="s">
        <v>300</v>
      </c>
      <c r="AG60">
        <v>27.324793490000001</v>
      </c>
      <c r="AH60">
        <v>22.392994009999999</v>
      </c>
      <c r="AI60">
        <f t="shared" si="2"/>
        <v>24.85889375</v>
      </c>
      <c r="AJ60">
        <f t="shared" si="3"/>
        <v>12.363253401925293</v>
      </c>
      <c r="AK60">
        <f t="shared" si="4"/>
        <v>10.131833547973329</v>
      </c>
      <c r="AL60">
        <f t="shared" si="5"/>
        <v>11.247543474949312</v>
      </c>
      <c r="AM60">
        <v>10.3706</v>
      </c>
      <c r="AN60">
        <f t="shared" si="6"/>
        <v>4.692235122542785</v>
      </c>
      <c r="AO60">
        <v>20.376385370000001</v>
      </c>
      <c r="AP60">
        <v>18.440324780000001</v>
      </c>
      <c r="AQ60">
        <v>9.6974671679999993</v>
      </c>
      <c r="AR60">
        <v>25.81155523</v>
      </c>
      <c r="AS60">
        <v>4.6812470000000002E-2</v>
      </c>
      <c r="AT60">
        <v>26.222625730000001</v>
      </c>
      <c r="AU60">
        <v>4.5862506999999997E-2</v>
      </c>
      <c r="AV60">
        <v>25.568098070000001</v>
      </c>
      <c r="AW60">
        <v>8.4438816E-2</v>
      </c>
      <c r="AX60">
        <v>70.909199999999998</v>
      </c>
      <c r="AY60">
        <v>70.909199999999998</v>
      </c>
      <c r="AZ60">
        <v>70.909199999999998</v>
      </c>
      <c r="BA60">
        <v>22.978899999999999</v>
      </c>
      <c r="BB60">
        <v>22.500399999999999</v>
      </c>
      <c r="BC60">
        <v>11.5768</v>
      </c>
      <c r="BD60">
        <v>25.909400000000002</v>
      </c>
      <c r="BE60">
        <v>4.9351300000000001E-2</v>
      </c>
      <c r="BF60">
        <v>26.3812</v>
      </c>
      <c r="BG60">
        <v>5.0356199999999997E-2</v>
      </c>
      <c r="BH60">
        <v>25.747299999999999</v>
      </c>
      <c r="BI60">
        <v>9.5887399999999998E-2</v>
      </c>
      <c r="BJ60">
        <f t="shared" si="7"/>
        <v>2.745709999999999</v>
      </c>
      <c r="BK60">
        <f t="shared" si="8"/>
        <v>2.7393299999999989</v>
      </c>
      <c r="BL60">
        <v>1</v>
      </c>
      <c r="BM60">
        <v>0.37309999999999999</v>
      </c>
      <c r="BN60">
        <v>6.2479012E-2</v>
      </c>
      <c r="BO60">
        <v>0.58260000000000001</v>
      </c>
      <c r="BP60">
        <v>9.3160380000000001E-2</v>
      </c>
      <c r="BQ60">
        <v>0.20949999999999999</v>
      </c>
      <c r="BR60">
        <v>9.3634178999999998E-2</v>
      </c>
      <c r="BS60" t="s">
        <v>120</v>
      </c>
      <c r="BV60">
        <f t="shared" si="9"/>
        <v>0</v>
      </c>
    </row>
    <row r="61" spans="1:88" x14ac:dyDescent="0.35">
      <c r="A61" s="2">
        <v>60</v>
      </c>
      <c r="B61" t="s">
        <v>125</v>
      </c>
      <c r="C61">
        <v>29.257200000000001</v>
      </c>
      <c r="D61">
        <v>-34.1937</v>
      </c>
      <c r="E61">
        <v>-18.600000000000001</v>
      </c>
      <c r="F61">
        <v>-21</v>
      </c>
      <c r="G61">
        <v>20.861899999999999</v>
      </c>
      <c r="H61">
        <v>5.8046800000000004E-3</v>
      </c>
      <c r="I61">
        <v>21.368300000000001</v>
      </c>
      <c r="J61">
        <v>6.5978900000000004E-3</v>
      </c>
      <c r="K61">
        <v>20.530200000000001</v>
      </c>
      <c r="L61">
        <v>5.3786700000000003E-3</v>
      </c>
      <c r="M61">
        <v>0.48649999999999999</v>
      </c>
      <c r="N61">
        <v>4.8247699999999999E-3</v>
      </c>
      <c r="O61">
        <v>0.80110000000000003</v>
      </c>
      <c r="P61">
        <v>4.57282E-3</v>
      </c>
      <c r="Q61">
        <v>0.31459999999999999</v>
      </c>
      <c r="R61">
        <v>3.9414599999999999E-3</v>
      </c>
      <c r="S61" s="1">
        <v>5</v>
      </c>
      <c r="T61" s="8">
        <v>5</v>
      </c>
      <c r="U61" s="8">
        <v>99</v>
      </c>
      <c r="V61">
        <v>29.071729999999999</v>
      </c>
      <c r="W61">
        <v>29.40832</v>
      </c>
      <c r="X61">
        <v>27.850290000000001</v>
      </c>
      <c r="Y61">
        <v>28.6967</v>
      </c>
      <c r="Z61">
        <v>28.674600000000002</v>
      </c>
      <c r="AA61">
        <v>27.5078</v>
      </c>
      <c r="AB61">
        <f t="shared" si="0"/>
        <v>0.37502999999999886</v>
      </c>
      <c r="AC61">
        <f t="shared" si="1"/>
        <v>0.73371999999999815</v>
      </c>
      <c r="AD61">
        <v>85.113803820237749</v>
      </c>
      <c r="AE61" s="1">
        <v>5</v>
      </c>
      <c r="AF61" s="1" t="s">
        <v>300</v>
      </c>
      <c r="AG61">
        <v>24.659872839999998</v>
      </c>
      <c r="AH61">
        <v>22.418113429999998</v>
      </c>
      <c r="AI61">
        <f t="shared" si="2"/>
        <v>23.538993134999998</v>
      </c>
      <c r="AJ61">
        <f t="shared" si="3"/>
        <v>10.175756715143413</v>
      </c>
      <c r="AK61">
        <f t="shared" si="4"/>
        <v>9.2507074045467466</v>
      </c>
      <c r="AL61">
        <f t="shared" si="5"/>
        <v>9.7132320598450814</v>
      </c>
      <c r="AM61">
        <v>8.1964699999999997</v>
      </c>
      <c r="AN61">
        <f t="shared" si="6"/>
        <v>3.3822268745718125</v>
      </c>
      <c r="AO61">
        <v>28.22772694</v>
      </c>
      <c r="AP61">
        <v>19.492479800000002</v>
      </c>
      <c r="AQ61">
        <v>12.33421278</v>
      </c>
      <c r="AR61">
        <v>25.783020969999999</v>
      </c>
      <c r="AS61">
        <v>4.9977547999999997E-2</v>
      </c>
      <c r="AT61">
        <v>26.265894889999998</v>
      </c>
      <c r="AU61">
        <v>5.4217925E-2</v>
      </c>
      <c r="AV61">
        <v>25.488682749999999</v>
      </c>
      <c r="AW61">
        <v>9.9152505000000002E-2</v>
      </c>
      <c r="AX61">
        <v>38.1661</v>
      </c>
      <c r="AY61">
        <v>38.1661</v>
      </c>
      <c r="AZ61">
        <v>38.1661</v>
      </c>
      <c r="BA61">
        <v>17.5763</v>
      </c>
      <c r="BB61">
        <v>16.4011</v>
      </c>
      <c r="BC61">
        <v>8.3463200000000004</v>
      </c>
      <c r="BD61">
        <v>26.258600000000001</v>
      </c>
      <c r="BE61">
        <v>6.5678100000000003E-2</v>
      </c>
      <c r="BF61">
        <v>26.691299999999998</v>
      </c>
      <c r="BG61">
        <v>7.01045E-2</v>
      </c>
      <c r="BH61">
        <v>25.918199999999999</v>
      </c>
      <c r="BI61">
        <v>0.133991</v>
      </c>
      <c r="BJ61">
        <f t="shared" si="7"/>
        <v>2.8131299999999975</v>
      </c>
      <c r="BK61">
        <f t="shared" si="8"/>
        <v>2.7170200000000015</v>
      </c>
      <c r="BL61">
        <v>1</v>
      </c>
      <c r="BM61">
        <v>0.46289999999999998</v>
      </c>
      <c r="BN61">
        <v>6.8474047999999996E-2</v>
      </c>
      <c r="BO61">
        <v>0.74019999999999997</v>
      </c>
      <c r="BP61">
        <v>0.10798482399999999</v>
      </c>
      <c r="BQ61">
        <v>0.27729999999999999</v>
      </c>
      <c r="BR61">
        <v>0.106046552</v>
      </c>
      <c r="BS61" t="s">
        <v>7</v>
      </c>
      <c r="BV61">
        <f t="shared" si="9"/>
        <v>0</v>
      </c>
    </row>
    <row r="62" spans="1:88" x14ac:dyDescent="0.35">
      <c r="A62" s="1">
        <v>61</v>
      </c>
      <c r="B62" t="s">
        <v>126</v>
      </c>
      <c r="C62">
        <v>62.8904</v>
      </c>
      <c r="D62">
        <v>-27.2743</v>
      </c>
      <c r="E62">
        <v>-18.399999999999999</v>
      </c>
      <c r="F62">
        <v>-21.9</v>
      </c>
      <c r="G62">
        <v>22.318300000000001</v>
      </c>
      <c r="H62">
        <v>4.1221299999999999E-3</v>
      </c>
      <c r="I62">
        <v>22.686199999999999</v>
      </c>
      <c r="J62">
        <v>4.7806300000000001E-3</v>
      </c>
      <c r="K62">
        <v>22.096499999999999</v>
      </c>
      <c r="L62">
        <v>3.78064E-3</v>
      </c>
      <c r="M62">
        <v>0.32790000000000002</v>
      </c>
      <c r="N62">
        <v>5.3159799999999997E-3</v>
      </c>
      <c r="O62">
        <v>0.51280000000000003</v>
      </c>
      <c r="P62">
        <v>5.1033099999999998E-3</v>
      </c>
      <c r="Q62">
        <v>0.18490000000000001</v>
      </c>
      <c r="R62">
        <v>4.5947999999999996E-3</v>
      </c>
      <c r="S62" s="1">
        <v>99</v>
      </c>
      <c r="T62" s="1">
        <v>99</v>
      </c>
      <c r="U62" s="1">
        <v>99</v>
      </c>
      <c r="V62">
        <v>28.727260000000001</v>
      </c>
      <c r="W62">
        <v>29.189959999999999</v>
      </c>
      <c r="X62">
        <v>27.51296</v>
      </c>
      <c r="Y62">
        <v>28.335599999999999</v>
      </c>
      <c r="Z62">
        <v>28.542300000000001</v>
      </c>
      <c r="AA62">
        <v>27.190999999999999</v>
      </c>
      <c r="AB62">
        <f t="shared" si="0"/>
        <v>0.39166000000000167</v>
      </c>
      <c r="AC62">
        <f t="shared" si="1"/>
        <v>0.64765999999999835</v>
      </c>
      <c r="AD62">
        <v>71.121351365332899</v>
      </c>
      <c r="AE62" s="1">
        <v>3</v>
      </c>
      <c r="AF62" s="1" t="s">
        <v>300</v>
      </c>
      <c r="AG62">
        <v>45.851564160000002</v>
      </c>
      <c r="AH62">
        <v>44.955979820000003</v>
      </c>
      <c r="AI62">
        <f t="shared" si="2"/>
        <v>45.403771990000003</v>
      </c>
      <c r="AJ62">
        <f t="shared" si="3"/>
        <v>15.809933310010983</v>
      </c>
      <c r="AK62">
        <f t="shared" si="4"/>
        <v>15.501129696692981</v>
      </c>
      <c r="AL62">
        <f t="shared" si="5"/>
        <v>15.655531503351982</v>
      </c>
      <c r="AM62">
        <v>8.1964699999999997</v>
      </c>
      <c r="AN62">
        <f t="shared" si="6"/>
        <v>2.8261989847350435</v>
      </c>
      <c r="AO62">
        <v>18.292192459999999</v>
      </c>
      <c r="AP62">
        <v>13.80371523</v>
      </c>
      <c r="AQ62">
        <v>8.2485144140000006</v>
      </c>
      <c r="AR62">
        <v>25.8889</v>
      </c>
      <c r="AS62">
        <v>3.4555599999999999E-2</v>
      </c>
      <c r="AT62">
        <v>26.4878</v>
      </c>
      <c r="AU62">
        <v>3.7896399999999997E-2</v>
      </c>
      <c r="AV62">
        <v>25.5672</v>
      </c>
      <c r="AW62">
        <v>2.5940600000000001E-2</v>
      </c>
      <c r="AX62">
        <v>50.865200000000002</v>
      </c>
      <c r="AY62">
        <v>50.865200000000002</v>
      </c>
      <c r="AZ62">
        <v>36.587299999999999</v>
      </c>
      <c r="BA62">
        <v>20.213699999999999</v>
      </c>
      <c r="BB62">
        <v>19.3201</v>
      </c>
      <c r="BC62">
        <v>8.8274100000000004</v>
      </c>
      <c r="BD62">
        <v>25.985099999999999</v>
      </c>
      <c r="BE62">
        <v>5.6643300000000001E-2</v>
      </c>
      <c r="BF62">
        <v>26.5078</v>
      </c>
      <c r="BG62">
        <v>5.9127600000000002E-2</v>
      </c>
      <c r="BH62">
        <v>25.540400000000002</v>
      </c>
      <c r="BI62">
        <v>0.12706999999999999</v>
      </c>
      <c r="BJ62">
        <f t="shared" si="7"/>
        <v>2.7421600000000019</v>
      </c>
      <c r="BK62">
        <f t="shared" si="8"/>
        <v>2.6821599999999997</v>
      </c>
      <c r="BL62">
        <v>3</v>
      </c>
      <c r="BM62">
        <v>0.55889999999999995</v>
      </c>
      <c r="BN62">
        <v>4.9470600000000003E-2</v>
      </c>
      <c r="BO62">
        <v>0.84370000000000001</v>
      </c>
      <c r="BP62">
        <v>4.4139600000000001E-2</v>
      </c>
      <c r="BQ62">
        <v>0.2848</v>
      </c>
      <c r="BR62">
        <v>4.1410700000000002E-2</v>
      </c>
      <c r="BS62" t="s">
        <v>7</v>
      </c>
      <c r="BT62" t="s">
        <v>5</v>
      </c>
      <c r="BV62">
        <f t="shared" si="9"/>
        <v>0</v>
      </c>
    </row>
    <row r="63" spans="1:88" x14ac:dyDescent="0.35">
      <c r="A63" s="1">
        <v>62</v>
      </c>
      <c r="B63" t="s">
        <v>127</v>
      </c>
      <c r="C63">
        <v>58.747799999999998</v>
      </c>
      <c r="D63">
        <v>-20.11</v>
      </c>
      <c r="E63">
        <v>-19.5</v>
      </c>
      <c r="F63">
        <v>-21.7</v>
      </c>
      <c r="G63">
        <v>20.772200000000002</v>
      </c>
      <c r="H63">
        <v>6.0151900000000001E-3</v>
      </c>
      <c r="I63">
        <v>21.389800000000001</v>
      </c>
      <c r="J63">
        <v>7.0496100000000004E-3</v>
      </c>
      <c r="K63">
        <v>20.302399999999999</v>
      </c>
      <c r="L63">
        <v>5.4067999999999998E-3</v>
      </c>
      <c r="M63">
        <v>0.5746</v>
      </c>
      <c r="N63">
        <v>5.1845499999999996E-3</v>
      </c>
      <c r="O63">
        <v>1.0054000000000001</v>
      </c>
      <c r="P63">
        <v>4.8438500000000002E-3</v>
      </c>
      <c r="Q63">
        <v>0.43080000000000002</v>
      </c>
      <c r="R63">
        <v>3.9942900000000002E-3</v>
      </c>
      <c r="S63" s="1">
        <v>5</v>
      </c>
      <c r="T63" s="8">
        <v>5</v>
      </c>
      <c r="U63" s="8">
        <v>99</v>
      </c>
      <c r="V63">
        <v>28.970320000000001</v>
      </c>
      <c r="W63">
        <v>29.158080000000002</v>
      </c>
      <c r="X63">
        <v>27.50863</v>
      </c>
      <c r="Y63">
        <v>28.5063</v>
      </c>
      <c r="Z63">
        <v>28.520900000000001</v>
      </c>
      <c r="AA63">
        <v>27.142600000000002</v>
      </c>
      <c r="AB63">
        <f t="shared" si="0"/>
        <v>0.46402000000000143</v>
      </c>
      <c r="AC63">
        <f t="shared" si="1"/>
        <v>0.63718000000000075</v>
      </c>
      <c r="AD63">
        <v>99.540541735152971</v>
      </c>
      <c r="AE63" s="1">
        <v>2</v>
      </c>
      <c r="AF63" s="1" t="s">
        <v>303</v>
      </c>
      <c r="AG63">
        <v>25.810597090000002</v>
      </c>
      <c r="AH63">
        <v>19.006590939999999</v>
      </c>
      <c r="AI63">
        <f t="shared" si="2"/>
        <v>22.408594014999998</v>
      </c>
      <c r="AJ63">
        <f t="shared" si="3"/>
        <v>12.455866182414404</v>
      </c>
      <c r="AK63">
        <f t="shared" si="4"/>
        <v>9.1723392723934083</v>
      </c>
      <c r="AL63">
        <f t="shared" si="5"/>
        <v>10.814102727403903</v>
      </c>
      <c r="AM63">
        <v>8.0559999999999992</v>
      </c>
      <c r="AN63">
        <f t="shared" si="6"/>
        <v>3.8877232330439835</v>
      </c>
      <c r="AO63">
        <v>8.7945890430000002</v>
      </c>
      <c r="AP63">
        <v>7.2162652019999998</v>
      </c>
      <c r="AQ63">
        <v>3.8337990049999999</v>
      </c>
      <c r="AR63">
        <v>26.718499999999999</v>
      </c>
      <c r="AS63">
        <v>5.2336500000000001E-2</v>
      </c>
      <c r="AT63">
        <v>27.075600000000001</v>
      </c>
      <c r="AU63">
        <v>6.0905000000000001E-2</v>
      </c>
      <c r="AV63">
        <v>26.426400000000001</v>
      </c>
      <c r="AW63">
        <v>5.2075999999999997E-2</v>
      </c>
      <c r="AX63">
        <v>50.865200000000002</v>
      </c>
      <c r="AY63">
        <v>50.865200000000002</v>
      </c>
      <c r="AZ63">
        <v>35.283000000000001</v>
      </c>
      <c r="BA63">
        <v>8.6980500000000003</v>
      </c>
      <c r="BB63">
        <v>8.2299799999999994</v>
      </c>
      <c r="BC63">
        <v>3.3303799999999999</v>
      </c>
      <c r="BD63">
        <v>27.1555</v>
      </c>
      <c r="BE63">
        <v>0.12775600000000001</v>
      </c>
      <c r="BF63">
        <v>27.385300000000001</v>
      </c>
      <c r="BG63">
        <v>0.134855</v>
      </c>
      <c r="BH63">
        <v>26.533200000000001</v>
      </c>
      <c r="BI63">
        <v>0.33023400000000003</v>
      </c>
      <c r="BJ63">
        <f t="shared" si="7"/>
        <v>1.814820000000001</v>
      </c>
      <c r="BK63">
        <f t="shared" si="8"/>
        <v>1.7727800000000009</v>
      </c>
      <c r="BL63">
        <v>3</v>
      </c>
      <c r="BM63">
        <v>0.31409999999999999</v>
      </c>
      <c r="BN63">
        <v>7.8820600000000005E-2</v>
      </c>
      <c r="BO63">
        <v>0.56730000000000003</v>
      </c>
      <c r="BP63">
        <v>7.8651299999999993E-2</v>
      </c>
      <c r="BQ63">
        <v>0.25319999999999998</v>
      </c>
      <c r="BR63">
        <v>7.2344500000000006E-2</v>
      </c>
      <c r="BS63" t="s">
        <v>93</v>
      </c>
      <c r="BT63" t="s">
        <v>94</v>
      </c>
      <c r="BV63">
        <f t="shared" si="9"/>
        <v>0</v>
      </c>
    </row>
    <row r="64" spans="1:88" x14ac:dyDescent="0.35">
      <c r="A64" s="1">
        <v>63</v>
      </c>
      <c r="B64" t="s">
        <v>128</v>
      </c>
      <c r="C64">
        <v>69.013499999999993</v>
      </c>
      <c r="D64">
        <v>-23.729500000000002</v>
      </c>
      <c r="E64">
        <v>-20.100000000000001</v>
      </c>
      <c r="F64">
        <v>-22.8</v>
      </c>
      <c r="G64">
        <v>20.816299999999998</v>
      </c>
      <c r="H64">
        <v>2.24238E-3</v>
      </c>
      <c r="I64">
        <v>21.4328</v>
      </c>
      <c r="J64">
        <v>2.7518099999999999E-3</v>
      </c>
      <c r="K64">
        <v>20.347999999999999</v>
      </c>
      <c r="L64">
        <v>1.9431800000000001E-3</v>
      </c>
      <c r="M64">
        <v>0.56559999999999999</v>
      </c>
      <c r="N64">
        <v>2.5559799999999998E-3</v>
      </c>
      <c r="O64">
        <v>0.98680000000000001</v>
      </c>
      <c r="P64">
        <v>2.38836E-3</v>
      </c>
      <c r="Q64">
        <v>0.42120000000000002</v>
      </c>
      <c r="R64">
        <v>1.9700799999999999E-3</v>
      </c>
      <c r="S64" s="1">
        <v>5</v>
      </c>
      <c r="T64" s="8">
        <v>5</v>
      </c>
      <c r="U64" s="8">
        <v>99</v>
      </c>
      <c r="V64">
        <v>28.949339999999999</v>
      </c>
      <c r="W64">
        <v>29.152429999999999</v>
      </c>
      <c r="X64">
        <v>27.627800000000001</v>
      </c>
      <c r="Y64">
        <v>28.4527</v>
      </c>
      <c r="Z64">
        <v>28.227699999999999</v>
      </c>
      <c r="AA64">
        <v>25.445399999999999</v>
      </c>
      <c r="AB64">
        <f t="shared" si="0"/>
        <v>0.4966399999999993</v>
      </c>
      <c r="AC64">
        <f t="shared" si="1"/>
        <v>0.92473000000000027</v>
      </c>
      <c r="AD64">
        <v>98.174794301998645</v>
      </c>
      <c r="AE64" s="1">
        <v>1</v>
      </c>
      <c r="AF64" s="1" t="s">
        <v>331</v>
      </c>
      <c r="AG64">
        <v>104.4946922</v>
      </c>
      <c r="AH64">
        <v>73.682099350000001</v>
      </c>
      <c r="AI64">
        <f t="shared" si="2"/>
        <v>89.088395775000009</v>
      </c>
      <c r="AJ64">
        <f t="shared" si="3"/>
        <v>49.735915149306777</v>
      </c>
      <c r="AK64">
        <f t="shared" si="4"/>
        <v>35.070170208074856</v>
      </c>
      <c r="AL64">
        <f t="shared" si="5"/>
        <v>42.403042678690831</v>
      </c>
      <c r="AM64">
        <v>13.8028</v>
      </c>
      <c r="AN64">
        <f t="shared" si="6"/>
        <v>6.5696627758749617</v>
      </c>
      <c r="AO64">
        <v>6.74390614</v>
      </c>
      <c r="AP64">
        <v>2.8033821579999998</v>
      </c>
      <c r="AQ64">
        <v>0.35280053300000003</v>
      </c>
      <c r="AR64">
        <v>27.448399999999999</v>
      </c>
      <c r="AS64">
        <v>6.3637399999999997E-2</v>
      </c>
      <c r="AT64">
        <v>28.049499999999998</v>
      </c>
      <c r="AU64">
        <v>9.0138499999999996E-2</v>
      </c>
      <c r="AV64">
        <v>27.619499999999999</v>
      </c>
      <c r="AW64">
        <v>9.4754400000000003E-2</v>
      </c>
      <c r="AX64">
        <v>143.054</v>
      </c>
      <c r="AY64">
        <v>140.995</v>
      </c>
      <c r="AZ64">
        <v>321.185</v>
      </c>
      <c r="BA64">
        <v>8.2624200000000005</v>
      </c>
      <c r="BB64">
        <v>6.1380999999999997</v>
      </c>
      <c r="BC64">
        <v>11.514799999999999</v>
      </c>
      <c r="BD64">
        <v>27.8141</v>
      </c>
      <c r="BE64">
        <v>0.13244900000000001</v>
      </c>
      <c r="BF64">
        <v>28.333300000000001</v>
      </c>
      <c r="BG64">
        <v>0.17794199999999999</v>
      </c>
      <c r="BH64">
        <v>27.619499999999999</v>
      </c>
      <c r="BI64">
        <v>9.4754400000000003E-2</v>
      </c>
      <c r="BJ64">
        <f t="shared" si="7"/>
        <v>1.1352399999999996</v>
      </c>
      <c r="BK64">
        <f t="shared" si="8"/>
        <v>0.81912999999999769</v>
      </c>
      <c r="BL64">
        <v>3</v>
      </c>
      <c r="BM64">
        <v>0.55010000000000003</v>
      </c>
      <c r="BN64">
        <v>0.109692</v>
      </c>
      <c r="BO64">
        <v>0.33189999999999997</v>
      </c>
      <c r="BP64">
        <v>0.13012399999999999</v>
      </c>
      <c r="BQ64">
        <v>-0.21820000000000001</v>
      </c>
      <c r="BR64">
        <v>0.113497</v>
      </c>
      <c r="BS64" t="s">
        <v>10</v>
      </c>
      <c r="BT64" t="s">
        <v>94</v>
      </c>
      <c r="BV64">
        <f t="shared" si="9"/>
        <v>0</v>
      </c>
    </row>
    <row r="65" spans="1:87" x14ac:dyDescent="0.35">
      <c r="A65" s="2">
        <v>64</v>
      </c>
      <c r="B65" t="s">
        <v>129</v>
      </c>
      <c r="C65">
        <v>44.640999999999998</v>
      </c>
      <c r="D65">
        <v>-33.835799999999999</v>
      </c>
      <c r="E65">
        <v>-17.899999999999999</v>
      </c>
      <c r="F65">
        <v>-21.8</v>
      </c>
      <c r="G65">
        <v>21.298200000000001</v>
      </c>
      <c r="H65">
        <v>2.7031300000000002E-3</v>
      </c>
      <c r="I65">
        <v>21.993600000000001</v>
      </c>
      <c r="J65">
        <v>3.4712699999999998E-3</v>
      </c>
      <c r="K65">
        <v>20.750599999999999</v>
      </c>
      <c r="L65">
        <v>2.2553899999999999E-3</v>
      </c>
      <c r="M65">
        <v>0.67249999999999999</v>
      </c>
      <c r="N65">
        <v>3.4114499999999999E-3</v>
      </c>
      <c r="O65">
        <v>1.1991000000000001</v>
      </c>
      <c r="P65">
        <v>3.1701500000000001E-3</v>
      </c>
      <c r="Q65">
        <v>0.52659999999999996</v>
      </c>
      <c r="R65">
        <v>2.5280799999999998E-3</v>
      </c>
      <c r="S65" s="1">
        <v>99</v>
      </c>
      <c r="T65" s="1">
        <v>99</v>
      </c>
      <c r="U65" s="1">
        <v>99</v>
      </c>
      <c r="V65">
        <v>28.8826</v>
      </c>
      <c r="W65">
        <v>29.207889999999999</v>
      </c>
      <c r="X65">
        <v>27.545739999999999</v>
      </c>
      <c r="Y65">
        <v>28.4008</v>
      </c>
      <c r="Z65">
        <v>28.643699999999999</v>
      </c>
      <c r="AA65">
        <v>27.048300000000001</v>
      </c>
      <c r="AB65">
        <f t="shared" si="0"/>
        <v>0.48179999999999978</v>
      </c>
      <c r="AC65">
        <f t="shared" si="1"/>
        <v>0.56418999999999997</v>
      </c>
      <c r="AD65">
        <v>66.988460941652846</v>
      </c>
      <c r="AE65" s="1">
        <v>5</v>
      </c>
      <c r="AF65" s="1" t="s">
        <v>338</v>
      </c>
      <c r="AG65" s="6">
        <v>23.2751192702152</v>
      </c>
      <c r="AH65" s="6">
        <v>23.2751192702152</v>
      </c>
      <c r="AI65">
        <f t="shared" si="2"/>
        <v>23.2751192702152</v>
      </c>
      <c r="AJ65">
        <f t="shared" si="3"/>
        <v>7.5590600864887589</v>
      </c>
      <c r="AK65">
        <f t="shared" si="4"/>
        <v>7.5590600864887589</v>
      </c>
      <c r="AL65">
        <f t="shared" si="5"/>
        <v>7.5590600864887589</v>
      </c>
      <c r="AM65">
        <v>9.4791500000000006</v>
      </c>
      <c r="AN65">
        <f t="shared" si="6"/>
        <v>3.07854338304224</v>
      </c>
      <c r="AO65">
        <v>14.855817794799799</v>
      </c>
      <c r="AP65">
        <v>14.3566627502441</v>
      </c>
      <c r="AQ65">
        <v>4.3356142044067401</v>
      </c>
      <c r="AR65">
        <v>25.963380000000001</v>
      </c>
      <c r="AS65">
        <v>3.7269129999999998E-2</v>
      </c>
      <c r="AT65">
        <v>26.32404</v>
      </c>
      <c r="AU65">
        <v>3.8133609999999998E-2</v>
      </c>
      <c r="AV65">
        <v>25.897970000000001</v>
      </c>
      <c r="AW65">
        <v>3.7243409999999998E-2</v>
      </c>
      <c r="AX65">
        <v>41.049100000000003</v>
      </c>
      <c r="AY65">
        <v>41.049100000000003</v>
      </c>
      <c r="AZ65">
        <v>41.049100000000003</v>
      </c>
      <c r="BA65">
        <v>15.597300000000001</v>
      </c>
      <c r="BB65">
        <v>14.5825</v>
      </c>
      <c r="BC65">
        <v>4.5947100000000001</v>
      </c>
      <c r="BD65">
        <v>26.280999999999999</v>
      </c>
      <c r="BE65">
        <v>7.3241899999999999E-2</v>
      </c>
      <c r="BF65">
        <v>26.687999999999999</v>
      </c>
      <c r="BG65">
        <v>7.8086000000000003E-2</v>
      </c>
      <c r="BH65">
        <v>26.332999999999998</v>
      </c>
      <c r="BI65">
        <v>0.23993300000000001</v>
      </c>
      <c r="BJ65">
        <f t="shared" si="7"/>
        <v>2.6016000000000012</v>
      </c>
      <c r="BK65">
        <f t="shared" si="8"/>
        <v>2.5198900000000002</v>
      </c>
      <c r="BL65">
        <v>3</v>
      </c>
      <c r="BM65">
        <v>0.33760000000000001</v>
      </c>
      <c r="BN65">
        <v>5.1121600000000003E-2</v>
      </c>
      <c r="BO65">
        <v>0.38200000000000001</v>
      </c>
      <c r="BP65">
        <v>5.1103700000000002E-2</v>
      </c>
      <c r="BQ65">
        <v>4.4400000000000002E-2</v>
      </c>
      <c r="BR65">
        <v>5.0488499999999999E-2</v>
      </c>
      <c r="BS65" t="s">
        <v>14</v>
      </c>
      <c r="BT65" t="s">
        <v>5</v>
      </c>
      <c r="BV65">
        <f t="shared" si="9"/>
        <v>0</v>
      </c>
    </row>
    <row r="66" spans="1:87" x14ac:dyDescent="0.35">
      <c r="A66" s="1">
        <v>66</v>
      </c>
      <c r="B66" t="s">
        <v>131</v>
      </c>
      <c r="C66">
        <v>84.090599999999995</v>
      </c>
      <c r="D66">
        <v>-45.176600000000001</v>
      </c>
      <c r="E66" s="46">
        <v>-18.399999999999999</v>
      </c>
      <c r="F66">
        <v>-20.5</v>
      </c>
      <c r="G66">
        <v>21.552</v>
      </c>
      <c r="H66">
        <v>6.4289200000000003E-3</v>
      </c>
      <c r="I66">
        <v>21.9282</v>
      </c>
      <c r="J66">
        <v>7.2384399999999996E-3</v>
      </c>
      <c r="K66">
        <v>21.34</v>
      </c>
      <c r="L66">
        <v>6.03346E-3</v>
      </c>
      <c r="M66">
        <v>0.3352</v>
      </c>
      <c r="N66">
        <v>6.53004E-3</v>
      </c>
      <c r="O66">
        <v>0.50919999999999999</v>
      </c>
      <c r="P66">
        <v>6.2833000000000003E-3</v>
      </c>
      <c r="Q66">
        <v>0.17399999999999999</v>
      </c>
      <c r="R66">
        <v>5.6597599999999998E-3</v>
      </c>
      <c r="S66" s="1">
        <v>99</v>
      </c>
      <c r="T66" s="1">
        <v>99</v>
      </c>
      <c r="U66" s="1">
        <v>99</v>
      </c>
      <c r="V66">
        <v>28.812149999999999</v>
      </c>
      <c r="W66">
        <v>29.1326</v>
      </c>
      <c r="X66">
        <v>27.500630000000001</v>
      </c>
      <c r="Y66">
        <v>28.311399999999999</v>
      </c>
      <c r="Z66">
        <v>28.751899999999999</v>
      </c>
      <c r="AA66">
        <v>27.217700000000001</v>
      </c>
      <c r="AB66">
        <f t="shared" ref="AB66:AB73" si="10">V66-Y66</f>
        <v>0.50075000000000003</v>
      </c>
      <c r="AC66">
        <f t="shared" ref="AC66:AC73" si="11">W66-Z66</f>
        <v>0.38070000000000093</v>
      </c>
      <c r="AD66">
        <v>97.274722377696449</v>
      </c>
      <c r="AE66" s="1">
        <v>3</v>
      </c>
      <c r="AF66" s="1" t="s">
        <v>300</v>
      </c>
      <c r="AG66">
        <v>26.060478440000001</v>
      </c>
      <c r="AH66">
        <v>26.060478440000001</v>
      </c>
      <c r="AI66">
        <f t="shared" si="2"/>
        <v>26.060478440000001</v>
      </c>
      <c r="AJ66">
        <f t="shared" si="3"/>
        <v>12.290180663380575</v>
      </c>
      <c r="AK66">
        <f t="shared" si="4"/>
        <v>12.290180663380575</v>
      </c>
      <c r="AL66">
        <f t="shared" si="5"/>
        <v>12.290180663380575</v>
      </c>
      <c r="AM66">
        <v>5.58751</v>
      </c>
      <c r="AN66">
        <f t="shared" si="6"/>
        <v>2.635082372587692</v>
      </c>
      <c r="AO66">
        <v>67.545318600000002</v>
      </c>
      <c r="AP66">
        <v>53.105918879999997</v>
      </c>
      <c r="AQ66">
        <v>26.624319079999999</v>
      </c>
      <c r="AR66">
        <v>24.452999999999999</v>
      </c>
      <c r="AS66">
        <v>2.3982199999999999E-2</v>
      </c>
      <c r="AT66">
        <v>24.981100000000001</v>
      </c>
      <c r="AU66">
        <v>2.6058499999999998E-2</v>
      </c>
      <c r="AV66">
        <v>24.132899999999999</v>
      </c>
      <c r="AW66">
        <v>1.78701E-2</v>
      </c>
      <c r="AX66">
        <v>47.364400000000003</v>
      </c>
      <c r="AY66">
        <v>47.364400000000003</v>
      </c>
      <c r="AZ66">
        <v>47.364400000000003</v>
      </c>
      <c r="BA66">
        <v>52.110799999999998</v>
      </c>
      <c r="BB66">
        <v>47.388300000000001</v>
      </c>
      <c r="BC66">
        <v>73.744</v>
      </c>
      <c r="BD66">
        <v>24.452999999999999</v>
      </c>
      <c r="BE66">
        <v>2.3982199999999999E-2</v>
      </c>
      <c r="BF66">
        <v>24.981100000000001</v>
      </c>
      <c r="BG66">
        <v>2.6058499999999998E-2</v>
      </c>
      <c r="BH66">
        <v>24.132899999999999</v>
      </c>
      <c r="BI66">
        <v>1.78701E-2</v>
      </c>
      <c r="BJ66">
        <f t="shared" ref="BJ66:BJ73" si="12">V66-BD66</f>
        <v>4.3591499999999996</v>
      </c>
      <c r="BK66">
        <f t="shared" ref="BK66:BK73" si="13">W66-BF66</f>
        <v>4.1514999999999986</v>
      </c>
      <c r="BL66">
        <v>2</v>
      </c>
      <c r="BM66">
        <v>0.48709999999999998</v>
      </c>
      <c r="BN66">
        <v>3.0968300000000001E-2</v>
      </c>
      <c r="BO66">
        <v>0.76919999999999999</v>
      </c>
      <c r="BP66">
        <v>2.7234299999999999E-2</v>
      </c>
      <c r="BQ66">
        <v>0.28210000000000002</v>
      </c>
      <c r="BR66">
        <v>2.5512199999999999E-2</v>
      </c>
      <c r="BS66" t="s">
        <v>19</v>
      </c>
      <c r="BT66" t="s">
        <v>5</v>
      </c>
      <c r="BV66">
        <f t="shared" si="9"/>
        <v>0</v>
      </c>
    </row>
    <row r="67" spans="1:87" x14ac:dyDescent="0.35">
      <c r="A67" s="2">
        <v>67</v>
      </c>
      <c r="B67" t="s">
        <v>133</v>
      </c>
      <c r="C67">
        <v>60.477899999999998</v>
      </c>
      <c r="D67">
        <v>-51.753300000000003</v>
      </c>
      <c r="E67">
        <v>-17.899999999999999</v>
      </c>
      <c r="F67">
        <v>-21.4</v>
      </c>
      <c r="G67">
        <v>21.383400000000002</v>
      </c>
      <c r="H67">
        <v>1.9649099999999999E-2</v>
      </c>
      <c r="I67">
        <v>21.696000000000002</v>
      </c>
      <c r="J67">
        <v>2.0939800000000001E-2</v>
      </c>
      <c r="K67">
        <v>21.2485</v>
      </c>
      <c r="L67">
        <v>1.9148800000000001E-2</v>
      </c>
      <c r="M67">
        <v>0.29659999999999997</v>
      </c>
      <c r="N67">
        <v>1.25711E-2</v>
      </c>
      <c r="O67">
        <v>0.41839999999999999</v>
      </c>
      <c r="P67">
        <v>1.22498E-2</v>
      </c>
      <c r="Q67">
        <v>0.12180000000000001</v>
      </c>
      <c r="R67">
        <v>1.12771E-2</v>
      </c>
      <c r="S67" s="1">
        <v>99</v>
      </c>
      <c r="T67" s="1">
        <v>99</v>
      </c>
      <c r="U67" s="1">
        <v>99</v>
      </c>
      <c r="V67">
        <v>28.952819999999999</v>
      </c>
      <c r="W67">
        <v>29.245850000000001</v>
      </c>
      <c r="X67">
        <v>27.617730000000002</v>
      </c>
      <c r="Y67">
        <v>28.839500000000001</v>
      </c>
      <c r="Z67">
        <v>28.978300000000001</v>
      </c>
      <c r="AA67">
        <v>27.1266</v>
      </c>
      <c r="AB67">
        <f t="shared" si="10"/>
        <v>0.11331999999999809</v>
      </c>
      <c r="AC67">
        <f t="shared" si="11"/>
        <v>0.26754999999999995</v>
      </c>
      <c r="AD67">
        <v>76.559660691125856</v>
      </c>
      <c r="AE67" s="1">
        <v>5</v>
      </c>
      <c r="AF67" s="1" t="s">
        <v>330</v>
      </c>
      <c r="AG67">
        <v>27.62035646</v>
      </c>
      <c r="AH67">
        <v>22.07576611</v>
      </c>
      <c r="AI67">
        <f t="shared" ref="AI67:AI73" si="14">(AG67+AH67)/2</f>
        <v>24.848061285</v>
      </c>
      <c r="AJ67">
        <f t="shared" ref="AJ67:AJ73" si="15">(((AG67/3.6)/360)*2*3.1416*AD67)</f>
        <v>10.251918890510813</v>
      </c>
      <c r="AK67">
        <f t="shared" ref="AK67:AK73" si="16">(((AH67/3.6)/360)*2*3.1416*AD67)</f>
        <v>8.1939190007690215</v>
      </c>
      <c r="AL67">
        <f t="shared" ref="AL67:AL73" si="17">(((AI67/3.6)/360)*2*3.1416*AD67)</f>
        <v>9.2229189456399183</v>
      </c>
      <c r="AM67">
        <v>4.0982200000000004</v>
      </c>
      <c r="AN67">
        <f t="shared" ref="AN67:AN73" si="18">(((AM67/3.6)/360)*2*3.1416*AD67)</f>
        <v>1.5211468793429623</v>
      </c>
      <c r="AO67">
        <v>12.64264202</v>
      </c>
      <c r="AP67">
        <v>8.8010394569999999</v>
      </c>
      <c r="AQ67">
        <v>2.4297136070000001</v>
      </c>
      <c r="AR67">
        <v>26.045100000000001</v>
      </c>
      <c r="AS67">
        <v>7.3983699999999999E-2</v>
      </c>
      <c r="AT67">
        <v>26.734200000000001</v>
      </c>
      <c r="AU67">
        <v>9.0733099999999997E-2</v>
      </c>
      <c r="AV67">
        <v>26.428899999999999</v>
      </c>
      <c r="AW67">
        <v>0.102571</v>
      </c>
      <c r="AX67">
        <v>27.869499999999999</v>
      </c>
      <c r="AY67">
        <v>27.869499999999999</v>
      </c>
      <c r="AZ67">
        <v>27.869499999999999</v>
      </c>
      <c r="BA67">
        <v>15.818899999999999</v>
      </c>
      <c r="BB67">
        <v>12.7158</v>
      </c>
      <c r="BC67">
        <v>11.1675</v>
      </c>
      <c r="BD67">
        <v>26.045100000000001</v>
      </c>
      <c r="BE67">
        <v>7.3983699999999999E-2</v>
      </c>
      <c r="BF67">
        <v>26.734200000000001</v>
      </c>
      <c r="BG67">
        <v>9.0733099999999997E-2</v>
      </c>
      <c r="BH67">
        <v>26.428899999999999</v>
      </c>
      <c r="BI67">
        <v>0.102571</v>
      </c>
      <c r="BJ67">
        <f t="shared" si="12"/>
        <v>2.9077199999999976</v>
      </c>
      <c r="BK67">
        <f t="shared" si="13"/>
        <v>2.5116499999999995</v>
      </c>
      <c r="BL67">
        <v>2</v>
      </c>
      <c r="BM67">
        <v>0.67310000000000003</v>
      </c>
      <c r="BN67">
        <v>0.109551</v>
      </c>
      <c r="BO67">
        <v>0.27639999999999998</v>
      </c>
      <c r="BP67">
        <v>0.12939400000000001</v>
      </c>
      <c r="BQ67">
        <v>-0.3967</v>
      </c>
      <c r="BR67">
        <v>0.119009</v>
      </c>
      <c r="BS67" t="s">
        <v>35</v>
      </c>
      <c r="BT67" t="s">
        <v>5</v>
      </c>
      <c r="BV67">
        <f t="shared" si="9"/>
        <v>0</v>
      </c>
    </row>
    <row r="68" spans="1:87" x14ac:dyDescent="0.35">
      <c r="A68" s="2">
        <v>68</v>
      </c>
      <c r="B68" t="s">
        <v>340</v>
      </c>
      <c r="C68">
        <v>85.889099999999999</v>
      </c>
      <c r="D68">
        <v>-39.471499999999999</v>
      </c>
      <c r="E68">
        <v>-18.899999999999999</v>
      </c>
      <c r="F68" s="45">
        <v>-23</v>
      </c>
      <c r="G68">
        <v>22.9359</v>
      </c>
      <c r="H68">
        <v>1.14798E-2</v>
      </c>
      <c r="I68">
        <v>23.661300000000001</v>
      </c>
      <c r="J68">
        <v>1.5206799999999999E-2</v>
      </c>
      <c r="K68">
        <v>22.430599999999998</v>
      </c>
      <c r="L68">
        <v>9.6143400000000007E-3</v>
      </c>
      <c r="M68">
        <v>0.67849999999999999</v>
      </c>
      <c r="N68">
        <v>1.51339E-2</v>
      </c>
      <c r="O68">
        <v>1.1408</v>
      </c>
      <c r="P68">
        <v>1.41475E-2</v>
      </c>
      <c r="Q68">
        <v>0.46229999999999999</v>
      </c>
      <c r="R68">
        <v>1.10274E-2</v>
      </c>
      <c r="S68" s="1">
        <v>-1</v>
      </c>
      <c r="T68" s="1">
        <v>99</v>
      </c>
      <c r="U68" s="1">
        <v>99</v>
      </c>
      <c r="V68">
        <v>28.923259999999999</v>
      </c>
      <c r="W68">
        <v>29.19107</v>
      </c>
      <c r="X68">
        <v>27.642320000000002</v>
      </c>
      <c r="Y68">
        <v>27.5502</v>
      </c>
      <c r="Z68">
        <v>27.3674</v>
      </c>
      <c r="AA68">
        <v>26.9434</v>
      </c>
      <c r="AB68">
        <f t="shared" si="10"/>
        <v>1.3730599999999988</v>
      </c>
      <c r="AC68">
        <f t="shared" si="11"/>
        <v>1.8236699999999999</v>
      </c>
      <c r="AD68">
        <v>63.386971125692718</v>
      </c>
      <c r="AE68" s="1">
        <v>2</v>
      </c>
      <c r="AF68" s="1" t="s">
        <v>303</v>
      </c>
      <c r="AG68">
        <v>100.508095</v>
      </c>
      <c r="AH68">
        <v>67.876506480000003</v>
      </c>
      <c r="AI68">
        <f t="shared" si="14"/>
        <v>84.192300740000007</v>
      </c>
      <c r="AJ68">
        <f t="shared" si="15"/>
        <v>30.887085051123574</v>
      </c>
      <c r="AK68">
        <f t="shared" si="16"/>
        <v>20.859090291392953</v>
      </c>
      <c r="AL68">
        <f t="shared" si="17"/>
        <v>25.873087671258261</v>
      </c>
      <c r="AM68">
        <v>11.9908</v>
      </c>
      <c r="AN68">
        <f t="shared" si="18"/>
        <v>3.6848858734315137</v>
      </c>
      <c r="AO68">
        <v>4.514701992</v>
      </c>
      <c r="AP68">
        <v>1.973453328</v>
      </c>
      <c r="AQ68">
        <v>3.3998144269999999</v>
      </c>
      <c r="AR68">
        <v>26.5901</v>
      </c>
      <c r="AS68">
        <v>4.6646800000000002E-2</v>
      </c>
      <c r="AT68">
        <v>27.232299999999999</v>
      </c>
      <c r="AU68">
        <v>6.1799600000000003E-2</v>
      </c>
      <c r="AV68">
        <v>26.308700000000002</v>
      </c>
      <c r="AW68">
        <v>4.0634099999999999E-2</v>
      </c>
      <c r="AX68">
        <v>100.152</v>
      </c>
      <c r="AY68">
        <v>102.417</v>
      </c>
      <c r="AZ68">
        <v>100.152</v>
      </c>
      <c r="BA68">
        <v>8.6183599999999991</v>
      </c>
      <c r="BB68">
        <v>5.2800799999999999</v>
      </c>
      <c r="BC68">
        <v>4.3498700000000001</v>
      </c>
      <c r="BD68">
        <v>27.499199999999998</v>
      </c>
      <c r="BE68">
        <v>0.127468</v>
      </c>
      <c r="BF68">
        <v>28.349799999999998</v>
      </c>
      <c r="BG68">
        <v>0.20708399999999999</v>
      </c>
      <c r="BH68">
        <v>26.994399999999999</v>
      </c>
      <c r="BI68">
        <v>0.25108999999999998</v>
      </c>
      <c r="BJ68">
        <f t="shared" si="12"/>
        <v>1.4240600000000008</v>
      </c>
      <c r="BK68">
        <f t="shared" si="13"/>
        <v>0.84127000000000152</v>
      </c>
      <c r="BL68">
        <v>3</v>
      </c>
      <c r="BM68">
        <v>0.59530000000000005</v>
      </c>
      <c r="BN68">
        <v>7.6066400000000006E-2</v>
      </c>
      <c r="BO68">
        <v>0.8337</v>
      </c>
      <c r="BP68">
        <v>7.2615399999999997E-2</v>
      </c>
      <c r="BQ68">
        <v>0.2384</v>
      </c>
      <c r="BR68">
        <v>6.0491299999999998E-2</v>
      </c>
      <c r="BS68" t="s">
        <v>122</v>
      </c>
      <c r="BT68" t="s">
        <v>5</v>
      </c>
      <c r="BV68">
        <f t="shared" si="9"/>
        <v>0</v>
      </c>
    </row>
    <row r="69" spans="1:87" x14ac:dyDescent="0.35">
      <c r="A69" s="2">
        <v>69</v>
      </c>
      <c r="B69" t="s">
        <v>341</v>
      </c>
      <c r="C69">
        <v>85.889099999999999</v>
      </c>
      <c r="D69">
        <v>-39.471499999999999</v>
      </c>
      <c r="E69">
        <v>-18.899999999999999</v>
      </c>
      <c r="F69" s="45">
        <v>-23</v>
      </c>
      <c r="G69">
        <v>22.9359</v>
      </c>
      <c r="H69">
        <v>1.14798E-2</v>
      </c>
      <c r="I69">
        <v>23.661300000000001</v>
      </c>
      <c r="J69">
        <v>1.5206799999999999E-2</v>
      </c>
      <c r="K69">
        <v>22.430599999999998</v>
      </c>
      <c r="L69">
        <v>9.6143400000000007E-3</v>
      </c>
      <c r="M69">
        <v>0.67849999999999999</v>
      </c>
      <c r="N69">
        <v>1.51339E-2</v>
      </c>
      <c r="O69">
        <v>1.1408</v>
      </c>
      <c r="P69">
        <v>1.41475E-2</v>
      </c>
      <c r="Q69">
        <v>0.46229999999999999</v>
      </c>
      <c r="R69">
        <v>1.10274E-2</v>
      </c>
      <c r="S69" s="1">
        <v>-1</v>
      </c>
      <c r="T69" s="1">
        <v>99</v>
      </c>
      <c r="U69" s="1">
        <v>99</v>
      </c>
      <c r="V69">
        <v>28.923259999999999</v>
      </c>
      <c r="W69">
        <v>29.19107</v>
      </c>
      <c r="X69">
        <v>27.642320000000002</v>
      </c>
      <c r="Y69">
        <v>27.5502</v>
      </c>
      <c r="Z69">
        <v>27.3674</v>
      </c>
      <c r="AA69">
        <v>26.9434</v>
      </c>
      <c r="AB69">
        <f>V69-Y69</f>
        <v>1.3730599999999988</v>
      </c>
      <c r="AC69">
        <f>W69-Z69</f>
        <v>1.8236699999999999</v>
      </c>
      <c r="AD69">
        <v>63.386971125692718</v>
      </c>
      <c r="AF69" s="1" t="s">
        <v>300</v>
      </c>
      <c r="AG69">
        <v>55.710317005112003</v>
      </c>
      <c r="AH69">
        <v>40.879554185951001</v>
      </c>
      <c r="AI69">
        <f t="shared" si="14"/>
        <v>48.294935595531499</v>
      </c>
      <c r="AJ69">
        <f t="shared" si="15"/>
        <v>17.120305578987946</v>
      </c>
      <c r="AK69">
        <f t="shared" si="16"/>
        <v>12.562672359808266</v>
      </c>
      <c r="AL69">
        <f t="shared" si="17"/>
        <v>14.841488969398101</v>
      </c>
      <c r="AM69">
        <f>2*5.4321859081659</f>
        <v>10.864371816331801</v>
      </c>
      <c r="AN69">
        <f t="shared" si="18"/>
        <v>3.3387238741125307</v>
      </c>
      <c r="AO69">
        <v>16.64</v>
      </c>
      <c r="AP69">
        <v>7.12</v>
      </c>
      <c r="AQ69">
        <v>13.13</v>
      </c>
      <c r="AR69">
        <v>25.614605430000001</v>
      </c>
      <c r="AS69">
        <v>3.3277492040000002E-2</v>
      </c>
      <c r="AT69">
        <v>26.22919941</v>
      </c>
      <c r="AU69">
        <v>4.121693689E-2</v>
      </c>
      <c r="AV69">
        <v>25.117187019999999</v>
      </c>
      <c r="AW69">
        <v>5.6604350919999998E-2</v>
      </c>
      <c r="BL69">
        <v>1</v>
      </c>
      <c r="BM69">
        <v>0.56759999999999999</v>
      </c>
      <c r="BN69">
        <v>5.0264269229999999E-2</v>
      </c>
      <c r="BO69">
        <v>1.022</v>
      </c>
      <c r="BP69">
        <v>6.7360251390000001E-2</v>
      </c>
      <c r="BQ69">
        <v>0.45440000000000003</v>
      </c>
      <c r="BR69">
        <v>6.3007464769999993E-2</v>
      </c>
      <c r="BS69" t="s">
        <v>19</v>
      </c>
    </row>
    <row r="70" spans="1:87" x14ac:dyDescent="0.35">
      <c r="A70" s="1">
        <v>70</v>
      </c>
      <c r="B70" t="s">
        <v>135</v>
      </c>
      <c r="C70">
        <v>67.864199999999997</v>
      </c>
      <c r="D70">
        <v>-26.413900000000002</v>
      </c>
      <c r="E70">
        <v>-18.100000000000001</v>
      </c>
      <c r="F70">
        <v>-22.2</v>
      </c>
      <c r="G70">
        <v>23.252199999999998</v>
      </c>
      <c r="H70">
        <v>1.9230899999999999E-2</v>
      </c>
      <c r="I70">
        <v>23.938600000000001</v>
      </c>
      <c r="J70">
        <v>2.4917999999999999E-2</v>
      </c>
      <c r="K70">
        <v>22.743600000000001</v>
      </c>
      <c r="L70">
        <v>1.61999E-2</v>
      </c>
      <c r="M70">
        <v>0.65039999999999998</v>
      </c>
      <c r="N70">
        <v>2.4011899999999999E-2</v>
      </c>
      <c r="O70">
        <v>1.1269</v>
      </c>
      <c r="P70">
        <v>2.23947E-2</v>
      </c>
      <c r="Q70">
        <v>0.47649999999999998</v>
      </c>
      <c r="R70">
        <v>1.76388E-2</v>
      </c>
      <c r="S70" s="1">
        <v>0</v>
      </c>
      <c r="T70" s="1">
        <v>99</v>
      </c>
      <c r="U70" s="1">
        <v>99</v>
      </c>
      <c r="V70">
        <v>28.947610000000001</v>
      </c>
      <c r="W70">
        <v>29.126760000000001</v>
      </c>
      <c r="X70">
        <v>27.634640000000001</v>
      </c>
      <c r="Y70">
        <v>28.437100000000001</v>
      </c>
      <c r="Z70">
        <v>28.518899999999999</v>
      </c>
      <c r="AA70">
        <v>27.323499999999999</v>
      </c>
      <c r="AB70">
        <f t="shared" si="10"/>
        <v>0.51051000000000002</v>
      </c>
      <c r="AC70">
        <f t="shared" si="11"/>
        <v>0.60786000000000229</v>
      </c>
      <c r="AD70">
        <v>71.121351365332899</v>
      </c>
      <c r="AE70" s="1">
        <v>2</v>
      </c>
      <c r="AF70" s="1" t="s">
        <v>300</v>
      </c>
      <c r="AG70">
        <v>21.018882399999999</v>
      </c>
      <c r="AH70">
        <v>21.018882399999999</v>
      </c>
      <c r="AI70">
        <f t="shared" si="14"/>
        <v>21.018882399999999</v>
      </c>
      <c r="AJ70">
        <f t="shared" si="15"/>
        <v>7.2474545870533635</v>
      </c>
      <c r="AK70">
        <f t="shared" si="16"/>
        <v>7.2474545870533635</v>
      </c>
      <c r="AL70">
        <f t="shared" si="17"/>
        <v>7.2474545870533635</v>
      </c>
      <c r="AM70">
        <v>4.8959999999999999</v>
      </c>
      <c r="AN70">
        <f t="shared" si="18"/>
        <v>1.6881743273949363</v>
      </c>
      <c r="AO70">
        <v>25.7853241</v>
      </c>
      <c r="AP70">
        <v>15.7034111</v>
      </c>
      <c r="AQ70">
        <v>10.072212220000001</v>
      </c>
      <c r="AR70">
        <v>25.457036970000001</v>
      </c>
      <c r="AS70">
        <v>6.3858099000000001E-2</v>
      </c>
      <c r="AT70">
        <v>26.070934300000001</v>
      </c>
      <c r="AU70">
        <v>8.3364128999999995E-2</v>
      </c>
      <c r="AV70">
        <v>25.141044619999999</v>
      </c>
      <c r="AW70">
        <v>0.12746371300000001</v>
      </c>
      <c r="AX70">
        <v>18.739799999999999</v>
      </c>
      <c r="AY70">
        <v>18.739799999999999</v>
      </c>
      <c r="AZ70">
        <v>18.739799999999999</v>
      </c>
      <c r="BA70">
        <v>19.421399999999998</v>
      </c>
      <c r="BB70">
        <v>14.3978</v>
      </c>
      <c r="BC70">
        <v>9.0849299999999999</v>
      </c>
      <c r="BD70">
        <v>25.457036970000001</v>
      </c>
      <c r="BE70">
        <v>6.3858099000000001E-2</v>
      </c>
      <c r="BF70">
        <v>26.070934300000001</v>
      </c>
      <c r="BG70">
        <v>8.3364128999999995E-2</v>
      </c>
      <c r="BH70">
        <v>25.141044619999999</v>
      </c>
      <c r="BI70">
        <v>0.12746371300000001</v>
      </c>
      <c r="BJ70">
        <f t="shared" si="12"/>
        <v>3.4905730300000002</v>
      </c>
      <c r="BK70">
        <f t="shared" si="13"/>
        <v>3.0558256999999998</v>
      </c>
      <c r="BL70">
        <v>1</v>
      </c>
      <c r="BM70">
        <v>0.57789999999999997</v>
      </c>
      <c r="BN70">
        <v>9.3871865999999998E-2</v>
      </c>
      <c r="BO70">
        <v>0.8619</v>
      </c>
      <c r="BP70">
        <v>0.14131247699999999</v>
      </c>
      <c r="BQ70">
        <v>0.28399999999999997</v>
      </c>
      <c r="BR70">
        <v>0.131938623</v>
      </c>
      <c r="BS70" t="s">
        <v>136</v>
      </c>
      <c r="BV70">
        <f t="shared" si="9"/>
        <v>0</v>
      </c>
    </row>
    <row r="71" spans="1:87" s="52" customFormat="1" x14ac:dyDescent="0.35">
      <c r="A71" s="44">
        <v>72</v>
      </c>
      <c r="B71" s="52" t="s">
        <v>137</v>
      </c>
      <c r="C71" s="52">
        <v>30.555299999999999</v>
      </c>
      <c r="D71" s="52">
        <v>-6.0789</v>
      </c>
      <c r="E71" s="52">
        <v>-20.5</v>
      </c>
      <c r="F71" s="52">
        <v>-22.5</v>
      </c>
      <c r="G71" s="52">
        <v>23.4147</v>
      </c>
      <c r="H71" s="52">
        <v>1.1038900000000001E-2</v>
      </c>
      <c r="I71" s="52">
        <v>23.885000000000002</v>
      </c>
      <c r="J71" s="52">
        <v>1.3478800000000001E-2</v>
      </c>
      <c r="K71" s="52">
        <v>23.099399999999999</v>
      </c>
      <c r="L71" s="52">
        <v>9.7302699999999992E-3</v>
      </c>
      <c r="M71" s="52">
        <v>0.43830000000000002</v>
      </c>
      <c r="N71" s="52">
        <v>1.47324E-2</v>
      </c>
      <c r="O71" s="52">
        <v>0.72460000000000002</v>
      </c>
      <c r="P71" s="52">
        <v>1.39597E-2</v>
      </c>
      <c r="Q71" s="52">
        <v>0.2863</v>
      </c>
      <c r="R71" s="52">
        <v>1.2016000000000001E-2</v>
      </c>
      <c r="S71" s="44">
        <v>5</v>
      </c>
      <c r="T71" s="44">
        <v>5</v>
      </c>
      <c r="U71" s="44">
        <v>5</v>
      </c>
      <c r="V71" s="52">
        <v>28.89809</v>
      </c>
      <c r="W71" s="52">
        <v>29.304410000000001</v>
      </c>
      <c r="X71" s="52">
        <v>27.65671</v>
      </c>
      <c r="Y71" s="52">
        <v>28.372699999999998</v>
      </c>
      <c r="Z71" s="52">
        <v>28.6313</v>
      </c>
      <c r="AA71" s="52">
        <v>26.936599999999999</v>
      </c>
      <c r="AB71" s="52">
        <f>V71-Y71</f>
        <v>0.52539000000000158</v>
      </c>
      <c r="AC71" s="52">
        <f>W71-Z71</f>
        <v>0.67311000000000121</v>
      </c>
      <c r="AD71" s="52">
        <v>70.145529841997075</v>
      </c>
      <c r="AE71" s="44">
        <v>2</v>
      </c>
      <c r="AF71" s="44" t="s">
        <v>307</v>
      </c>
      <c r="AG71" s="54">
        <v>34.371215661820898</v>
      </c>
      <c r="AH71" s="54">
        <v>34.371215661820898</v>
      </c>
      <c r="AI71" s="52">
        <f>(AG71+AH71)/2</f>
        <v>34.371215661820898</v>
      </c>
      <c r="AJ71" s="52">
        <f>(((AG71/3.6)/360)*2*3.1416*AD71)</f>
        <v>11.688822808484352</v>
      </c>
      <c r="AK71" s="52">
        <f>(((AH71/3.6)/360)*2*3.1416*AD71)</f>
        <v>11.688822808484352</v>
      </c>
      <c r="AL71" s="52">
        <f>(((AI71/3.6)/360)*2*3.1416*AD71)</f>
        <v>11.688822808484352</v>
      </c>
      <c r="AM71" s="52">
        <v>6.9232199999999997</v>
      </c>
      <c r="AN71" s="52">
        <f>(((AM71/3.6)/360)*2*3.1416*AD71)</f>
        <v>2.3544204150464396</v>
      </c>
      <c r="AO71" s="52">
        <v>46.143730163574197</v>
      </c>
      <c r="AP71" s="52">
        <v>35.579597473144503</v>
      </c>
      <c r="AQ71" s="52">
        <v>20.467424392700199</v>
      </c>
      <c r="AR71" s="52">
        <v>24.639329910278299</v>
      </c>
      <c r="AS71" s="52">
        <v>3.4108877182006801E-2</v>
      </c>
      <c r="AT71" s="52">
        <v>25.237867355346701</v>
      </c>
      <c r="AU71" s="52">
        <v>3.7329301238059998E-2</v>
      </c>
      <c r="AV71" s="52">
        <v>24.203731536865199</v>
      </c>
      <c r="AW71" s="52">
        <v>5.2287120372057003E-2</v>
      </c>
      <c r="AX71" s="52">
        <v>47.1584</v>
      </c>
      <c r="AY71" s="52">
        <v>47.1584</v>
      </c>
      <c r="AZ71" s="52">
        <v>36.518599999999999</v>
      </c>
      <c r="BA71" s="52">
        <v>7.6121299999999996</v>
      </c>
      <c r="BB71" s="52">
        <v>5.5742099999999999</v>
      </c>
      <c r="BC71" s="52">
        <v>3.0466299999999999</v>
      </c>
      <c r="BD71" s="52">
        <v>27.168700000000001</v>
      </c>
      <c r="BE71" s="52">
        <v>0.14579300000000001</v>
      </c>
      <c r="BF71" s="52">
        <v>27.922699999999999</v>
      </c>
      <c r="BG71" s="52">
        <v>0.197939</v>
      </c>
      <c r="BH71" s="52">
        <v>26.7608</v>
      </c>
      <c r="BI71" s="52">
        <v>0.36045500000000003</v>
      </c>
      <c r="BJ71" s="52">
        <f>V71-BD71</f>
        <v>1.7293899999999987</v>
      </c>
      <c r="BK71" s="52">
        <f>W71-BF71</f>
        <v>1.3817100000000018</v>
      </c>
      <c r="BL71" s="52">
        <v>3</v>
      </c>
      <c r="BM71" s="52">
        <v>0.5665</v>
      </c>
      <c r="BN71" s="52">
        <v>4.3047914861281303E-2</v>
      </c>
      <c r="BO71" s="52">
        <v>0.97309999999999997</v>
      </c>
      <c r="BP71" s="52">
        <v>5.6834430581855298E-2</v>
      </c>
      <c r="BQ71" s="52">
        <v>0.40660000000000002</v>
      </c>
      <c r="BR71" s="52">
        <v>5.5085125903888102E-2</v>
      </c>
      <c r="BS71" s="54">
        <v>30.555299999999999</v>
      </c>
      <c r="BT71" s="54">
        <v>-6.09189113950515</v>
      </c>
      <c r="BU71" s="54">
        <v>46.7686048511083</v>
      </c>
      <c r="BV71" s="52">
        <f>(((BU71/3.6)/360)*2*3.1416*AD71)</f>
        <v>15.904876350121665</v>
      </c>
      <c r="BW71" s="54">
        <v>22.984100000000002</v>
      </c>
      <c r="BX71" s="54">
        <v>1.449284E-2</v>
      </c>
      <c r="BY71" s="54">
        <v>23.505939999999999</v>
      </c>
      <c r="BZ71" s="54">
        <v>1.757972E-2</v>
      </c>
      <c r="CA71" s="54">
        <v>22.681159999999998</v>
      </c>
      <c r="CB71" s="54">
        <v>1.305799E-2</v>
      </c>
      <c r="CC71" s="52">
        <v>0.4899</v>
      </c>
      <c r="CD71" s="52">
        <v>1.7274000000000001E-2</v>
      </c>
      <c r="CE71" s="52">
        <v>0.76380000000000003</v>
      </c>
      <c r="CF71" s="52">
        <v>1.6435000000000002E-2</v>
      </c>
      <c r="CG71" s="52">
        <v>0.27389999999999998</v>
      </c>
      <c r="CH71" s="52">
        <v>1.3975100000000001E-2</v>
      </c>
      <c r="CI71" s="52" t="s">
        <v>318</v>
      </c>
    </row>
    <row r="72" spans="1:87" x14ac:dyDescent="0.35">
      <c r="A72" s="1">
        <v>73</v>
      </c>
      <c r="B72" t="s">
        <v>138</v>
      </c>
      <c r="C72">
        <v>31.4528</v>
      </c>
      <c r="D72">
        <v>-5.2946999999999997</v>
      </c>
      <c r="E72">
        <v>-20.100000000000001</v>
      </c>
      <c r="F72" s="45">
        <v>-23.8</v>
      </c>
      <c r="G72">
        <v>22.126899999999999</v>
      </c>
      <c r="H72">
        <v>4.39581E-3</v>
      </c>
      <c r="I72">
        <v>22.812999999999999</v>
      </c>
      <c r="J72">
        <v>5.6970600000000003E-3</v>
      </c>
      <c r="K72">
        <v>21.600999999999999</v>
      </c>
      <c r="L72">
        <v>3.6571099999999999E-3</v>
      </c>
      <c r="M72">
        <v>0.65920000000000001</v>
      </c>
      <c r="N72">
        <v>5.7787899999999998E-3</v>
      </c>
      <c r="O72">
        <v>1.1600999999999999</v>
      </c>
      <c r="P72">
        <v>5.3797200000000002E-3</v>
      </c>
      <c r="Q72">
        <v>0.50090000000000001</v>
      </c>
      <c r="R72">
        <v>4.2944899999999998E-3</v>
      </c>
      <c r="S72" s="1">
        <v>4</v>
      </c>
      <c r="T72" s="1">
        <v>99</v>
      </c>
      <c r="U72" s="1">
        <v>99</v>
      </c>
      <c r="V72">
        <v>28.963539999999998</v>
      </c>
      <c r="W72">
        <v>29.275860000000002</v>
      </c>
      <c r="X72">
        <v>27.706040000000002</v>
      </c>
      <c r="Y72">
        <v>28.4648</v>
      </c>
      <c r="Z72">
        <v>28.605599999999999</v>
      </c>
      <c r="AA72">
        <v>27.0244</v>
      </c>
      <c r="AB72">
        <f t="shared" si="10"/>
        <v>0.49873999999999796</v>
      </c>
      <c r="AC72">
        <f t="shared" si="11"/>
        <v>0.67026000000000252</v>
      </c>
      <c r="AD72">
        <v>71.779429127136225</v>
      </c>
      <c r="AE72" s="1">
        <v>4</v>
      </c>
      <c r="AF72" s="1" t="s">
        <v>303</v>
      </c>
      <c r="AG72">
        <v>173.17823530000001</v>
      </c>
      <c r="AH72">
        <v>32.180036119999997</v>
      </c>
      <c r="AI72">
        <f t="shared" si="14"/>
        <v>102.67913571</v>
      </c>
      <c r="AJ72">
        <f t="shared" si="15"/>
        <v>60.265559411134234</v>
      </c>
      <c r="AK72">
        <f t="shared" si="16"/>
        <v>11.198565889545735</v>
      </c>
      <c r="AL72">
        <f t="shared" si="17"/>
        <v>35.732062650339984</v>
      </c>
      <c r="AM72">
        <v>11.6053</v>
      </c>
      <c r="AN72">
        <f t="shared" si="18"/>
        <v>4.0386131399390468</v>
      </c>
      <c r="AO72">
        <v>30.011266469999999</v>
      </c>
      <c r="AP72">
        <v>19.91003001</v>
      </c>
      <c r="AQ72">
        <v>11.75189449</v>
      </c>
      <c r="AR72">
        <v>25.902931689999999</v>
      </c>
      <c r="AS72">
        <v>3.8308547999999998E-2</v>
      </c>
      <c r="AT72">
        <v>26.498381850000001</v>
      </c>
      <c r="AU72">
        <v>4.8007379000000003E-2</v>
      </c>
      <c r="AV72">
        <v>25.468466159999998</v>
      </c>
      <c r="AW72">
        <v>7.1238569000000002E-2</v>
      </c>
      <c r="AX72">
        <v>58.622</v>
      </c>
      <c r="AY72">
        <v>58.622</v>
      </c>
      <c r="AZ72">
        <v>58.622</v>
      </c>
      <c r="BA72">
        <v>11.5015</v>
      </c>
      <c r="BB72">
        <v>9.0279000000000007</v>
      </c>
      <c r="BC72">
        <v>5.9469799999999999</v>
      </c>
      <c r="BD72">
        <v>26.947800000000001</v>
      </c>
      <c r="BE72">
        <v>9.6942E-2</v>
      </c>
      <c r="BF72">
        <v>27.523099999999999</v>
      </c>
      <c r="BG72">
        <v>0.122807</v>
      </c>
      <c r="BH72">
        <v>26.468499999999999</v>
      </c>
      <c r="BI72">
        <v>0.185112</v>
      </c>
      <c r="BJ72">
        <f t="shared" si="12"/>
        <v>2.0157399999999974</v>
      </c>
      <c r="BK72">
        <f t="shared" si="13"/>
        <v>1.7527600000000021</v>
      </c>
      <c r="BL72">
        <v>1</v>
      </c>
      <c r="BM72">
        <v>0.56840000000000002</v>
      </c>
      <c r="BN72">
        <v>5.9009781999999997E-2</v>
      </c>
      <c r="BO72">
        <v>0.97789999999999999</v>
      </c>
      <c r="BP72">
        <v>8.3552025000000002E-2</v>
      </c>
      <c r="BQ72">
        <v>0.40949999999999998</v>
      </c>
      <c r="BR72">
        <v>7.8589208999999993E-2</v>
      </c>
      <c r="BV72">
        <f>(((BU72/3.6)/360)*2*3.1416*AD72)</f>
        <v>0</v>
      </c>
    </row>
    <row r="73" spans="1:87" ht="15" thickBot="1" x14ac:dyDescent="0.4">
      <c r="A73" s="2">
        <v>74</v>
      </c>
      <c r="B73" t="s">
        <v>139</v>
      </c>
      <c r="C73">
        <v>35.7654</v>
      </c>
      <c r="D73">
        <v>-1.7488999999999999</v>
      </c>
      <c r="E73">
        <v>-19.5</v>
      </c>
      <c r="F73" s="45">
        <v>-23.3</v>
      </c>
      <c r="G73">
        <v>21.815100000000001</v>
      </c>
      <c r="H73">
        <v>3.2548299999999998E-3</v>
      </c>
      <c r="I73">
        <v>22.3749</v>
      </c>
      <c r="J73">
        <v>4.0267899999999997E-3</v>
      </c>
      <c r="K73">
        <v>21.4236</v>
      </c>
      <c r="L73">
        <v>2.8279099999999999E-3</v>
      </c>
      <c r="M73">
        <v>0.52880000000000005</v>
      </c>
      <c r="N73">
        <v>4.1843399999999999E-3</v>
      </c>
      <c r="O73">
        <v>0.89129999999999998</v>
      </c>
      <c r="P73">
        <v>3.9390099999999997E-3</v>
      </c>
      <c r="Q73">
        <v>0.36249999999999999</v>
      </c>
      <c r="R73">
        <v>3.3146199999999999E-3</v>
      </c>
      <c r="S73" s="1">
        <v>0</v>
      </c>
      <c r="T73" s="1">
        <v>99</v>
      </c>
      <c r="U73" s="1">
        <v>99</v>
      </c>
      <c r="V73">
        <v>28.83436</v>
      </c>
      <c r="W73">
        <v>29.15109</v>
      </c>
      <c r="X73">
        <v>27.5867</v>
      </c>
      <c r="Y73">
        <v>28.2684</v>
      </c>
      <c r="Z73">
        <v>28.5624</v>
      </c>
      <c r="AA73">
        <v>26.953600000000002</v>
      </c>
      <c r="AB73">
        <f t="shared" si="10"/>
        <v>0.56596000000000046</v>
      </c>
      <c r="AC73">
        <f t="shared" si="11"/>
        <v>0.58868999999999971</v>
      </c>
      <c r="AD73">
        <v>83.945998651939789</v>
      </c>
      <c r="AE73" s="1">
        <v>1</v>
      </c>
      <c r="AF73" s="1" t="s">
        <v>307</v>
      </c>
      <c r="AG73" s="6">
        <v>30.657063202061899</v>
      </c>
      <c r="AH73" s="6">
        <v>30.657063202061899</v>
      </c>
      <c r="AI73">
        <f t="shared" si="14"/>
        <v>30.657063202061899</v>
      </c>
      <c r="AJ73">
        <f t="shared" si="15"/>
        <v>12.476892452513452</v>
      </c>
      <c r="AK73">
        <f t="shared" si="16"/>
        <v>12.476892452513452</v>
      </c>
      <c r="AL73">
        <f t="shared" si="17"/>
        <v>12.476892452513452</v>
      </c>
      <c r="AM73">
        <v>8.4303699999999999</v>
      </c>
      <c r="AN73">
        <f t="shared" si="18"/>
        <v>3.4310142211476222</v>
      </c>
      <c r="AO73">
        <v>16.8840141296387</v>
      </c>
      <c r="AP73">
        <v>9.1878738403320295</v>
      </c>
      <c r="AQ73">
        <v>7.4870338439941397</v>
      </c>
      <c r="AR73">
        <v>25.90804</v>
      </c>
      <c r="AS73">
        <v>4.1634600000000001E-2</v>
      </c>
      <c r="AT73">
        <v>26.664400000000001</v>
      </c>
      <c r="AU73">
        <v>5.7936519999999998E-2</v>
      </c>
      <c r="AV73">
        <v>25.506499999999999</v>
      </c>
      <c r="AW73">
        <v>3.1505720000000001E-2</v>
      </c>
      <c r="AX73">
        <v>165.363</v>
      </c>
      <c r="AY73">
        <v>165.363</v>
      </c>
      <c r="AZ73">
        <v>165.363</v>
      </c>
      <c r="BA73">
        <v>24.006900000000002</v>
      </c>
      <c r="BB73">
        <v>19.454699999999999</v>
      </c>
      <c r="BC73">
        <v>12.5931</v>
      </c>
      <c r="BD73">
        <v>26.561699999999998</v>
      </c>
      <c r="BE73">
        <v>4.6127300000000003E-2</v>
      </c>
      <c r="BF73">
        <v>27.1358</v>
      </c>
      <c r="BG73">
        <v>5.6709799999999998E-2</v>
      </c>
      <c r="BH73">
        <v>26.043099999999999</v>
      </c>
      <c r="BI73">
        <v>8.7117799999999995E-2</v>
      </c>
      <c r="BJ73">
        <f t="shared" si="12"/>
        <v>2.2726600000000019</v>
      </c>
      <c r="BK73">
        <f t="shared" si="13"/>
        <v>2.0152900000000002</v>
      </c>
      <c r="BL73">
        <v>1</v>
      </c>
      <c r="BM73">
        <v>0.72540000000000004</v>
      </c>
      <c r="BN73">
        <v>6.86808E-2</v>
      </c>
      <c r="BO73">
        <v>1.0979000000000001</v>
      </c>
      <c r="BP73">
        <v>6.3363299999999997E-2</v>
      </c>
      <c r="BQ73">
        <v>0.3725</v>
      </c>
      <c r="BR73">
        <v>4.9537600000000001E-2</v>
      </c>
      <c r="BS73" t="s">
        <v>122</v>
      </c>
      <c r="BT73" t="s">
        <v>5</v>
      </c>
      <c r="BV73">
        <f>(((BU73/3.6)/360)*2*3.1416*AD73)</f>
        <v>0</v>
      </c>
    </row>
    <row r="74" spans="1:87" ht="15" thickBot="1" x14ac:dyDescent="0.4">
      <c r="U74" s="1" t="s">
        <v>342</v>
      </c>
      <c r="V74" s="60">
        <f>AVERAGE(V2:V73)</f>
        <v>28.859303333333326</v>
      </c>
      <c r="Y74" s="60">
        <f>AVERAGE(Y2:Y73)</f>
        <v>28.264031944444444</v>
      </c>
    </row>
    <row r="75" spans="1:87" ht="15" thickBot="1" x14ac:dyDescent="0.4">
      <c r="U75" s="1" t="s">
        <v>345</v>
      </c>
      <c r="V75" s="60">
        <f>_xlfn.STDEV.P(V2:V73)</f>
        <v>0.13438889638739585</v>
      </c>
      <c r="Y75" s="60">
        <f>_xlfn.STDEV.P(Y2:Y73)</f>
        <v>0.27182375306354761</v>
      </c>
      <c r="AQ75" t="s">
        <v>342</v>
      </c>
      <c r="AR75" s="61">
        <f t="shared" ref="AR75:AW75" si="19">AVERAGE(AR2:AR73)</f>
        <v>26.044959388380416</v>
      </c>
      <c r="AS75" s="62">
        <f t="shared" si="19"/>
        <v>4.1376362833356425E-2</v>
      </c>
      <c r="AT75" s="61">
        <f t="shared" si="19"/>
        <v>26.642911939905339</v>
      </c>
      <c r="AU75" s="62">
        <f t="shared" si="19"/>
        <v>4.9608095882582429E-2</v>
      </c>
      <c r="AV75" s="61">
        <f t="shared" si="19"/>
        <v>25.71461017498401</v>
      </c>
      <c r="AW75" s="62">
        <f t="shared" si="19"/>
        <v>6.3348324651759283E-2</v>
      </c>
    </row>
    <row r="76" spans="1:87" x14ac:dyDescent="0.35">
      <c r="AQ76" t="s">
        <v>343</v>
      </c>
      <c r="AR76" s="63">
        <f t="shared" ref="AR76:AW76" si="20">MAX(AR2:AR73)</f>
        <v>27.448399999999999</v>
      </c>
      <c r="AS76" s="62">
        <f t="shared" si="20"/>
        <v>7.5759499999999994E-2</v>
      </c>
      <c r="AT76" s="63">
        <f t="shared" si="20"/>
        <v>28.049499999999998</v>
      </c>
      <c r="AU76" s="62">
        <f t="shared" si="20"/>
        <v>9.0733099999999997E-2</v>
      </c>
      <c r="AV76" s="63">
        <f t="shared" si="20"/>
        <v>27.619499999999999</v>
      </c>
      <c r="AW76" s="62">
        <f t="shared" si="20"/>
        <v>0.16145479700000001</v>
      </c>
    </row>
    <row r="77" spans="1:87" ht="15" thickBot="1" x14ac:dyDescent="0.4">
      <c r="AQ77" t="s">
        <v>344</v>
      </c>
      <c r="AR77" s="64">
        <f t="shared" ref="AR77:AW77" si="21">MIN(AR2:AR73)</f>
        <v>24.127563900417801</v>
      </c>
      <c r="AS77" s="62">
        <f t="shared" si="21"/>
        <v>3.7596999999999999E-3</v>
      </c>
      <c r="AT77" s="64">
        <f t="shared" si="21"/>
        <v>24.856895234849699</v>
      </c>
      <c r="AU77" s="62">
        <f t="shared" si="21"/>
        <v>4.0198400000000002E-3</v>
      </c>
      <c r="AV77" s="64">
        <f t="shared" si="21"/>
        <v>23.597940021090999</v>
      </c>
      <c r="AW77" s="62">
        <f t="shared" si="21"/>
        <v>2.6397299999999999E-3</v>
      </c>
    </row>
    <row r="78" spans="1:87" ht="15" thickBot="1" x14ac:dyDescent="0.4">
      <c r="AQ78" t="s">
        <v>345</v>
      </c>
      <c r="AR78" s="64">
        <f>_xlfn.STDEV.P(AR2:AR73)</f>
        <v>0.81068525840760419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25EC5-D383-4C59-9CCD-42EEBAC7FED1}">
  <dimension ref="A1:V73"/>
  <sheetViews>
    <sheetView zoomScale="106" zoomScaleNormal="106" workbookViewId="0">
      <pane xSplit="1" ySplit="1" topLeftCell="F12" activePane="bottomRight" state="frozen"/>
      <selection pane="topRight" activeCell="B1" sqref="B1"/>
      <selection pane="bottomLeft" activeCell="A2" sqref="A2"/>
      <selection pane="bottomRight" activeCell="Q30" sqref="Q30"/>
    </sheetView>
  </sheetViews>
  <sheetFormatPr defaultRowHeight="14.5" x14ac:dyDescent="0.35"/>
  <cols>
    <col min="1" max="1" width="18" customWidth="1"/>
    <col min="5" max="5" width="6.7265625" style="1" customWidth="1"/>
  </cols>
  <sheetData>
    <row r="1" spans="1:22" x14ac:dyDescent="0.35">
      <c r="A1" t="s">
        <v>41</v>
      </c>
      <c r="B1" s="1" t="s">
        <v>241</v>
      </c>
      <c r="C1" s="1" t="s">
        <v>242</v>
      </c>
      <c r="D1" s="1" t="s">
        <v>243</v>
      </c>
      <c r="E1" s="1" t="s">
        <v>296</v>
      </c>
      <c r="F1" t="s">
        <v>65</v>
      </c>
      <c r="G1" s="1" t="s">
        <v>260</v>
      </c>
      <c r="H1" t="s">
        <v>67</v>
      </c>
      <c r="I1" t="s">
        <v>69</v>
      </c>
    </row>
    <row r="2" spans="1:22" x14ac:dyDescent="0.35">
      <c r="A2" t="s">
        <v>124</v>
      </c>
      <c r="B2" s="1">
        <v>-5</v>
      </c>
      <c r="C2" s="1">
        <v>-5</v>
      </c>
      <c r="D2" s="1">
        <v>-5</v>
      </c>
      <c r="E2" s="1">
        <v>2</v>
      </c>
      <c r="F2">
        <v>25.81155523</v>
      </c>
      <c r="G2">
        <f>F2^2</f>
        <v>666.23638339134038</v>
      </c>
      <c r="H2">
        <v>26.222625730000001</v>
      </c>
      <c r="I2">
        <v>25.568098070000001</v>
      </c>
    </row>
    <row r="3" spans="1:22" x14ac:dyDescent="0.35">
      <c r="A3" s="10" t="s">
        <v>15</v>
      </c>
      <c r="B3" s="11">
        <v>-5</v>
      </c>
      <c r="C3" s="11">
        <v>-1</v>
      </c>
      <c r="D3" s="11">
        <v>-1</v>
      </c>
      <c r="E3" s="11">
        <v>3</v>
      </c>
      <c r="F3" s="10">
        <v>24.85159243</v>
      </c>
      <c r="G3" s="10">
        <f t="shared" ref="G3:G66" si="0">F3^2</f>
        <v>617.60164630683335</v>
      </c>
      <c r="H3" s="10">
        <v>25.555604049999999</v>
      </c>
      <c r="I3" s="10">
        <v>24.33921711</v>
      </c>
    </row>
    <row r="4" spans="1:22" ht="15" thickBot="1" x14ac:dyDescent="0.4">
      <c r="A4" s="10" t="s">
        <v>29</v>
      </c>
      <c r="B4" s="11">
        <v>0</v>
      </c>
      <c r="C4" s="11">
        <v>-1</v>
      </c>
      <c r="D4" s="11">
        <v>-1</v>
      </c>
      <c r="E4" s="11">
        <v>2</v>
      </c>
      <c r="F4" s="10">
        <v>25.192361200000001</v>
      </c>
      <c r="G4" s="10">
        <f t="shared" si="0"/>
        <v>634.65506283126547</v>
      </c>
      <c r="H4" s="10">
        <v>25.93666606</v>
      </c>
      <c r="I4" s="10">
        <v>24.656273519999999</v>
      </c>
    </row>
    <row r="5" spans="1:22" ht="15" thickBot="1" x14ac:dyDescent="0.4">
      <c r="A5" s="10" t="s">
        <v>32</v>
      </c>
      <c r="B5" s="11">
        <v>-2</v>
      </c>
      <c r="C5" s="11">
        <v>-1</v>
      </c>
      <c r="D5" s="11">
        <v>-1</v>
      </c>
      <c r="E5" s="11">
        <v>2</v>
      </c>
      <c r="F5" s="10">
        <v>26.840790429999998</v>
      </c>
      <c r="G5" s="10">
        <f t="shared" si="0"/>
        <v>720.4280309071795</v>
      </c>
      <c r="H5" s="10">
        <v>27.55257924</v>
      </c>
      <c r="I5" s="10">
        <v>26.363537470000001</v>
      </c>
      <c r="Q5" s="1"/>
      <c r="R5" s="23" t="s">
        <v>268</v>
      </c>
      <c r="S5" s="24" t="s">
        <v>269</v>
      </c>
      <c r="T5" s="38" t="s">
        <v>270</v>
      </c>
      <c r="U5" s="24" t="s">
        <v>297</v>
      </c>
      <c r="V5" s="25" t="s">
        <v>272</v>
      </c>
    </row>
    <row r="6" spans="1:22" x14ac:dyDescent="0.35">
      <c r="A6" s="10" t="s">
        <v>96</v>
      </c>
      <c r="B6" s="11">
        <v>-1</v>
      </c>
      <c r="C6" s="11">
        <v>-1</v>
      </c>
      <c r="D6" s="11">
        <v>-1</v>
      </c>
      <c r="E6" s="11">
        <v>3</v>
      </c>
      <c r="F6" s="10">
        <v>25.666461309999999</v>
      </c>
      <c r="G6" s="10">
        <f t="shared" si="0"/>
        <v>658.76723617772689</v>
      </c>
      <c r="H6" s="10">
        <v>26.37874858</v>
      </c>
      <c r="I6" s="10">
        <v>25.32810847</v>
      </c>
      <c r="Q6" s="32" t="s">
        <v>264</v>
      </c>
      <c r="R6" s="35">
        <f>K16</f>
        <v>359.19321705999994</v>
      </c>
      <c r="S6" s="36">
        <f>K29</f>
        <v>311.91161581999995</v>
      </c>
      <c r="T6" s="39">
        <f>K39</f>
        <v>0</v>
      </c>
      <c r="U6" s="36">
        <f>K57</f>
        <v>742.1713318699999</v>
      </c>
      <c r="V6" s="36">
        <f>SUM(R6:U6)</f>
        <v>1413.2761647499997</v>
      </c>
    </row>
    <row r="7" spans="1:22" x14ac:dyDescent="0.35">
      <c r="A7" s="10" t="s">
        <v>98</v>
      </c>
      <c r="B7" s="11">
        <v>-2</v>
      </c>
      <c r="C7" s="11">
        <v>-1</v>
      </c>
      <c r="D7" s="11">
        <v>-1</v>
      </c>
      <c r="E7" s="11">
        <v>3</v>
      </c>
      <c r="F7" s="10">
        <v>25.965167359999999</v>
      </c>
      <c r="G7" s="10">
        <f t="shared" si="0"/>
        <v>674.18991603280926</v>
      </c>
      <c r="H7" s="10">
        <v>26.848962780000001</v>
      </c>
      <c r="I7" s="10">
        <v>25.461013789999999</v>
      </c>
      <c r="Q7" s="33" t="s">
        <v>295</v>
      </c>
      <c r="R7" s="29">
        <f>L16</f>
        <v>9222.2371875033277</v>
      </c>
      <c r="S7" s="26">
        <f>L29</f>
        <v>8110.9192970148752</v>
      </c>
      <c r="T7" s="40">
        <f>L39</f>
        <v>0</v>
      </c>
      <c r="U7" s="26">
        <f>L57</f>
        <v>19684.415448293559</v>
      </c>
      <c r="V7" s="26">
        <f>SUM(R7:U7)</f>
        <v>37017.571932811763</v>
      </c>
    </row>
    <row r="8" spans="1:22" x14ac:dyDescent="0.35">
      <c r="A8" s="10" t="s">
        <v>99</v>
      </c>
      <c r="B8" s="11">
        <v>-1</v>
      </c>
      <c r="C8" s="11">
        <v>-1</v>
      </c>
      <c r="D8" s="11">
        <v>-1</v>
      </c>
      <c r="E8" s="11">
        <v>4</v>
      </c>
      <c r="F8" s="10">
        <v>26.557278069999999</v>
      </c>
      <c r="G8" s="10">
        <f t="shared" si="0"/>
        <v>705.28901848730288</v>
      </c>
      <c r="H8" s="10">
        <v>27.297385240000001</v>
      </c>
      <c r="I8" s="10">
        <v>26.401045629999999</v>
      </c>
      <c r="Q8" s="33" t="s">
        <v>266</v>
      </c>
      <c r="R8" s="29">
        <f>J16</f>
        <v>14</v>
      </c>
      <c r="S8" s="26">
        <f>J29</f>
        <v>12</v>
      </c>
      <c r="T8" s="40">
        <f>J39</f>
        <v>0</v>
      </c>
      <c r="U8" s="26">
        <f>J57</f>
        <v>28</v>
      </c>
      <c r="V8" s="26">
        <f>SUM(R8:U8)</f>
        <v>54</v>
      </c>
    </row>
    <row r="9" spans="1:22" ht="17" thickBot="1" x14ac:dyDescent="0.5">
      <c r="A9" s="10" t="s">
        <v>103</v>
      </c>
      <c r="B9" s="11">
        <v>0</v>
      </c>
      <c r="C9" s="11">
        <v>-1</v>
      </c>
      <c r="D9" s="11">
        <v>-1</v>
      </c>
      <c r="E9" s="11">
        <v>3</v>
      </c>
      <c r="F9" s="10">
        <v>24.928946499999999</v>
      </c>
      <c r="G9" s="10">
        <f t="shared" si="0"/>
        <v>621.4523735998622</v>
      </c>
      <c r="H9" s="10">
        <v>25.557204250000002</v>
      </c>
      <c r="I9" s="10">
        <v>24.487108469999999</v>
      </c>
      <c r="Q9" s="34" t="s">
        <v>289</v>
      </c>
      <c r="R9" s="30">
        <f>(1/(R8-1))*(R7-(R6^2/R8))</f>
        <v>0.50304089634258931</v>
      </c>
      <c r="S9" s="31">
        <f>(1/(S8-1))*(S7-(S6^2/S8))</f>
        <v>0.31951121769138396</v>
      </c>
      <c r="T9" s="41" t="e">
        <f>(1/(T8-1))*(T7-(T6^2/T8))</f>
        <v>#DIV/0!</v>
      </c>
      <c r="U9" s="31">
        <f>(1/(U8-1))*(U7-(U6^2/U8))</f>
        <v>0.45680780757956435</v>
      </c>
      <c r="V9" s="31"/>
    </row>
    <row r="10" spans="1:22" x14ac:dyDescent="0.35">
      <c r="A10" s="10" t="s">
        <v>104</v>
      </c>
      <c r="B10" s="11">
        <v>-2</v>
      </c>
      <c r="C10" s="11">
        <v>-1</v>
      </c>
      <c r="D10" s="11">
        <v>-1</v>
      </c>
      <c r="E10" s="11">
        <v>3</v>
      </c>
      <c r="F10" s="10">
        <v>26.387007400000002</v>
      </c>
      <c r="G10" s="10">
        <f t="shared" si="0"/>
        <v>696.27415952765489</v>
      </c>
      <c r="H10" s="10">
        <v>27.035066130000001</v>
      </c>
      <c r="I10" s="10">
        <v>25.900364880000001</v>
      </c>
    </row>
    <row r="11" spans="1:22" x14ac:dyDescent="0.35">
      <c r="A11" s="10" t="s">
        <v>111</v>
      </c>
      <c r="B11" s="11">
        <v>-1</v>
      </c>
      <c r="C11" s="11">
        <v>-1</v>
      </c>
      <c r="D11" s="11">
        <v>-1</v>
      </c>
      <c r="E11" s="11">
        <v>3</v>
      </c>
      <c r="F11" s="10">
        <v>26.256315019999999</v>
      </c>
      <c r="G11" s="10">
        <f t="shared" si="0"/>
        <v>689.39407842947753</v>
      </c>
      <c r="H11" s="10">
        <v>26.94324705</v>
      </c>
      <c r="I11" s="10">
        <v>25.760455660000002</v>
      </c>
      <c r="Q11" s="22" t="s">
        <v>277</v>
      </c>
      <c r="T11">
        <f>(R6^2)/R8+(S6^2)/S8+(U6^2)/U8-(V6^2)/V8</f>
        <v>7.2299326921274769</v>
      </c>
    </row>
    <row r="12" spans="1:22" x14ac:dyDescent="0.35">
      <c r="A12" s="10" t="s">
        <v>115</v>
      </c>
      <c r="B12" s="11">
        <v>-1</v>
      </c>
      <c r="C12" s="11">
        <v>-1</v>
      </c>
      <c r="D12" s="11">
        <v>-1</v>
      </c>
      <c r="E12" s="11">
        <v>4</v>
      </c>
      <c r="F12" s="10">
        <v>25.057290550000001</v>
      </c>
      <c r="G12" s="10">
        <f t="shared" si="0"/>
        <v>627.86780970711936</v>
      </c>
      <c r="H12" s="10">
        <v>25.832585099999999</v>
      </c>
      <c r="I12" s="10">
        <v>24.541143890000001</v>
      </c>
    </row>
    <row r="13" spans="1:22" x14ac:dyDescent="0.35">
      <c r="A13" s="10" t="s">
        <v>118</v>
      </c>
      <c r="B13" s="11">
        <v>-1</v>
      </c>
      <c r="C13" s="11">
        <v>-1</v>
      </c>
      <c r="D13" s="11">
        <v>-1</v>
      </c>
      <c r="E13" s="11">
        <v>5</v>
      </c>
      <c r="F13" s="10">
        <v>26.214529039999999</v>
      </c>
      <c r="G13" s="10">
        <f t="shared" si="0"/>
        <v>687.20153278900329</v>
      </c>
      <c r="H13" s="10">
        <v>26.8710041</v>
      </c>
      <c r="I13" s="10">
        <v>25.78950596</v>
      </c>
    </row>
    <row r="14" spans="1:22" x14ac:dyDescent="0.35">
      <c r="A14" s="10" t="s">
        <v>119</v>
      </c>
      <c r="B14" s="11">
        <v>-1</v>
      </c>
      <c r="C14" s="11">
        <v>-1</v>
      </c>
      <c r="D14" s="11">
        <v>-1</v>
      </c>
      <c r="E14" s="11">
        <v>5</v>
      </c>
      <c r="F14" s="10">
        <v>25.541177749999999</v>
      </c>
      <c r="G14" s="10">
        <f t="shared" si="0"/>
        <v>652.35176085709497</v>
      </c>
      <c r="H14" s="10">
        <v>26.26912626</v>
      </c>
      <c r="I14" s="10">
        <v>24.90728696</v>
      </c>
    </row>
    <row r="15" spans="1:22" x14ac:dyDescent="0.35">
      <c r="A15" s="10" t="s">
        <v>165</v>
      </c>
      <c r="B15" s="11">
        <v>0</v>
      </c>
      <c r="C15" s="11">
        <v>-1</v>
      </c>
      <c r="D15" s="11">
        <v>-1</v>
      </c>
      <c r="E15" s="11">
        <v>3</v>
      </c>
      <c r="F15" s="10">
        <v>24.782699999999998</v>
      </c>
      <c r="G15" s="10">
        <f t="shared" si="0"/>
        <v>614.18221928999992</v>
      </c>
      <c r="H15" s="10">
        <v>25.337299999999999</v>
      </c>
      <c r="I15" s="10">
        <v>24.495200000000001</v>
      </c>
      <c r="J15" s="22" t="s">
        <v>252</v>
      </c>
      <c r="K15" s="22" t="s">
        <v>259</v>
      </c>
      <c r="L15" s="22" t="s">
        <v>261</v>
      </c>
      <c r="M15" s="22" t="s">
        <v>273</v>
      </c>
      <c r="Q15" s="22" t="s">
        <v>278</v>
      </c>
      <c r="T15">
        <f>V7-((R6^2)/R8)-((S6^2)/S8)-((U6^2)/U8)</f>
        <v>22.387965851707122</v>
      </c>
    </row>
    <row r="16" spans="1:22" x14ac:dyDescent="0.35">
      <c r="A16" s="10" t="s">
        <v>166</v>
      </c>
      <c r="B16" s="11">
        <v>0</v>
      </c>
      <c r="C16" s="11">
        <v>-1</v>
      </c>
      <c r="D16" s="11">
        <v>-1</v>
      </c>
      <c r="E16" s="11">
        <v>3</v>
      </c>
      <c r="F16" s="10">
        <v>24.951599999999999</v>
      </c>
      <c r="G16" s="10">
        <f t="shared" si="0"/>
        <v>622.58234255999992</v>
      </c>
      <c r="H16" s="10">
        <v>25.5671</v>
      </c>
      <c r="I16" s="10">
        <v>24.649000000000001</v>
      </c>
      <c r="J16" s="11">
        <v>14</v>
      </c>
      <c r="K16" s="11">
        <f>SUM(F3:F16)</f>
        <v>359.19321705999994</v>
      </c>
      <c r="L16" s="11">
        <f>SUM(G3:G16)</f>
        <v>9222.2371875033277</v>
      </c>
      <c r="M16" s="11">
        <f>AVERAGE(F3:F16)</f>
        <v>25.656658361428565</v>
      </c>
    </row>
    <row r="17" spans="1:20" x14ac:dyDescent="0.35">
      <c r="A17" t="s">
        <v>36</v>
      </c>
      <c r="B17" s="1">
        <v>1</v>
      </c>
      <c r="C17" s="1">
        <v>0</v>
      </c>
      <c r="D17" s="1">
        <v>-1</v>
      </c>
      <c r="E17" s="1">
        <v>3</v>
      </c>
      <c r="F17">
        <v>24.955349729999998</v>
      </c>
      <c r="G17">
        <f t="shared" si="0"/>
        <v>622.76948014661093</v>
      </c>
      <c r="H17">
        <v>25.617578129999998</v>
      </c>
      <c r="I17">
        <v>24.569957349999999</v>
      </c>
    </row>
    <row r="18" spans="1:20" ht="24.5" x14ac:dyDescent="0.65">
      <c r="A18" s="12" t="s">
        <v>6</v>
      </c>
      <c r="B18" s="13">
        <v>1</v>
      </c>
      <c r="C18" s="14">
        <v>1</v>
      </c>
      <c r="D18" s="14">
        <v>99</v>
      </c>
      <c r="E18" s="13">
        <v>3</v>
      </c>
      <c r="F18" s="12">
        <v>26.583469390000001</v>
      </c>
      <c r="G18" s="12">
        <f t="shared" si="0"/>
        <v>706.68084480906703</v>
      </c>
      <c r="H18" s="12">
        <v>27.15176773</v>
      </c>
      <c r="I18" s="12">
        <v>26.159463880000001</v>
      </c>
      <c r="Q18" s="28" t="s">
        <v>287</v>
      </c>
      <c r="R18" t="s">
        <v>279</v>
      </c>
      <c r="S18" t="s">
        <v>280</v>
      </c>
      <c r="T18">
        <f>T11/(3-1)</f>
        <v>3.6149663460637385</v>
      </c>
    </row>
    <row r="19" spans="1:20" x14ac:dyDescent="0.35">
      <c r="A19" s="12" t="s">
        <v>11</v>
      </c>
      <c r="B19" s="13">
        <v>1</v>
      </c>
      <c r="C19" s="13">
        <v>1</v>
      </c>
      <c r="D19" s="13">
        <v>1</v>
      </c>
      <c r="E19" s="13">
        <v>5</v>
      </c>
      <c r="F19" s="12">
        <v>26.533274649999999</v>
      </c>
      <c r="G19" s="12">
        <f t="shared" si="0"/>
        <v>704.01466365233262</v>
      </c>
      <c r="H19" s="12">
        <v>26.995284080000001</v>
      </c>
      <c r="I19" s="12">
        <v>26.19129753</v>
      </c>
    </row>
    <row r="20" spans="1:20" ht="24.5" x14ac:dyDescent="0.65">
      <c r="A20" s="12" t="s">
        <v>23</v>
      </c>
      <c r="B20" s="13">
        <v>1</v>
      </c>
      <c r="C20" s="13">
        <v>1</v>
      </c>
      <c r="D20" s="13">
        <v>1</v>
      </c>
      <c r="E20" s="13">
        <v>4</v>
      </c>
      <c r="F20" s="12">
        <v>26.529640199999999</v>
      </c>
      <c r="G20" s="12">
        <f t="shared" si="0"/>
        <v>703.82180914145601</v>
      </c>
      <c r="H20" s="12">
        <v>27.037714390000001</v>
      </c>
      <c r="I20" s="12">
        <v>26.007233429999999</v>
      </c>
      <c r="Q20" s="28" t="s">
        <v>288</v>
      </c>
      <c r="R20" t="s">
        <v>281</v>
      </c>
      <c r="S20" t="s">
        <v>282</v>
      </c>
      <c r="T20">
        <f>T15/(54-3)</f>
        <v>0.43897972258249257</v>
      </c>
    </row>
    <row r="21" spans="1:20" x14ac:dyDescent="0.35">
      <c r="A21" s="12" t="s">
        <v>30</v>
      </c>
      <c r="B21" s="13">
        <v>0</v>
      </c>
      <c r="C21" s="13">
        <v>1</v>
      </c>
      <c r="D21" s="13">
        <v>1</v>
      </c>
      <c r="E21" s="13">
        <v>5</v>
      </c>
      <c r="F21" s="12">
        <v>26.101868060000001</v>
      </c>
      <c r="G21" s="12">
        <f t="shared" si="0"/>
        <v>681.30751622164826</v>
      </c>
      <c r="H21" s="12">
        <v>26.828234859999998</v>
      </c>
      <c r="I21" s="12">
        <v>25.84488297</v>
      </c>
    </row>
    <row r="22" spans="1:20" ht="24.5" x14ac:dyDescent="0.65">
      <c r="A22" s="12" t="s">
        <v>39</v>
      </c>
      <c r="B22" s="13">
        <v>1</v>
      </c>
      <c r="C22" s="13">
        <v>1</v>
      </c>
      <c r="D22" s="13">
        <v>1</v>
      </c>
      <c r="E22" s="13">
        <v>5</v>
      </c>
      <c r="F22" s="12">
        <v>25.886763890000001</v>
      </c>
      <c r="G22" s="12">
        <f t="shared" si="0"/>
        <v>670.12454469660793</v>
      </c>
      <c r="H22" s="12">
        <v>26.422005970000001</v>
      </c>
      <c r="I22" s="12">
        <v>25.534034729999998</v>
      </c>
      <c r="Q22" s="21" t="s">
        <v>284</v>
      </c>
      <c r="R22" s="27" t="s">
        <v>286</v>
      </c>
      <c r="S22" s="27" t="s">
        <v>285</v>
      </c>
      <c r="T22">
        <f>T18/T20</f>
        <v>8.234927856797345</v>
      </c>
    </row>
    <row r="23" spans="1:20" x14ac:dyDescent="0.35">
      <c r="A23" s="12" t="s">
        <v>100</v>
      </c>
      <c r="B23" s="13">
        <v>1</v>
      </c>
      <c r="C23" s="13">
        <v>1</v>
      </c>
      <c r="D23" s="13">
        <v>1</v>
      </c>
      <c r="E23" s="13">
        <v>1</v>
      </c>
      <c r="F23" s="12">
        <v>25.785457130000001</v>
      </c>
      <c r="G23" s="12">
        <f t="shared" si="0"/>
        <v>664.88979940306785</v>
      </c>
      <c r="H23" s="12">
        <v>26.493372919999999</v>
      </c>
      <c r="I23" s="12">
        <v>25.295454029999998</v>
      </c>
    </row>
    <row r="24" spans="1:20" x14ac:dyDescent="0.35">
      <c r="A24" s="12" t="s">
        <v>101</v>
      </c>
      <c r="B24" s="13">
        <v>1</v>
      </c>
      <c r="C24" s="13">
        <v>1</v>
      </c>
      <c r="D24" s="13">
        <v>1</v>
      </c>
      <c r="E24" s="13">
        <v>2</v>
      </c>
      <c r="F24" s="12">
        <v>25.860889220000001</v>
      </c>
      <c r="G24" s="12">
        <f t="shared" si="0"/>
        <v>668.78559124911226</v>
      </c>
      <c r="H24" s="12">
        <v>26.474206710000001</v>
      </c>
      <c r="I24" s="12">
        <v>25.261041219999999</v>
      </c>
      <c r="Q24" s="21" t="s">
        <v>298</v>
      </c>
      <c r="T24">
        <v>3.1787992900000002</v>
      </c>
    </row>
    <row r="25" spans="1:20" x14ac:dyDescent="0.35">
      <c r="A25" s="12" t="s">
        <v>109</v>
      </c>
      <c r="B25" s="13">
        <v>1</v>
      </c>
      <c r="C25" s="13">
        <v>1</v>
      </c>
      <c r="D25" s="13">
        <v>1</v>
      </c>
      <c r="E25" s="13">
        <v>5</v>
      </c>
      <c r="F25" s="12">
        <v>25.570696259999998</v>
      </c>
      <c r="G25" s="12">
        <f t="shared" si="0"/>
        <v>653.86050722117795</v>
      </c>
      <c r="H25" s="12">
        <v>26.213823699999999</v>
      </c>
      <c r="I25" s="12">
        <v>25.145483779999999</v>
      </c>
    </row>
    <row r="26" spans="1:20" x14ac:dyDescent="0.35">
      <c r="A26" s="12" t="s">
        <v>8</v>
      </c>
      <c r="B26" s="13">
        <v>1</v>
      </c>
      <c r="C26" s="13">
        <v>2</v>
      </c>
      <c r="D26" s="13">
        <v>1</v>
      </c>
      <c r="E26" s="13">
        <v>1</v>
      </c>
      <c r="F26" s="12">
        <v>24.970733639999999</v>
      </c>
      <c r="G26" s="12">
        <f t="shared" si="0"/>
        <v>623.53753851982754</v>
      </c>
      <c r="H26" s="12">
        <v>25.54628563</v>
      </c>
      <c r="I26" s="12">
        <v>24.71456337</v>
      </c>
    </row>
    <row r="27" spans="1:20" x14ac:dyDescent="0.35">
      <c r="A27" s="12" t="s">
        <v>95</v>
      </c>
      <c r="B27" s="13">
        <v>2</v>
      </c>
      <c r="C27" s="13">
        <v>2</v>
      </c>
      <c r="D27" s="13">
        <v>1</v>
      </c>
      <c r="E27" s="13">
        <v>3</v>
      </c>
      <c r="F27" s="12">
        <v>25.5945</v>
      </c>
      <c r="G27" s="12">
        <f t="shared" si="0"/>
        <v>655.07843025</v>
      </c>
      <c r="H27" s="12">
        <v>26.3049</v>
      </c>
      <c r="I27" s="12">
        <v>25.1326</v>
      </c>
      <c r="Q27" s="37" t="s">
        <v>291</v>
      </c>
      <c r="T27">
        <f>(51*LN(T20))-(13*LN(R9))-(11*LN(S9))-(27*LN(U9))</f>
        <v>0.64857472072137767</v>
      </c>
    </row>
    <row r="28" spans="1:20" x14ac:dyDescent="0.35">
      <c r="A28" s="12" t="s">
        <v>97</v>
      </c>
      <c r="B28" s="13">
        <v>2</v>
      </c>
      <c r="C28" s="13">
        <v>2</v>
      </c>
      <c r="D28" s="13">
        <v>1</v>
      </c>
      <c r="E28" s="13">
        <v>1</v>
      </c>
      <c r="F28" s="12">
        <v>26.9511</v>
      </c>
      <c r="G28" s="12">
        <f t="shared" si="0"/>
        <v>726.36179120999998</v>
      </c>
      <c r="H28" s="12">
        <v>27.292300000000001</v>
      </c>
      <c r="I28" s="12">
        <v>26.975200000000001</v>
      </c>
      <c r="J28" s="22" t="s">
        <v>253</v>
      </c>
      <c r="K28" s="22" t="s">
        <v>256</v>
      </c>
      <c r="L28" s="22" t="s">
        <v>262</v>
      </c>
      <c r="M28" s="22" t="s">
        <v>274</v>
      </c>
      <c r="Q28" s="37" t="s">
        <v>292</v>
      </c>
      <c r="T28">
        <f>1+(1/6)*(1/13+1/11+1/27-1/51)</f>
        <v>1.0308768936219916</v>
      </c>
    </row>
    <row r="29" spans="1:20" x14ac:dyDescent="0.35">
      <c r="A29" s="12" t="s">
        <v>107</v>
      </c>
      <c r="B29" s="13">
        <v>2</v>
      </c>
      <c r="C29" s="13">
        <v>2</v>
      </c>
      <c r="D29" s="13">
        <v>1</v>
      </c>
      <c r="E29" s="13">
        <v>1</v>
      </c>
      <c r="F29" s="12">
        <v>25.543223380000001</v>
      </c>
      <c r="G29" s="12">
        <f t="shared" si="0"/>
        <v>652.45626064057865</v>
      </c>
      <c r="H29" s="12">
        <v>26.157533170000001</v>
      </c>
      <c r="I29" s="12">
        <v>25.177145960000001</v>
      </c>
      <c r="J29" s="13">
        <v>12</v>
      </c>
      <c r="K29" s="13">
        <f>SUM(F18:F29)</f>
        <v>311.91161581999995</v>
      </c>
      <c r="L29" s="13">
        <f>SUM(G18:G29)</f>
        <v>8110.9192970148752</v>
      </c>
      <c r="M29" s="13">
        <f>AVERAGE(F18:F29)</f>
        <v>25.992634651666663</v>
      </c>
      <c r="Q29" s="21" t="s">
        <v>293</v>
      </c>
      <c r="T29">
        <f>T27/T28</f>
        <v>0.62914856733533608</v>
      </c>
    </row>
    <row r="30" spans="1:20" x14ac:dyDescent="0.35">
      <c r="A30" s="15" t="s">
        <v>9</v>
      </c>
      <c r="B30" s="16">
        <v>3</v>
      </c>
      <c r="C30" s="16">
        <v>3</v>
      </c>
      <c r="D30" s="16">
        <v>3</v>
      </c>
      <c r="E30" s="16">
        <v>2</v>
      </c>
      <c r="F30" s="15">
        <v>26.635200000000001</v>
      </c>
      <c r="G30" s="15">
        <f t="shared" si="0"/>
        <v>709.43387904000008</v>
      </c>
      <c r="H30" s="15">
        <v>27.409800000000001</v>
      </c>
      <c r="I30" s="15">
        <v>26.184799999999999</v>
      </c>
      <c r="Q30" s="21" t="s">
        <v>294</v>
      </c>
      <c r="T30">
        <v>5.9914645499999999</v>
      </c>
    </row>
    <row r="31" spans="1:20" x14ac:dyDescent="0.35">
      <c r="A31" s="15" t="s">
        <v>12</v>
      </c>
      <c r="B31" s="16">
        <v>3</v>
      </c>
      <c r="C31" s="16">
        <v>3</v>
      </c>
      <c r="D31" s="16">
        <v>3</v>
      </c>
      <c r="E31" s="16">
        <v>2</v>
      </c>
      <c r="F31" s="15">
        <v>26.493831159999999</v>
      </c>
      <c r="G31" s="15">
        <f t="shared" si="0"/>
        <v>701.92308953458689</v>
      </c>
      <c r="H31" s="15">
        <v>27.019823550000002</v>
      </c>
      <c r="I31" s="15">
        <v>25.97708845</v>
      </c>
    </row>
    <row r="32" spans="1:20" x14ac:dyDescent="0.35">
      <c r="A32" s="15" t="s">
        <v>21</v>
      </c>
      <c r="B32" s="16">
        <v>4</v>
      </c>
      <c r="C32" s="16">
        <v>3</v>
      </c>
      <c r="D32" s="16">
        <v>3</v>
      </c>
      <c r="E32" s="16">
        <v>1</v>
      </c>
      <c r="F32" s="15">
        <v>26.823799999999999</v>
      </c>
      <c r="G32" s="15">
        <f t="shared" si="0"/>
        <v>719.51624643999992</v>
      </c>
      <c r="H32" s="15">
        <v>27.0443</v>
      </c>
      <c r="I32" s="15">
        <v>26.915600000000001</v>
      </c>
    </row>
    <row r="33" spans="1:13" x14ac:dyDescent="0.35">
      <c r="A33" s="15" t="s">
        <v>24</v>
      </c>
      <c r="B33" s="16">
        <v>3</v>
      </c>
      <c r="C33" s="16">
        <v>3</v>
      </c>
      <c r="D33" s="16">
        <v>3</v>
      </c>
      <c r="E33" s="16">
        <v>2</v>
      </c>
      <c r="F33" s="15">
        <v>27.221299999999999</v>
      </c>
      <c r="G33" s="15">
        <f t="shared" si="0"/>
        <v>740.99917369000002</v>
      </c>
      <c r="H33" s="15">
        <v>27.543500000000002</v>
      </c>
      <c r="I33" s="15">
        <v>27.087900000000001</v>
      </c>
    </row>
    <row r="34" spans="1:13" x14ac:dyDescent="0.35">
      <c r="A34" s="15" t="s">
        <v>18</v>
      </c>
      <c r="B34" s="16">
        <v>3</v>
      </c>
      <c r="C34" s="16">
        <v>4</v>
      </c>
      <c r="D34" s="16">
        <v>3</v>
      </c>
      <c r="E34" s="16">
        <v>1</v>
      </c>
      <c r="F34" s="15">
        <v>26.514800000000001</v>
      </c>
      <c r="G34" s="15">
        <f t="shared" si="0"/>
        <v>703.03461904000005</v>
      </c>
      <c r="H34" s="15">
        <v>27.353100000000001</v>
      </c>
      <c r="I34" s="15">
        <v>26.2346</v>
      </c>
    </row>
    <row r="35" spans="1:13" x14ac:dyDescent="0.35">
      <c r="A35" s="15" t="s">
        <v>34</v>
      </c>
      <c r="B35" s="16">
        <v>4</v>
      </c>
      <c r="C35" s="17">
        <v>4</v>
      </c>
      <c r="D35" s="17">
        <v>99</v>
      </c>
      <c r="E35" s="16">
        <v>2</v>
      </c>
      <c r="F35" s="15">
        <v>26.362205889999998</v>
      </c>
      <c r="G35" s="15">
        <f t="shared" si="0"/>
        <v>694.96589938675061</v>
      </c>
      <c r="H35" s="15">
        <v>26.797014239999999</v>
      </c>
      <c r="I35" s="15">
        <v>25.89644127</v>
      </c>
    </row>
    <row r="36" spans="1:13" x14ac:dyDescent="0.35">
      <c r="A36" s="15" t="s">
        <v>160</v>
      </c>
      <c r="B36" s="16">
        <v>4</v>
      </c>
      <c r="C36" s="16">
        <v>4</v>
      </c>
      <c r="D36" s="16">
        <v>3</v>
      </c>
      <c r="E36" s="16">
        <v>5</v>
      </c>
      <c r="F36" s="15">
        <v>27.135778429999998</v>
      </c>
      <c r="G36" s="15">
        <f t="shared" si="0"/>
        <v>736.35047100205315</v>
      </c>
      <c r="H36" s="15">
        <v>27.776344300000002</v>
      </c>
      <c r="I36" s="15">
        <v>26.673092520000001</v>
      </c>
    </row>
    <row r="37" spans="1:13" x14ac:dyDescent="0.35">
      <c r="A37" s="15" t="s">
        <v>161</v>
      </c>
      <c r="B37" s="16">
        <v>4</v>
      </c>
      <c r="C37" s="16">
        <v>4</v>
      </c>
      <c r="D37" s="16">
        <v>3</v>
      </c>
      <c r="E37" s="16">
        <v>5</v>
      </c>
      <c r="F37" s="15">
        <v>27.011900000000001</v>
      </c>
      <c r="G37" s="15">
        <f t="shared" si="0"/>
        <v>729.64274161000003</v>
      </c>
      <c r="H37" s="15">
        <v>27.8505</v>
      </c>
      <c r="I37" s="15">
        <v>26.8414</v>
      </c>
      <c r="J37" s="22" t="s">
        <v>266</v>
      </c>
      <c r="K37" s="22" t="s">
        <v>264</v>
      </c>
      <c r="L37" s="22" t="s">
        <v>265</v>
      </c>
    </row>
    <row r="38" spans="1:13" x14ac:dyDescent="0.35">
      <c r="A38" s="15" t="s">
        <v>162</v>
      </c>
      <c r="B38" s="16">
        <v>4</v>
      </c>
      <c r="C38" s="16">
        <v>4</v>
      </c>
      <c r="D38" s="16">
        <v>3</v>
      </c>
      <c r="E38" s="16">
        <v>5</v>
      </c>
      <c r="F38" s="15">
        <v>26.931999999999999</v>
      </c>
      <c r="G38" s="15">
        <f t="shared" si="0"/>
        <v>725.3326239999999</v>
      </c>
      <c r="H38" s="15">
        <v>27.322900000000001</v>
      </c>
      <c r="I38" s="15">
        <v>26.9878</v>
      </c>
      <c r="J38" s="42" t="s">
        <v>254</v>
      </c>
      <c r="K38" s="42" t="s">
        <v>257</v>
      </c>
      <c r="L38" s="42" t="s">
        <v>263</v>
      </c>
      <c r="M38" s="42" t="s">
        <v>275</v>
      </c>
    </row>
    <row r="39" spans="1:13" x14ac:dyDescent="0.35">
      <c r="A39" s="15" t="s">
        <v>102</v>
      </c>
      <c r="B39" s="16">
        <v>4</v>
      </c>
      <c r="C39" s="16">
        <v>4</v>
      </c>
      <c r="D39" s="16">
        <v>3</v>
      </c>
      <c r="E39" s="16">
        <v>5</v>
      </c>
      <c r="F39" s="15">
        <v>26.750374789999999</v>
      </c>
      <c r="G39" s="15">
        <f t="shared" si="0"/>
        <v>715.58255140546748</v>
      </c>
      <c r="H39" s="15">
        <v>27.505010599999999</v>
      </c>
      <c r="I39" s="15">
        <v>26.61331654</v>
      </c>
      <c r="J39" s="43">
        <v>0</v>
      </c>
      <c r="K39" s="43">
        <v>0</v>
      </c>
      <c r="L39" s="43">
        <v>0</v>
      </c>
      <c r="M39" s="43">
        <v>0</v>
      </c>
    </row>
    <row r="40" spans="1:13" x14ac:dyDescent="0.35">
      <c r="A40" s="15" t="s">
        <v>13</v>
      </c>
      <c r="B40" s="16">
        <v>5</v>
      </c>
      <c r="C40" s="16">
        <v>5</v>
      </c>
      <c r="D40" s="16">
        <v>5</v>
      </c>
      <c r="E40" s="16">
        <v>2</v>
      </c>
      <c r="F40" s="15">
        <v>26.217400000000001</v>
      </c>
      <c r="G40" s="15">
        <f t="shared" si="0"/>
        <v>687.35206276000008</v>
      </c>
      <c r="H40" s="15">
        <v>27.095400000000001</v>
      </c>
      <c r="I40" s="15">
        <v>26.028099999999998</v>
      </c>
    </row>
    <row r="41" spans="1:13" x14ac:dyDescent="0.35">
      <c r="A41" s="15" t="s">
        <v>16</v>
      </c>
      <c r="B41" s="16">
        <v>5</v>
      </c>
      <c r="C41" s="17">
        <v>5</v>
      </c>
      <c r="D41" s="17">
        <v>99</v>
      </c>
      <c r="E41" s="16">
        <v>1</v>
      </c>
      <c r="F41" s="15">
        <v>25.577567290000001</v>
      </c>
      <c r="G41" s="15">
        <f t="shared" si="0"/>
        <v>654.21194847447805</v>
      </c>
      <c r="H41" s="15">
        <v>25.978460309999999</v>
      </c>
      <c r="I41" s="15">
        <v>25.397417449999999</v>
      </c>
    </row>
    <row r="42" spans="1:13" x14ac:dyDescent="0.35">
      <c r="A42" s="15" t="s">
        <v>20</v>
      </c>
      <c r="B42" s="16">
        <v>4</v>
      </c>
      <c r="C42" s="16">
        <v>5</v>
      </c>
      <c r="D42" s="16">
        <v>5</v>
      </c>
      <c r="E42" s="16">
        <v>2</v>
      </c>
      <c r="F42" s="15">
        <v>26.9618</v>
      </c>
      <c r="G42" s="15">
        <f t="shared" si="0"/>
        <v>726.93865923999999</v>
      </c>
      <c r="H42" s="15">
        <v>27.6159</v>
      </c>
      <c r="I42" s="15">
        <v>26.799499999999998</v>
      </c>
    </row>
    <row r="43" spans="1:13" x14ac:dyDescent="0.35">
      <c r="A43" s="15" t="s">
        <v>25</v>
      </c>
      <c r="B43" s="16">
        <v>5</v>
      </c>
      <c r="C43" s="16">
        <v>5</v>
      </c>
      <c r="D43" s="16">
        <v>5</v>
      </c>
      <c r="E43" s="16">
        <v>2</v>
      </c>
      <c r="F43" s="15">
        <v>26.091383459999999</v>
      </c>
      <c r="G43" s="15">
        <f t="shared" si="0"/>
        <v>680.76029085676157</v>
      </c>
      <c r="H43" s="15">
        <v>26.678863530000001</v>
      </c>
      <c r="I43" s="15">
        <v>25.713312389999999</v>
      </c>
    </row>
    <row r="44" spans="1:13" x14ac:dyDescent="0.35">
      <c r="A44" s="15" t="s">
        <v>27</v>
      </c>
      <c r="B44" s="16">
        <v>5</v>
      </c>
      <c r="C44" s="16">
        <v>5</v>
      </c>
      <c r="D44" s="16">
        <v>5</v>
      </c>
      <c r="E44" s="16">
        <v>3</v>
      </c>
      <c r="F44" s="15">
        <v>27.014700000000001</v>
      </c>
      <c r="G44" s="15">
        <f t="shared" si="0"/>
        <v>729.79401609000001</v>
      </c>
      <c r="H44" s="15">
        <v>27.326699999999999</v>
      </c>
      <c r="I44" s="15">
        <v>26.388200000000001</v>
      </c>
    </row>
    <row r="45" spans="1:13" x14ac:dyDescent="0.35">
      <c r="A45" s="15" t="s">
        <v>31</v>
      </c>
      <c r="B45" s="16">
        <v>5</v>
      </c>
      <c r="C45" s="16">
        <v>5</v>
      </c>
      <c r="D45" s="16">
        <v>5</v>
      </c>
      <c r="E45" s="16">
        <v>5</v>
      </c>
      <c r="F45" s="15">
        <v>26.161546229999999</v>
      </c>
      <c r="G45" s="15">
        <f t="shared" si="0"/>
        <v>684.42650114442711</v>
      </c>
      <c r="H45" s="15">
        <v>26.754186149999999</v>
      </c>
      <c r="I45" s="15">
        <v>25.938086510000002</v>
      </c>
    </row>
    <row r="46" spans="1:13" x14ac:dyDescent="0.35">
      <c r="A46" s="15" t="s">
        <v>33</v>
      </c>
      <c r="B46" s="16">
        <v>5</v>
      </c>
      <c r="C46" s="16">
        <v>5</v>
      </c>
      <c r="D46" s="16">
        <v>5</v>
      </c>
      <c r="E46" s="16">
        <v>2</v>
      </c>
      <c r="F46" s="15">
        <v>27.425799999999999</v>
      </c>
      <c r="G46" s="15">
        <f t="shared" si="0"/>
        <v>752.17450563999989</v>
      </c>
      <c r="H46" s="15">
        <v>27.861699999999999</v>
      </c>
      <c r="I46" s="15">
        <v>26.696999999999999</v>
      </c>
    </row>
    <row r="47" spans="1:13" x14ac:dyDescent="0.35">
      <c r="A47" s="15" t="s">
        <v>110</v>
      </c>
      <c r="B47" s="16">
        <v>5</v>
      </c>
      <c r="C47" s="17">
        <v>5</v>
      </c>
      <c r="D47" s="17">
        <v>99</v>
      </c>
      <c r="E47" s="16">
        <v>3</v>
      </c>
      <c r="F47" s="15">
        <v>24.516999999999999</v>
      </c>
      <c r="G47" s="15">
        <f t="shared" si="0"/>
        <v>601.08328899999992</v>
      </c>
      <c r="H47" s="15">
        <v>25.047999999999998</v>
      </c>
      <c r="I47" s="15">
        <v>24.228999999999999</v>
      </c>
    </row>
    <row r="48" spans="1:13" x14ac:dyDescent="0.35">
      <c r="A48" s="15" t="s">
        <v>113</v>
      </c>
      <c r="B48" s="16">
        <v>5</v>
      </c>
      <c r="C48" s="17">
        <v>5</v>
      </c>
      <c r="D48" s="17">
        <v>99</v>
      </c>
      <c r="E48" s="16">
        <v>1</v>
      </c>
      <c r="F48" s="15">
        <v>26.541</v>
      </c>
      <c r="G48" s="15">
        <f t="shared" si="0"/>
        <v>704.42468099999996</v>
      </c>
      <c r="H48" s="15">
        <v>27.167000000000002</v>
      </c>
      <c r="I48" s="15">
        <v>26.344899999999999</v>
      </c>
    </row>
    <row r="49" spans="1:13" x14ac:dyDescent="0.35">
      <c r="A49" s="15" t="s">
        <v>114</v>
      </c>
      <c r="B49" s="16">
        <v>5</v>
      </c>
      <c r="C49" s="17">
        <v>5</v>
      </c>
      <c r="D49" s="17">
        <v>99</v>
      </c>
      <c r="E49" s="16">
        <v>5</v>
      </c>
      <c r="F49" s="15">
        <v>26.218900000000001</v>
      </c>
      <c r="G49" s="15">
        <f t="shared" si="0"/>
        <v>687.43071721000013</v>
      </c>
      <c r="H49" s="15">
        <v>26.818100000000001</v>
      </c>
      <c r="I49" s="15">
        <v>26.1051</v>
      </c>
    </row>
    <row r="50" spans="1:13" x14ac:dyDescent="0.35">
      <c r="A50" s="15" t="s">
        <v>117</v>
      </c>
      <c r="B50" s="16">
        <v>5</v>
      </c>
      <c r="C50" s="17">
        <v>5</v>
      </c>
      <c r="D50" s="17">
        <v>99</v>
      </c>
      <c r="E50" s="16">
        <v>5</v>
      </c>
      <c r="F50" s="15">
        <v>26.609188079999999</v>
      </c>
      <c r="G50" s="15">
        <f t="shared" si="0"/>
        <v>708.04889027681406</v>
      </c>
      <c r="H50" s="15">
        <v>27.209554669999999</v>
      </c>
      <c r="I50" s="15">
        <v>26.34056854</v>
      </c>
    </row>
    <row r="51" spans="1:13" x14ac:dyDescent="0.35">
      <c r="A51" s="15" t="s">
        <v>123</v>
      </c>
      <c r="B51" s="16">
        <v>5</v>
      </c>
      <c r="C51" s="17">
        <v>5</v>
      </c>
      <c r="D51" s="17">
        <v>99</v>
      </c>
      <c r="E51" s="16">
        <v>5</v>
      </c>
      <c r="F51" s="15">
        <v>26.059235569999998</v>
      </c>
      <c r="G51" s="15">
        <f t="shared" si="0"/>
        <v>679.08375849275319</v>
      </c>
      <c r="H51" s="15">
        <v>26.784532550000002</v>
      </c>
      <c r="I51" s="15">
        <v>25.650677680000001</v>
      </c>
    </row>
    <row r="52" spans="1:13" x14ac:dyDescent="0.35">
      <c r="A52" s="15" t="s">
        <v>125</v>
      </c>
      <c r="B52" s="16">
        <v>5</v>
      </c>
      <c r="C52" s="17">
        <v>5</v>
      </c>
      <c r="D52" s="17">
        <v>99</v>
      </c>
      <c r="E52" s="16">
        <v>5</v>
      </c>
      <c r="F52" s="15">
        <v>25.783020969999999</v>
      </c>
      <c r="G52" s="15">
        <f t="shared" si="0"/>
        <v>664.76417033945972</v>
      </c>
      <c r="H52" s="15">
        <v>26.265894889999998</v>
      </c>
      <c r="I52" s="15">
        <v>25.488682749999999</v>
      </c>
    </row>
    <row r="53" spans="1:13" x14ac:dyDescent="0.35">
      <c r="A53" s="15" t="s">
        <v>127</v>
      </c>
      <c r="B53" s="16">
        <v>5</v>
      </c>
      <c r="C53" s="17">
        <v>5</v>
      </c>
      <c r="D53" s="17">
        <v>99</v>
      </c>
      <c r="E53" s="16">
        <v>2</v>
      </c>
      <c r="F53" s="15">
        <v>26.718499999999999</v>
      </c>
      <c r="G53" s="15">
        <f t="shared" si="0"/>
        <v>713.87824224999997</v>
      </c>
      <c r="H53" s="15">
        <v>27.075600000000001</v>
      </c>
      <c r="I53" s="15">
        <v>26.426400000000001</v>
      </c>
    </row>
    <row r="54" spans="1:13" x14ac:dyDescent="0.35">
      <c r="A54" s="15" t="s">
        <v>128</v>
      </c>
      <c r="B54" s="16">
        <v>5</v>
      </c>
      <c r="C54" s="17">
        <v>5</v>
      </c>
      <c r="D54" s="17">
        <v>99</v>
      </c>
      <c r="E54" s="16">
        <v>1</v>
      </c>
      <c r="F54" s="15">
        <v>27.448399999999999</v>
      </c>
      <c r="G54" s="15">
        <f t="shared" si="0"/>
        <v>753.41466256000001</v>
      </c>
      <c r="H54" s="15">
        <v>28.049499999999998</v>
      </c>
      <c r="I54" s="15">
        <v>27.619499999999999</v>
      </c>
    </row>
    <row r="55" spans="1:13" x14ac:dyDescent="0.35">
      <c r="A55" s="15" t="s">
        <v>137</v>
      </c>
      <c r="B55" s="16">
        <v>5</v>
      </c>
      <c r="C55" s="16">
        <v>5</v>
      </c>
      <c r="D55" s="16">
        <v>5</v>
      </c>
      <c r="E55" s="16">
        <v>2</v>
      </c>
      <c r="F55" s="15">
        <v>26.653199999999998</v>
      </c>
      <c r="G55" s="15">
        <f t="shared" si="0"/>
        <v>710.39307023999993</v>
      </c>
      <c r="H55" s="15">
        <v>27.156099999999999</v>
      </c>
      <c r="I55" s="15">
        <v>26.239000000000001</v>
      </c>
    </row>
    <row r="56" spans="1:13" x14ac:dyDescent="0.35">
      <c r="A56" s="15" t="s">
        <v>158</v>
      </c>
      <c r="B56" s="16">
        <v>5</v>
      </c>
      <c r="C56" s="16">
        <v>6</v>
      </c>
      <c r="D56" s="16">
        <v>5</v>
      </c>
      <c r="E56" s="16">
        <v>3</v>
      </c>
      <c r="F56" s="15">
        <v>25.084099999999999</v>
      </c>
      <c r="G56" s="15">
        <f t="shared" si="0"/>
        <v>629.21207281</v>
      </c>
      <c r="H56" s="15">
        <v>25.613</v>
      </c>
      <c r="I56" s="15">
        <v>24.743200000000002</v>
      </c>
      <c r="J56" s="22" t="s">
        <v>255</v>
      </c>
      <c r="K56" s="22" t="s">
        <v>258</v>
      </c>
      <c r="L56" s="22" t="s">
        <v>267</v>
      </c>
      <c r="M56" s="22" t="s">
        <v>276</v>
      </c>
    </row>
    <row r="57" spans="1:13" x14ac:dyDescent="0.35">
      <c r="A57" s="15" t="s">
        <v>159</v>
      </c>
      <c r="B57" s="16">
        <v>5</v>
      </c>
      <c r="C57" s="16">
        <v>6</v>
      </c>
      <c r="D57" s="16">
        <v>5</v>
      </c>
      <c r="E57" s="16">
        <v>1</v>
      </c>
      <c r="F57" s="15">
        <v>27.2074</v>
      </c>
      <c r="G57" s="15">
        <f t="shared" si="0"/>
        <v>740.24261476000004</v>
      </c>
      <c r="H57" s="15">
        <v>27.8127</v>
      </c>
      <c r="I57" s="15">
        <v>26.968499999999999</v>
      </c>
      <c r="J57" s="16">
        <v>28</v>
      </c>
      <c r="K57" s="16">
        <f>SUM(F30:F57)</f>
        <v>742.1713318699999</v>
      </c>
      <c r="L57" s="16">
        <f>SUM(G30:G57)</f>
        <v>19684.415448293559</v>
      </c>
      <c r="M57" s="16">
        <f>AVERAGE(F30:F57)</f>
        <v>26.506118995357138</v>
      </c>
    </row>
    <row r="58" spans="1:13" x14ac:dyDescent="0.35">
      <c r="A58" t="s">
        <v>37</v>
      </c>
      <c r="B58" s="1">
        <v>9</v>
      </c>
      <c r="C58" s="1">
        <v>10</v>
      </c>
      <c r="D58" s="1">
        <v>10</v>
      </c>
      <c r="E58" s="1">
        <v>2</v>
      </c>
      <c r="F58">
        <v>25.042207080000001</v>
      </c>
      <c r="G58">
        <f t="shared" si="0"/>
        <v>627.11213543760221</v>
      </c>
      <c r="H58">
        <v>25.567277270000002</v>
      </c>
      <c r="I58">
        <v>24.73376846</v>
      </c>
    </row>
    <row r="59" spans="1:13" x14ac:dyDescent="0.35">
      <c r="A59" t="s">
        <v>171</v>
      </c>
      <c r="B59" s="1">
        <v>0</v>
      </c>
      <c r="C59" s="1">
        <v>10</v>
      </c>
      <c r="D59" s="1">
        <v>10</v>
      </c>
      <c r="E59" s="1">
        <v>3</v>
      </c>
      <c r="F59">
        <v>24.851693470000001</v>
      </c>
      <c r="G59">
        <f t="shared" si="0"/>
        <v>617.60666832684069</v>
      </c>
      <c r="H59">
        <v>25.283600809999999</v>
      </c>
      <c r="I59">
        <v>24.5135498</v>
      </c>
    </row>
    <row r="60" spans="1:13" x14ac:dyDescent="0.35">
      <c r="A60" t="s">
        <v>163</v>
      </c>
      <c r="B60" s="1">
        <v>99</v>
      </c>
      <c r="C60" s="1">
        <v>99</v>
      </c>
      <c r="D60" s="1">
        <v>99</v>
      </c>
      <c r="E60" s="1">
        <v>2</v>
      </c>
      <c r="F60">
        <v>26.180057049999998</v>
      </c>
      <c r="G60">
        <f t="shared" si="0"/>
        <v>685.39538714125467</v>
      </c>
      <c r="H60">
        <v>26.726244449999999</v>
      </c>
      <c r="I60">
        <v>25.692433359999999</v>
      </c>
    </row>
    <row r="61" spans="1:13" x14ac:dyDescent="0.35">
      <c r="A61" t="s">
        <v>164</v>
      </c>
      <c r="B61" s="1">
        <v>99</v>
      </c>
      <c r="C61" s="1">
        <v>99</v>
      </c>
      <c r="D61" s="1">
        <v>99</v>
      </c>
      <c r="E61" s="1">
        <v>2</v>
      </c>
      <c r="F61">
        <v>26.064332960000002</v>
      </c>
      <c r="G61">
        <f t="shared" si="0"/>
        <v>679.34945264974249</v>
      </c>
      <c r="H61">
        <v>26.652206419999999</v>
      </c>
      <c r="I61">
        <v>25.49797058</v>
      </c>
    </row>
    <row r="62" spans="1:13" x14ac:dyDescent="0.35">
      <c r="A62" t="s">
        <v>3</v>
      </c>
      <c r="B62" s="1">
        <v>99</v>
      </c>
      <c r="C62" s="1">
        <v>99</v>
      </c>
      <c r="D62" s="1">
        <v>99</v>
      </c>
      <c r="E62" s="1">
        <v>1</v>
      </c>
      <c r="F62">
        <v>26.729099999999999</v>
      </c>
      <c r="G62">
        <f t="shared" si="0"/>
        <v>714.44478680999998</v>
      </c>
      <c r="H62">
        <v>27.444600000000001</v>
      </c>
      <c r="I62">
        <v>26.546600000000002</v>
      </c>
    </row>
    <row r="63" spans="1:13" x14ac:dyDescent="0.35">
      <c r="A63" t="s">
        <v>112</v>
      </c>
      <c r="B63" s="1">
        <v>99</v>
      </c>
      <c r="C63" s="1">
        <v>99</v>
      </c>
      <c r="D63" s="1">
        <v>99</v>
      </c>
      <c r="E63" s="1">
        <v>5</v>
      </c>
      <c r="F63">
        <v>24.622599999999998</v>
      </c>
      <c r="G63">
        <f t="shared" si="0"/>
        <v>606.27243075999991</v>
      </c>
      <c r="H63">
        <v>25.295300000000001</v>
      </c>
      <c r="I63">
        <v>24.333400000000001</v>
      </c>
    </row>
    <row r="64" spans="1:13" x14ac:dyDescent="0.35">
      <c r="A64" t="s">
        <v>116</v>
      </c>
      <c r="B64" s="1">
        <v>99</v>
      </c>
      <c r="C64" s="1">
        <v>99</v>
      </c>
      <c r="D64" s="1">
        <v>99</v>
      </c>
      <c r="E64" s="1">
        <v>2</v>
      </c>
      <c r="F64">
        <v>26.258299999999998</v>
      </c>
      <c r="G64">
        <f t="shared" si="0"/>
        <v>689.49831888999995</v>
      </c>
      <c r="H64">
        <v>26.697199999999999</v>
      </c>
      <c r="I64">
        <v>25.918399999999998</v>
      </c>
    </row>
    <row r="65" spans="1:9" x14ac:dyDescent="0.35">
      <c r="A65" t="s">
        <v>126</v>
      </c>
      <c r="B65" s="1">
        <v>99</v>
      </c>
      <c r="C65" s="1">
        <v>99</v>
      </c>
      <c r="D65" s="1">
        <v>99</v>
      </c>
      <c r="E65" s="1">
        <v>3</v>
      </c>
      <c r="F65">
        <v>25.8889</v>
      </c>
      <c r="G65">
        <f t="shared" si="0"/>
        <v>670.23514320999993</v>
      </c>
      <c r="H65">
        <v>26.4878</v>
      </c>
      <c r="I65">
        <v>25.5672</v>
      </c>
    </row>
    <row r="66" spans="1:9" x14ac:dyDescent="0.35">
      <c r="A66" t="s">
        <v>129</v>
      </c>
      <c r="B66" s="1">
        <v>99</v>
      </c>
      <c r="C66" s="1">
        <v>99</v>
      </c>
      <c r="D66" s="1">
        <v>99</v>
      </c>
      <c r="E66" s="1">
        <v>5</v>
      </c>
      <c r="F66">
        <v>25.9543</v>
      </c>
      <c r="G66">
        <f t="shared" si="0"/>
        <v>673.62568849000002</v>
      </c>
      <c r="H66">
        <v>26.3934</v>
      </c>
      <c r="I66">
        <v>25.9194</v>
      </c>
    </row>
    <row r="67" spans="1:9" x14ac:dyDescent="0.35">
      <c r="A67" t="s">
        <v>130</v>
      </c>
      <c r="B67" s="1">
        <v>99</v>
      </c>
      <c r="C67" s="1">
        <v>99</v>
      </c>
      <c r="D67" s="1">
        <v>99</v>
      </c>
      <c r="E67" s="1">
        <v>2</v>
      </c>
      <c r="F67">
        <v>26.125785830000002</v>
      </c>
      <c r="G67">
        <f t="shared" ref="G67:G73" si="1">F67^2</f>
        <v>682.55668523502891</v>
      </c>
      <c r="H67">
        <v>26.647420879999999</v>
      </c>
      <c r="I67">
        <v>26.005399700000002</v>
      </c>
    </row>
    <row r="68" spans="1:9" x14ac:dyDescent="0.35">
      <c r="A68" t="s">
        <v>131</v>
      </c>
      <c r="B68" s="1">
        <v>99</v>
      </c>
      <c r="C68" s="1">
        <v>99</v>
      </c>
      <c r="D68" s="1">
        <v>99</v>
      </c>
      <c r="E68" s="1">
        <v>3</v>
      </c>
      <c r="F68">
        <v>24.452999999999999</v>
      </c>
      <c r="G68">
        <f t="shared" si="1"/>
        <v>597.949209</v>
      </c>
      <c r="H68">
        <v>24.981100000000001</v>
      </c>
      <c r="I68">
        <v>24.132899999999999</v>
      </c>
    </row>
    <row r="69" spans="1:9" x14ac:dyDescent="0.35">
      <c r="A69" t="s">
        <v>133</v>
      </c>
      <c r="B69" s="1">
        <v>99</v>
      </c>
      <c r="C69" s="1">
        <v>99</v>
      </c>
      <c r="D69" s="1">
        <v>99</v>
      </c>
      <c r="E69" s="1">
        <v>5</v>
      </c>
      <c r="F69">
        <v>26.045100000000001</v>
      </c>
      <c r="G69">
        <f t="shared" si="1"/>
        <v>678.34723401000008</v>
      </c>
      <c r="H69">
        <v>26.734200000000001</v>
      </c>
      <c r="I69">
        <v>26.428899999999999</v>
      </c>
    </row>
    <row r="70" spans="1:9" x14ac:dyDescent="0.35">
      <c r="A70" t="s">
        <v>134</v>
      </c>
      <c r="B70" s="1">
        <v>-1</v>
      </c>
      <c r="C70" s="1">
        <v>99</v>
      </c>
      <c r="D70" s="1">
        <v>99</v>
      </c>
      <c r="E70" s="1">
        <v>2</v>
      </c>
      <c r="F70">
        <v>26.5901</v>
      </c>
      <c r="G70">
        <f t="shared" si="1"/>
        <v>707.03341800999999</v>
      </c>
      <c r="H70">
        <v>27.232299999999999</v>
      </c>
      <c r="I70">
        <v>26.308700000000002</v>
      </c>
    </row>
    <row r="71" spans="1:9" x14ac:dyDescent="0.35">
      <c r="A71" t="s">
        <v>135</v>
      </c>
      <c r="B71" s="1">
        <v>0</v>
      </c>
      <c r="C71" s="1">
        <v>99</v>
      </c>
      <c r="D71" s="1">
        <v>99</v>
      </c>
      <c r="E71" s="1">
        <v>2</v>
      </c>
      <c r="F71">
        <v>25.457036970000001</v>
      </c>
      <c r="G71">
        <f t="shared" si="1"/>
        <v>648.06073129194681</v>
      </c>
      <c r="H71">
        <v>26.070934300000001</v>
      </c>
      <c r="I71">
        <v>25.141044619999999</v>
      </c>
    </row>
    <row r="72" spans="1:9" x14ac:dyDescent="0.35">
      <c r="A72" t="s">
        <v>138</v>
      </c>
      <c r="B72" s="1">
        <v>4</v>
      </c>
      <c r="C72" s="1">
        <v>99</v>
      </c>
      <c r="D72" s="1">
        <v>99</v>
      </c>
      <c r="E72" s="1">
        <v>4</v>
      </c>
      <c r="F72">
        <v>25.902931689999999</v>
      </c>
      <c r="G72">
        <f t="shared" si="1"/>
        <v>670.96187013680617</v>
      </c>
      <c r="H72">
        <v>26.498381850000001</v>
      </c>
      <c r="I72">
        <v>25.468466159999998</v>
      </c>
    </row>
    <row r="73" spans="1:9" x14ac:dyDescent="0.35">
      <c r="A73" t="s">
        <v>139</v>
      </c>
      <c r="B73" s="1">
        <v>0</v>
      </c>
      <c r="C73" s="1">
        <v>99</v>
      </c>
      <c r="D73" s="1">
        <v>99</v>
      </c>
      <c r="E73" s="1">
        <v>1</v>
      </c>
      <c r="F73">
        <v>26.4117012</v>
      </c>
      <c r="G73">
        <f t="shared" si="1"/>
        <v>697.57796027808138</v>
      </c>
      <c r="H73">
        <v>27.079029080000002</v>
      </c>
      <c r="I73">
        <v>25.987391469999999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0277-BEF5-4662-A7C0-FC431B9A1073}">
  <dimension ref="A2:I11"/>
  <sheetViews>
    <sheetView workbookViewId="0">
      <selection activeCell="I10" sqref="I10:I11"/>
    </sheetView>
  </sheetViews>
  <sheetFormatPr defaultRowHeight="14.5" x14ac:dyDescent="0.35"/>
  <sheetData>
    <row r="2" spans="1:9" x14ac:dyDescent="0.35">
      <c r="A2" t="s">
        <v>319</v>
      </c>
    </row>
    <row r="3" spans="1:9" x14ac:dyDescent="0.35">
      <c r="B3" t="s">
        <v>320</v>
      </c>
      <c r="C3" t="s">
        <v>321</v>
      </c>
      <c r="D3" t="s">
        <v>322</v>
      </c>
      <c r="E3" t="s">
        <v>170</v>
      </c>
      <c r="F3" t="s">
        <v>323</v>
      </c>
      <c r="G3" t="s">
        <v>324</v>
      </c>
      <c r="H3" t="s">
        <v>325</v>
      </c>
      <c r="I3" t="s">
        <v>324</v>
      </c>
    </row>
    <row r="4" spans="1:9" x14ac:dyDescent="0.35">
      <c r="A4" t="s">
        <v>326</v>
      </c>
      <c r="B4">
        <v>22</v>
      </c>
      <c r="C4">
        <v>181</v>
      </c>
      <c r="D4">
        <f>22*159/181</f>
        <v>19.325966850828728</v>
      </c>
      <c r="E4">
        <f t="shared" ref="E4:E11" si="0">SQRT(D4)</f>
        <v>4.3961308955522158</v>
      </c>
      <c r="F4">
        <f>E4/181</f>
        <v>2.4288015997526054E-2</v>
      </c>
      <c r="G4" s="56">
        <f>F4*100</f>
        <v>2.4288015997526053</v>
      </c>
      <c r="H4">
        <f t="shared" ref="H4:H11" si="1">B4/C4</f>
        <v>0.12154696132596685</v>
      </c>
      <c r="I4" s="56">
        <f t="shared" ref="I4:I11" si="2">H4*100</f>
        <v>12.154696132596685</v>
      </c>
    </row>
    <row r="5" spans="1:9" x14ac:dyDescent="0.35">
      <c r="A5" t="s">
        <v>327</v>
      </c>
      <c r="B5">
        <v>78</v>
      </c>
      <c r="C5">
        <v>800</v>
      </c>
      <c r="D5">
        <f>78*722/800</f>
        <v>70.394999999999996</v>
      </c>
      <c r="E5">
        <f t="shared" si="0"/>
        <v>8.3901728230114543</v>
      </c>
      <c r="F5">
        <f>E5/800</f>
        <v>1.0487716028764318E-2</v>
      </c>
      <c r="G5" s="56">
        <f t="shared" ref="G5:G11" si="3">F5*100</f>
        <v>1.0487716028764318</v>
      </c>
      <c r="H5">
        <f t="shared" si="1"/>
        <v>9.7500000000000003E-2</v>
      </c>
      <c r="I5" s="56">
        <f t="shared" si="2"/>
        <v>9.75</v>
      </c>
    </row>
    <row r="6" spans="1:9" x14ac:dyDescent="0.35">
      <c r="A6" t="s">
        <v>327</v>
      </c>
      <c r="B6">
        <v>70</v>
      </c>
      <c r="C6">
        <v>689</v>
      </c>
      <c r="D6">
        <f t="shared" ref="D6:D11" si="4">B6*(C6-B6)/C6</f>
        <v>62.888243831640061</v>
      </c>
      <c r="E6">
        <f t="shared" si="0"/>
        <v>7.9302108314747892</v>
      </c>
      <c r="F6">
        <f t="shared" ref="F6:F11" si="5">E6/C6</f>
        <v>1.1509739958599113E-2</v>
      </c>
      <c r="G6" s="56">
        <f t="shared" si="3"/>
        <v>1.1509739958599112</v>
      </c>
      <c r="H6">
        <f t="shared" si="1"/>
        <v>0.10159651669085631</v>
      </c>
      <c r="I6" s="56">
        <f t="shared" si="2"/>
        <v>10.159651669085632</v>
      </c>
    </row>
    <row r="7" spans="1:9" x14ac:dyDescent="0.35">
      <c r="A7" t="s">
        <v>327</v>
      </c>
      <c r="B7">
        <v>68</v>
      </c>
      <c r="C7">
        <v>689</v>
      </c>
      <c r="D7">
        <f t="shared" si="4"/>
        <v>61.288824383164005</v>
      </c>
      <c r="E7">
        <f t="shared" si="0"/>
        <v>7.8287179271681522</v>
      </c>
      <c r="F7">
        <f t="shared" si="5"/>
        <v>1.1362435307936361E-2</v>
      </c>
      <c r="G7" s="56">
        <f t="shared" si="3"/>
        <v>1.136243530793636</v>
      </c>
      <c r="H7">
        <f t="shared" si="1"/>
        <v>9.8693759071117562E-2</v>
      </c>
      <c r="I7" s="56">
        <f t="shared" si="2"/>
        <v>9.8693759071117562</v>
      </c>
    </row>
    <row r="8" spans="1:9" x14ac:dyDescent="0.35">
      <c r="A8" t="s">
        <v>328</v>
      </c>
      <c r="B8">
        <v>28</v>
      </c>
      <c r="C8">
        <v>297</v>
      </c>
      <c r="D8">
        <f t="shared" si="4"/>
        <v>25.36026936026936</v>
      </c>
      <c r="E8">
        <f t="shared" si="0"/>
        <v>5.0358980688919193</v>
      </c>
      <c r="F8">
        <f t="shared" si="5"/>
        <v>1.6955885753844845E-2</v>
      </c>
      <c r="G8" s="56">
        <f t="shared" si="3"/>
        <v>1.6955885753844844</v>
      </c>
      <c r="H8">
        <f t="shared" si="1"/>
        <v>9.4276094276094277E-2</v>
      </c>
      <c r="I8" s="56">
        <f t="shared" si="2"/>
        <v>9.4276094276094273</v>
      </c>
    </row>
    <row r="9" spans="1:9" x14ac:dyDescent="0.35">
      <c r="A9" t="s">
        <v>327</v>
      </c>
      <c r="B9">
        <v>59</v>
      </c>
      <c r="C9">
        <v>689</v>
      </c>
      <c r="D9">
        <f t="shared" si="4"/>
        <v>53.947750362844701</v>
      </c>
      <c r="E9">
        <f t="shared" si="0"/>
        <v>7.3449132304503575</v>
      </c>
      <c r="F9">
        <f t="shared" si="5"/>
        <v>1.0660251423004873E-2</v>
      </c>
      <c r="G9" s="56">
        <f t="shared" si="3"/>
        <v>1.0660251423004874</v>
      </c>
      <c r="H9">
        <f t="shared" si="1"/>
        <v>8.5631349782293184E-2</v>
      </c>
      <c r="I9" s="56">
        <f t="shared" si="2"/>
        <v>8.5631349782293178</v>
      </c>
    </row>
    <row r="10" spans="1:9" x14ac:dyDescent="0.35">
      <c r="A10" t="s">
        <v>327</v>
      </c>
      <c r="B10">
        <v>60</v>
      </c>
      <c r="C10">
        <v>689</v>
      </c>
      <c r="D10">
        <f t="shared" si="4"/>
        <v>54.775036284470247</v>
      </c>
      <c r="E10">
        <f t="shared" si="0"/>
        <v>7.4010158954342371</v>
      </c>
      <c r="F10">
        <f t="shared" si="5"/>
        <v>1.0741677642139676E-2</v>
      </c>
      <c r="G10" s="56">
        <f t="shared" si="3"/>
        <v>1.0741677642139675</v>
      </c>
      <c r="H10">
        <f t="shared" si="1"/>
        <v>8.7082728592162553E-2</v>
      </c>
      <c r="I10" s="56">
        <f t="shared" si="2"/>
        <v>8.7082728592162546</v>
      </c>
    </row>
    <row r="11" spans="1:9" x14ac:dyDescent="0.35">
      <c r="A11" t="s">
        <v>421</v>
      </c>
      <c r="B11">
        <v>63</v>
      </c>
      <c r="C11">
        <v>689</v>
      </c>
      <c r="D11">
        <f t="shared" si="4"/>
        <v>57.23947750362845</v>
      </c>
      <c r="E11">
        <f t="shared" si="0"/>
        <v>7.5656775971242949</v>
      </c>
      <c r="F11">
        <f t="shared" si="5"/>
        <v>1.0980664146769658E-2</v>
      </c>
      <c r="G11" s="56">
        <f t="shared" si="3"/>
        <v>1.0980664146769659</v>
      </c>
      <c r="H11">
        <f t="shared" si="1"/>
        <v>9.1436865021770689E-2</v>
      </c>
      <c r="I11" s="56">
        <f t="shared" si="2"/>
        <v>9.1436865021770686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7EAA-BA4B-4901-9BE0-781DFC99AFBE}">
  <dimension ref="B3:M11"/>
  <sheetViews>
    <sheetView workbookViewId="0">
      <selection activeCell="O14" sqref="O14"/>
    </sheetView>
  </sheetViews>
  <sheetFormatPr defaultRowHeight="14.5" x14ac:dyDescent="0.35"/>
  <sheetData>
    <row r="3" spans="2:13" x14ac:dyDescent="0.35">
      <c r="B3" s="21" t="s">
        <v>408</v>
      </c>
      <c r="C3" s="21" t="s">
        <v>410</v>
      </c>
      <c r="D3" s="21" t="s">
        <v>412</v>
      </c>
      <c r="E3" s="21" t="s">
        <v>413</v>
      </c>
      <c r="F3" s="21" t="s">
        <v>414</v>
      </c>
      <c r="I3" s="21" t="s">
        <v>417</v>
      </c>
      <c r="J3" s="21" t="s">
        <v>410</v>
      </c>
      <c r="K3" s="21" t="s">
        <v>418</v>
      </c>
      <c r="L3" s="21" t="s">
        <v>413</v>
      </c>
      <c r="M3" s="21" t="s">
        <v>419</v>
      </c>
    </row>
    <row r="4" spans="2:13" x14ac:dyDescent="0.35">
      <c r="B4" s="1" t="s">
        <v>303</v>
      </c>
      <c r="C4" s="1">
        <v>13</v>
      </c>
      <c r="D4" s="80">
        <f>C4*100/68</f>
        <v>19.117647058823529</v>
      </c>
      <c r="E4" s="1">
        <v>7</v>
      </c>
      <c r="F4" s="80">
        <f>E4*100/33</f>
        <v>21.212121212121211</v>
      </c>
      <c r="I4" t="s">
        <v>268</v>
      </c>
      <c r="J4">
        <v>14</v>
      </c>
      <c r="K4" s="80">
        <f>J4*100/54</f>
        <v>25.925925925925927</v>
      </c>
      <c r="L4">
        <v>8</v>
      </c>
      <c r="M4" s="80">
        <f>L4*100/28</f>
        <v>28.571428571428573</v>
      </c>
    </row>
    <row r="5" spans="2:13" x14ac:dyDescent="0.35">
      <c r="B5" s="1" t="s">
        <v>409</v>
      </c>
      <c r="C5" s="1">
        <v>2</v>
      </c>
      <c r="D5" s="80">
        <f>C5*100/68</f>
        <v>2.9411764705882355</v>
      </c>
      <c r="E5" s="1">
        <v>1</v>
      </c>
      <c r="F5" s="80">
        <f t="shared" ref="F5:F9" si="0">E5*100/33</f>
        <v>3.0303030303030303</v>
      </c>
      <c r="I5" t="s">
        <v>416</v>
      </c>
      <c r="J5">
        <v>35</v>
      </c>
      <c r="K5" s="80">
        <f>J5*100/54</f>
        <v>64.81481481481481</v>
      </c>
      <c r="L5">
        <v>17</v>
      </c>
      <c r="M5" s="80">
        <f t="shared" ref="M5:M6" si="1">L5*100/28</f>
        <v>60.714285714285715</v>
      </c>
    </row>
    <row r="6" spans="2:13" x14ac:dyDescent="0.35">
      <c r="B6" s="1" t="s">
        <v>300</v>
      </c>
      <c r="C6" s="1">
        <v>19</v>
      </c>
      <c r="D6" s="80">
        <f t="shared" ref="D6:D9" si="2">C6*100/68</f>
        <v>27.941176470588236</v>
      </c>
      <c r="E6" s="1">
        <v>9</v>
      </c>
      <c r="F6" s="80">
        <f t="shared" si="0"/>
        <v>27.272727272727273</v>
      </c>
      <c r="I6" t="s">
        <v>420</v>
      </c>
      <c r="J6">
        <v>5</v>
      </c>
      <c r="K6" s="80">
        <f>J6*100/54</f>
        <v>9.2592592592592595</v>
      </c>
      <c r="L6">
        <v>3</v>
      </c>
      <c r="M6" s="80">
        <f t="shared" si="1"/>
        <v>10.714285714285714</v>
      </c>
    </row>
    <row r="7" spans="2:13" x14ac:dyDescent="0.35">
      <c r="B7" s="1" t="s">
        <v>307</v>
      </c>
      <c r="C7" s="1">
        <v>5</v>
      </c>
      <c r="D7" s="80">
        <f t="shared" si="2"/>
        <v>7.3529411764705879</v>
      </c>
      <c r="E7" s="1">
        <v>2</v>
      </c>
      <c r="F7" s="80">
        <f t="shared" si="0"/>
        <v>6.0606060606060606</v>
      </c>
      <c r="I7" t="s">
        <v>321</v>
      </c>
      <c r="J7">
        <v>54</v>
      </c>
      <c r="L7">
        <v>28</v>
      </c>
    </row>
    <row r="8" spans="2:13" x14ac:dyDescent="0.35">
      <c r="B8" s="1" t="s">
        <v>301</v>
      </c>
      <c r="C8" s="1">
        <v>4</v>
      </c>
      <c r="D8" s="80">
        <f t="shared" si="2"/>
        <v>5.882352941176471</v>
      </c>
      <c r="E8" s="1">
        <v>3</v>
      </c>
      <c r="F8" s="80">
        <f t="shared" si="0"/>
        <v>9.0909090909090917</v>
      </c>
      <c r="J8" t="s">
        <v>169</v>
      </c>
    </row>
    <row r="9" spans="2:13" ht="15" thickBot="1" x14ac:dyDescent="0.4">
      <c r="B9" s="1" t="s">
        <v>329</v>
      </c>
      <c r="C9" s="1">
        <v>2</v>
      </c>
      <c r="D9" s="80">
        <f t="shared" si="2"/>
        <v>2.9411764705882355</v>
      </c>
      <c r="E9" s="1">
        <v>1</v>
      </c>
      <c r="F9" s="80">
        <f t="shared" si="0"/>
        <v>3.0303030303030303</v>
      </c>
    </row>
    <row r="10" spans="2:13" ht="15" thickBot="1" x14ac:dyDescent="0.4">
      <c r="B10" s="81" t="s">
        <v>411</v>
      </c>
      <c r="C10" s="82">
        <v>68</v>
      </c>
      <c r="E10" s="83">
        <v>33</v>
      </c>
    </row>
    <row r="11" spans="2:13" x14ac:dyDescent="0.35">
      <c r="B11" s="1" t="s">
        <v>415</v>
      </c>
      <c r="C11">
        <f>SUM(C4:C9)</f>
        <v>45</v>
      </c>
      <c r="E11">
        <f>SUM(E4:E9)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9470-2432-4BD9-8563-F2562ED63AA3}">
  <dimension ref="A1:CJ74"/>
  <sheetViews>
    <sheetView tabSelected="1" workbookViewId="0">
      <pane xSplit="2" ySplit="1" topLeftCell="S55" activePane="bottomRight" state="frozen"/>
      <selection pane="topRight" activeCell="C1" sqref="C1"/>
      <selection pane="bottomLeft" activeCell="A2" sqref="A2"/>
      <selection pane="bottomRight" activeCell="V70" sqref="V70:W70"/>
    </sheetView>
  </sheetViews>
  <sheetFormatPr defaultRowHeight="14.5" x14ac:dyDescent="0.35"/>
  <cols>
    <col min="2" max="2" width="18" customWidth="1"/>
    <col min="7" max="18" width="8.7265625" customWidth="1"/>
    <col min="19" max="21" width="8.7265625" style="1" customWidth="1"/>
    <col min="22" max="29" width="8.7265625" customWidth="1"/>
    <col min="30" max="30" width="13.54296875" customWidth="1"/>
    <col min="31" max="32" width="13.54296875" style="1" customWidth="1"/>
    <col min="72" max="72" width="10.81640625" customWidth="1"/>
  </cols>
  <sheetData>
    <row r="1" spans="1:87" x14ac:dyDescent="0.35">
      <c r="A1" t="s">
        <v>143</v>
      </c>
      <c r="B1" t="s">
        <v>41</v>
      </c>
      <c r="C1" t="s">
        <v>42</v>
      </c>
      <c r="D1" t="s">
        <v>43</v>
      </c>
      <c r="E1" t="s">
        <v>314</v>
      </c>
      <c r="F1" t="s">
        <v>315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s="1" t="s">
        <v>241</v>
      </c>
      <c r="T1" s="1" t="s">
        <v>242</v>
      </c>
      <c r="U1" s="1" t="s">
        <v>243</v>
      </c>
      <c r="V1" t="s">
        <v>56</v>
      </c>
      <c r="W1" t="s">
        <v>57</v>
      </c>
      <c r="X1" t="s">
        <v>58</v>
      </c>
      <c r="Y1" t="s">
        <v>140</v>
      </c>
      <c r="Z1" t="s">
        <v>141</v>
      </c>
      <c r="AA1" t="s">
        <v>142</v>
      </c>
      <c r="AB1" t="s">
        <v>231</v>
      </c>
      <c r="AC1" t="s">
        <v>232</v>
      </c>
      <c r="AD1" t="s">
        <v>144</v>
      </c>
      <c r="AE1" s="1" t="s">
        <v>145</v>
      </c>
      <c r="AF1" s="1" t="s">
        <v>299</v>
      </c>
      <c r="AG1" t="s">
        <v>59</v>
      </c>
      <c r="AH1" t="s">
        <v>60</v>
      </c>
      <c r="AI1" t="s">
        <v>147</v>
      </c>
      <c r="AJ1" t="s">
        <v>150</v>
      </c>
      <c r="AK1" t="s">
        <v>148</v>
      </c>
      <c r="AL1" t="s">
        <v>149</v>
      </c>
      <c r="AM1" t="s">
        <v>61</v>
      </c>
      <c r="AN1" t="s">
        <v>151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238</v>
      </c>
      <c r="AY1" t="s">
        <v>239</v>
      </c>
      <c r="AZ1" t="s">
        <v>240</v>
      </c>
      <c r="BA1" t="s">
        <v>235</v>
      </c>
      <c r="BB1" t="s">
        <v>237</v>
      </c>
      <c r="BC1" t="s">
        <v>236</v>
      </c>
      <c r="BD1" t="s">
        <v>154</v>
      </c>
      <c r="BE1" t="s">
        <v>155</v>
      </c>
      <c r="BF1" t="s">
        <v>153</v>
      </c>
      <c r="BG1" t="s">
        <v>156</v>
      </c>
      <c r="BH1" t="s">
        <v>152</v>
      </c>
      <c r="BI1" t="s">
        <v>157</v>
      </c>
      <c r="BJ1" t="s">
        <v>234</v>
      </c>
      <c r="BK1" t="s">
        <v>233</v>
      </c>
      <c r="BL1" t="s">
        <v>167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172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</row>
    <row r="2" spans="1:87" x14ac:dyDescent="0.35">
      <c r="A2" s="1">
        <v>3</v>
      </c>
      <c r="B2" t="s">
        <v>3</v>
      </c>
      <c r="C2">
        <v>308.76080000000002</v>
      </c>
      <c r="D2">
        <v>-44.5274</v>
      </c>
      <c r="E2">
        <v>-18.5</v>
      </c>
      <c r="F2">
        <v>-22.9</v>
      </c>
      <c r="G2">
        <v>19.7379</v>
      </c>
      <c r="H2">
        <v>2.7579800000000002E-3</v>
      </c>
      <c r="I2">
        <v>20.58</v>
      </c>
      <c r="J2">
        <v>3.4091E-3</v>
      </c>
      <c r="K2">
        <v>19.148800000000001</v>
      </c>
      <c r="L2">
        <v>2.43253E-3</v>
      </c>
      <c r="M2">
        <v>0.79500000000000004</v>
      </c>
      <c r="N2">
        <v>2.4373900000000002E-3</v>
      </c>
      <c r="O2">
        <v>1.3422000000000001</v>
      </c>
      <c r="P2">
        <v>2.2709200000000001E-3</v>
      </c>
      <c r="Q2">
        <v>0.54720000000000002</v>
      </c>
      <c r="R2">
        <v>1.7184399999999999E-3</v>
      </c>
      <c r="S2" s="1">
        <v>99</v>
      </c>
      <c r="T2" s="1">
        <v>99</v>
      </c>
      <c r="U2" s="1">
        <v>99</v>
      </c>
      <c r="V2">
        <v>28.77826</v>
      </c>
      <c r="W2">
        <v>29.268750000000001</v>
      </c>
      <c r="X2">
        <v>27.563780000000001</v>
      </c>
      <c r="Y2">
        <v>27.437899999999999</v>
      </c>
      <c r="Z2">
        <v>26.989000000000001</v>
      </c>
      <c r="AA2">
        <v>26.601400000000002</v>
      </c>
      <c r="AB2">
        <f t="shared" ref="AB2:AC60" si="0">V2-Y2</f>
        <v>1.3403600000000004</v>
      </c>
      <c r="AC2">
        <f t="shared" si="0"/>
        <v>2.2797499999999999</v>
      </c>
      <c r="AD2">
        <v>78.342964276621245</v>
      </c>
      <c r="AE2" s="1">
        <v>1</v>
      </c>
      <c r="AF2" s="1" t="s">
        <v>301</v>
      </c>
      <c r="AG2">
        <v>130.22740300000001</v>
      </c>
      <c r="AH2">
        <v>56.996315520000003</v>
      </c>
      <c r="AI2">
        <f t="shared" ref="AI2:AI61" si="1">(AG2+AH2)/2</f>
        <v>93.611859260000003</v>
      </c>
      <c r="AJ2">
        <f t="shared" ref="AJ2:AJ61" si="2">(((AG2/3.6)/360)*2*3.1416*AD2)</f>
        <v>49.462750453391116</v>
      </c>
      <c r="AK2">
        <f t="shared" ref="AK2:AK61" si="3">(((AH2/3.6)/360)*2*3.1416*AD2)</f>
        <v>21.64824350623427</v>
      </c>
      <c r="AL2">
        <f t="shared" ref="AL2:AL61" si="4">(((AI2/3.6)/360)*2*3.1416*AD2)</f>
        <v>35.555496979812688</v>
      </c>
      <c r="AM2">
        <v>7.5194700000000001</v>
      </c>
      <c r="AN2">
        <f t="shared" ref="AN2:AN61" si="5">(((AM2/3.6)/360)*2*3.1416*AD2)</f>
        <v>2.8560322910820917</v>
      </c>
      <c r="AO2">
        <v>4.2628411049999997</v>
      </c>
      <c r="AP2">
        <v>1.5418670569999999</v>
      </c>
      <c r="AQ2">
        <v>2.53032134</v>
      </c>
      <c r="AR2">
        <v>26.729099999999999</v>
      </c>
      <c r="AS2">
        <v>4.0985099999999997E-2</v>
      </c>
      <c r="AT2">
        <v>27.444600000000001</v>
      </c>
      <c r="AU2">
        <v>5.6019100000000002E-2</v>
      </c>
      <c r="AV2">
        <v>26.546600000000002</v>
      </c>
      <c r="AW2">
        <v>3.9698499999999998E-2</v>
      </c>
      <c r="AX2">
        <v>34.184699999999999</v>
      </c>
      <c r="AY2">
        <v>44.206699999999998</v>
      </c>
      <c r="AZ2">
        <v>35.008400000000002</v>
      </c>
      <c r="BA2">
        <v>7.3958700000000004</v>
      </c>
      <c r="BB2">
        <v>5.6558599999999997</v>
      </c>
      <c r="BC2">
        <v>1.9832799999999999</v>
      </c>
      <c r="BD2">
        <v>27.0732</v>
      </c>
      <c r="BE2">
        <v>0.15116299999999999</v>
      </c>
      <c r="BF2">
        <v>27.866</v>
      </c>
      <c r="BG2">
        <v>0.19533900000000001</v>
      </c>
      <c r="BH2">
        <v>27.212299999999999</v>
      </c>
      <c r="BI2">
        <v>0.55170300000000005</v>
      </c>
      <c r="BJ2">
        <f t="shared" ref="BJ2:BJ61" si="6">V2-BD2</f>
        <v>1.7050599999999996</v>
      </c>
      <c r="BK2">
        <f t="shared" ref="BK2:BK61" si="7">W2-BF2</f>
        <v>1.4027500000000011</v>
      </c>
      <c r="BL2">
        <v>3</v>
      </c>
      <c r="BM2">
        <v>0.66859999999999997</v>
      </c>
      <c r="BN2">
        <v>6.85867E-2</v>
      </c>
      <c r="BO2">
        <v>0.80900000000000005</v>
      </c>
      <c r="BP2">
        <v>6.7836900000000006E-2</v>
      </c>
      <c r="BQ2">
        <v>0.1404</v>
      </c>
      <c r="BR2">
        <v>5.6224799999999998E-2</v>
      </c>
      <c r="BS2" t="s">
        <v>4</v>
      </c>
      <c r="BT2" t="s">
        <v>5</v>
      </c>
    </row>
    <row r="3" spans="1:87" s="52" customFormat="1" x14ac:dyDescent="0.35">
      <c r="A3" s="44">
        <v>4</v>
      </c>
      <c r="B3" s="52" t="s">
        <v>6</v>
      </c>
      <c r="C3" s="52">
        <v>35.404800000000002</v>
      </c>
      <c r="D3" s="52">
        <v>-64.610299999999995</v>
      </c>
      <c r="E3" s="52">
        <v>-20.6</v>
      </c>
      <c r="F3" s="52">
        <v>-23.9</v>
      </c>
      <c r="G3" s="52">
        <v>19.755199999999999</v>
      </c>
      <c r="H3" s="52">
        <v>2.20257E-3</v>
      </c>
      <c r="I3" s="52">
        <v>20.430199999999999</v>
      </c>
      <c r="J3" s="52">
        <v>2.6450699999999998E-3</v>
      </c>
      <c r="K3" s="52">
        <v>19.238199999999999</v>
      </c>
      <c r="L3" s="52">
        <v>1.9461400000000001E-3</v>
      </c>
      <c r="M3" s="52">
        <v>0.64400000000000002</v>
      </c>
      <c r="N3" s="52">
        <v>2.04513E-3</v>
      </c>
      <c r="O3" s="52">
        <v>1.1319999999999999</v>
      </c>
      <c r="P3" s="52">
        <v>1.90496E-3</v>
      </c>
      <c r="Q3" s="52">
        <v>0.48799999999999999</v>
      </c>
      <c r="R3" s="52">
        <v>1.5375600000000001E-3</v>
      </c>
      <c r="S3" s="44">
        <v>1</v>
      </c>
      <c r="T3" s="53">
        <v>1</v>
      </c>
      <c r="U3" s="53">
        <v>99</v>
      </c>
      <c r="V3" s="52">
        <v>28.81474</v>
      </c>
      <c r="W3" s="52">
        <v>29.180430000000001</v>
      </c>
      <c r="X3" s="52">
        <v>27.46904</v>
      </c>
      <c r="Y3" s="52">
        <v>28.3553</v>
      </c>
      <c r="Z3" s="52">
        <v>28.3902</v>
      </c>
      <c r="AA3" s="52">
        <v>26.9758</v>
      </c>
      <c r="AB3" s="52">
        <f>V3-Y3</f>
        <v>0.45944000000000074</v>
      </c>
      <c r="AC3" s="52">
        <f>W3-Z3</f>
        <v>0.7902300000000011</v>
      </c>
      <c r="AD3" s="52">
        <v>82.413811501300259</v>
      </c>
      <c r="AE3" s="44">
        <v>3</v>
      </c>
      <c r="AF3" s="44" t="s">
        <v>329</v>
      </c>
      <c r="AG3" s="54">
        <v>176.96489512286499</v>
      </c>
      <c r="AH3" s="54">
        <v>158.16676902514999</v>
      </c>
      <c r="AI3" s="52">
        <f>(AG3+AH3)/2</f>
        <v>167.56583207400749</v>
      </c>
      <c r="AJ3" s="52">
        <f>(((AG3/3.6)/360)*2*3.1416*AD3)</f>
        <v>70.707096760315352</v>
      </c>
      <c r="AK3" s="52">
        <f>(((AH3/3.6)/360)*2*3.1416*AD3)</f>
        <v>63.196223375054828</v>
      </c>
      <c r="AL3" s="52">
        <f>(((AI3/3.6)/360)*2*3.1416*AD3)</f>
        <v>66.951660067685097</v>
      </c>
      <c r="AM3" s="52">
        <v>13.442299999999999</v>
      </c>
      <c r="AN3" s="52">
        <f>(((AM3/3.6)/360)*2*3.1416*AD3)</f>
        <v>5.3709296757488971</v>
      </c>
      <c r="AO3" s="54">
        <v>9.0402741432189906</v>
      </c>
      <c r="AP3" s="54">
        <v>4.4630506038665798</v>
      </c>
      <c r="AQ3" s="54">
        <v>4.3195207118988002</v>
      </c>
      <c r="AR3">
        <v>27.13195</v>
      </c>
      <c r="AS3">
        <v>6.2132149999999997E-2</v>
      </c>
      <c r="AT3">
        <v>27.878060000000001</v>
      </c>
      <c r="AU3">
        <v>8.9371800000000001E-2</v>
      </c>
      <c r="AV3">
        <v>26.62576</v>
      </c>
      <c r="AW3">
        <v>4.599628E-2</v>
      </c>
      <c r="AX3" s="52">
        <v>181.70099999999999</v>
      </c>
      <c r="AY3" s="52">
        <v>181.70099999999999</v>
      </c>
      <c r="AZ3" s="52">
        <v>181.70099999999999</v>
      </c>
      <c r="BA3" s="52">
        <v>24.177600000000002</v>
      </c>
      <c r="BB3" s="52">
        <v>19.575500000000002</v>
      </c>
      <c r="BC3" s="52">
        <v>10.5761</v>
      </c>
      <c r="BD3" s="52">
        <v>26.583469390000001</v>
      </c>
      <c r="BE3" s="52">
        <v>4.5726988000000003E-2</v>
      </c>
      <c r="BF3" s="52">
        <v>27.15176773</v>
      </c>
      <c r="BG3" s="52">
        <v>5.6284255999999998E-2</v>
      </c>
      <c r="BH3" s="52">
        <v>26.159463880000001</v>
      </c>
      <c r="BI3" s="52">
        <v>0.10347981000000001</v>
      </c>
      <c r="BJ3" s="52">
        <f>V3-BD3</f>
        <v>2.2312706099999993</v>
      </c>
      <c r="BK3" s="52">
        <f>W3-BF3</f>
        <v>2.0286622700000017</v>
      </c>
      <c r="BL3" s="52">
        <v>1</v>
      </c>
      <c r="BM3" s="52">
        <v>0.71509999999999996</v>
      </c>
      <c r="BN3" s="52">
        <v>0.10800700000000001</v>
      </c>
      <c r="BO3" s="52">
        <v>1.1922999999999999</v>
      </c>
      <c r="BP3" s="52">
        <v>9.97006E-2</v>
      </c>
      <c r="BQ3" s="52">
        <v>0.47720000000000001</v>
      </c>
      <c r="BR3" s="52">
        <v>7.6460500000000001E-2</v>
      </c>
      <c r="BS3" s="52" t="s">
        <v>317</v>
      </c>
    </row>
    <row r="4" spans="1:87" x14ac:dyDescent="0.35">
      <c r="A4" s="2">
        <v>5</v>
      </c>
      <c r="B4" t="s">
        <v>8</v>
      </c>
      <c r="C4">
        <v>24.418099999999999</v>
      </c>
      <c r="D4">
        <v>-60.865299999999998</v>
      </c>
      <c r="E4">
        <v>-20.2</v>
      </c>
      <c r="F4" s="45">
        <v>-23.2</v>
      </c>
      <c r="G4">
        <v>20.130099999999999</v>
      </c>
      <c r="H4">
        <v>3.6794200000000001E-3</v>
      </c>
      <c r="I4">
        <v>20.943200000000001</v>
      </c>
      <c r="J4">
        <v>4.6111399999999997E-3</v>
      </c>
      <c r="K4">
        <v>19.522300000000001</v>
      </c>
      <c r="L4">
        <v>3.1815900000000002E-3</v>
      </c>
      <c r="M4">
        <v>0.78110000000000002</v>
      </c>
      <c r="N4">
        <v>3.5932300000000002E-3</v>
      </c>
      <c r="O4">
        <v>1.3608</v>
      </c>
      <c r="P4">
        <v>3.3370800000000001E-3</v>
      </c>
      <c r="Q4">
        <v>0.57969999999999999</v>
      </c>
      <c r="R4">
        <v>2.5459300000000001E-3</v>
      </c>
      <c r="S4" s="1">
        <v>1</v>
      </c>
      <c r="T4" s="1">
        <v>2</v>
      </c>
      <c r="U4" s="1">
        <v>1</v>
      </c>
      <c r="V4">
        <v>28.533909999999999</v>
      </c>
      <c r="W4">
        <v>29.04815</v>
      </c>
      <c r="X4">
        <v>27.34544</v>
      </c>
      <c r="Y4">
        <v>27.994700000000002</v>
      </c>
      <c r="Z4">
        <v>28.5869</v>
      </c>
      <c r="AA4">
        <v>26.816299999999998</v>
      </c>
      <c r="AB4">
        <f t="shared" si="0"/>
        <v>0.53920999999999708</v>
      </c>
      <c r="AC4">
        <f t="shared" si="0"/>
        <v>0.46124999999999972</v>
      </c>
      <c r="AD4">
        <v>74.816950051115498</v>
      </c>
      <c r="AE4" s="1">
        <v>1</v>
      </c>
      <c r="AF4" s="1" t="s">
        <v>307</v>
      </c>
      <c r="AG4">
        <v>67.055345360000004</v>
      </c>
      <c r="AH4">
        <v>67.055345360000004</v>
      </c>
      <c r="AI4">
        <f t="shared" si="1"/>
        <v>67.055345360000004</v>
      </c>
      <c r="AJ4">
        <f t="shared" si="2"/>
        <v>24.322560146731039</v>
      </c>
      <c r="AK4">
        <f t="shared" si="3"/>
        <v>24.322560146731039</v>
      </c>
      <c r="AL4">
        <f t="shared" si="4"/>
        <v>24.322560146731039</v>
      </c>
      <c r="AM4">
        <v>10.7258</v>
      </c>
      <c r="AN4">
        <f t="shared" si="5"/>
        <v>3.8905014092646488</v>
      </c>
      <c r="AO4">
        <v>43.532936100000001</v>
      </c>
      <c r="AP4">
        <v>43.970424649999998</v>
      </c>
      <c r="AQ4">
        <v>18.638751979999999</v>
      </c>
      <c r="AR4">
        <v>24.970733639999999</v>
      </c>
      <c r="AS4">
        <v>2.6037629690000001E-2</v>
      </c>
      <c r="AT4">
        <v>25.54628563</v>
      </c>
      <c r="AU4">
        <v>2.7196669949999999E-2</v>
      </c>
      <c r="AV4">
        <v>24.71456337</v>
      </c>
      <c r="AW4">
        <v>4.7247044740000001E-2</v>
      </c>
      <c r="AX4">
        <v>84.294799999999995</v>
      </c>
      <c r="AY4">
        <v>84.294799999999995</v>
      </c>
      <c r="AZ4">
        <v>84.294799999999995</v>
      </c>
      <c r="BA4">
        <v>44.737000000000002</v>
      </c>
      <c r="BB4">
        <v>42.697800000000001</v>
      </c>
      <c r="BC4">
        <v>23.8735</v>
      </c>
      <c r="BD4">
        <v>24.970733639999999</v>
      </c>
      <c r="BE4">
        <v>2.6037629690000001E-2</v>
      </c>
      <c r="BF4">
        <v>25.54628563</v>
      </c>
      <c r="BG4">
        <v>2.7196669949999999E-2</v>
      </c>
      <c r="BH4">
        <v>24.71456337</v>
      </c>
      <c r="BI4">
        <v>4.7247044740000001E-2</v>
      </c>
      <c r="BJ4">
        <f t="shared" si="6"/>
        <v>3.5631763599999999</v>
      </c>
      <c r="BK4">
        <f t="shared" si="7"/>
        <v>3.5018643699999998</v>
      </c>
      <c r="BL4">
        <v>1</v>
      </c>
      <c r="BM4">
        <v>0.54359999999999997</v>
      </c>
      <c r="BN4">
        <v>3.5151135559999998E-2</v>
      </c>
      <c r="BO4">
        <v>0.77170000000000005</v>
      </c>
      <c r="BP4">
        <v>5.2104878340000001E-2</v>
      </c>
      <c r="BQ4">
        <v>0.2281</v>
      </c>
      <c r="BR4">
        <v>5.154916792E-2</v>
      </c>
      <c r="BS4">
        <v>24.403157159999999</v>
      </c>
      <c r="BT4">
        <v>-60.881214239999998</v>
      </c>
      <c r="BU4">
        <v>78.591134120000007</v>
      </c>
      <c r="BV4">
        <f>(((BU4/3.6)/360)*2*3.1416*AD4)</f>
        <v>28.506863641832503</v>
      </c>
      <c r="BW4">
        <v>22.688400000000001</v>
      </c>
      <c r="BX4">
        <v>8.4434899999999997E-3</v>
      </c>
      <c r="BY4">
        <v>23.212900000000001</v>
      </c>
      <c r="BZ4">
        <v>1.0468E-2</v>
      </c>
      <c r="CA4">
        <v>22.391400000000001</v>
      </c>
      <c r="CB4">
        <v>7.5298099999999996E-3</v>
      </c>
      <c r="CC4">
        <v>0.49249999999999999</v>
      </c>
      <c r="CD4">
        <v>1.11366E-2</v>
      </c>
      <c r="CE4">
        <v>0.76149999999999995</v>
      </c>
      <c r="CF4">
        <v>1.0603700000000001E-2</v>
      </c>
      <c r="CG4">
        <v>0.26900000000000002</v>
      </c>
      <c r="CH4">
        <v>8.9898500000000006E-3</v>
      </c>
      <c r="CI4" t="s">
        <v>19</v>
      </c>
    </row>
    <row r="5" spans="1:87" x14ac:dyDescent="0.35">
      <c r="A5" s="1">
        <v>6</v>
      </c>
      <c r="B5" t="s">
        <v>9</v>
      </c>
      <c r="C5">
        <v>340.82749999999999</v>
      </c>
      <c r="D5">
        <v>-59.414200000000001</v>
      </c>
      <c r="E5">
        <v>-20.3</v>
      </c>
      <c r="F5" s="45">
        <v>-23.6</v>
      </c>
      <c r="G5">
        <v>19.9498</v>
      </c>
      <c r="H5">
        <v>1.78094E-3</v>
      </c>
      <c r="I5">
        <v>20.8414</v>
      </c>
      <c r="J5">
        <v>2.32949E-3</v>
      </c>
      <c r="K5">
        <v>19.2502</v>
      </c>
      <c r="L5">
        <v>1.4847300000000001E-3</v>
      </c>
      <c r="M5">
        <v>0.86870000000000003</v>
      </c>
      <c r="N5">
        <v>1.9446400000000001E-3</v>
      </c>
      <c r="O5">
        <v>1.5471999999999999</v>
      </c>
      <c r="P5">
        <v>1.7982199999999999E-3</v>
      </c>
      <c r="Q5">
        <v>0.67849999999999999</v>
      </c>
      <c r="R5">
        <v>1.32489E-3</v>
      </c>
      <c r="S5" s="1">
        <v>3</v>
      </c>
      <c r="T5" s="1">
        <v>3</v>
      </c>
      <c r="U5" s="1">
        <v>3</v>
      </c>
      <c r="V5">
        <v>28.841999999999999</v>
      </c>
      <c r="W5">
        <v>29.262440000000002</v>
      </c>
      <c r="X5">
        <v>27.708970000000001</v>
      </c>
      <c r="Y5">
        <v>28.3522</v>
      </c>
      <c r="Z5">
        <v>28.429500000000001</v>
      </c>
      <c r="AA5">
        <v>27.263400000000001</v>
      </c>
      <c r="AB5">
        <f t="shared" si="0"/>
        <v>0.4897999999999989</v>
      </c>
      <c r="AC5">
        <f t="shared" si="0"/>
        <v>0.83294000000000068</v>
      </c>
      <c r="AD5">
        <v>71.779429127136225</v>
      </c>
      <c r="AE5" s="1">
        <v>2</v>
      </c>
      <c r="AF5" s="1" t="s">
        <v>303</v>
      </c>
      <c r="AG5">
        <v>150.3495346</v>
      </c>
      <c r="AH5">
        <v>144.10839569999999</v>
      </c>
      <c r="AI5">
        <f t="shared" si="1"/>
        <v>147.22896514999999</v>
      </c>
      <c r="AJ5">
        <f t="shared" si="2"/>
        <v>52.321233058971366</v>
      </c>
      <c r="AK5">
        <f t="shared" si="3"/>
        <v>50.149333532916472</v>
      </c>
      <c r="AL5">
        <f t="shared" si="4"/>
        <v>51.235283295943916</v>
      </c>
      <c r="AM5">
        <v>8.2179199999999994</v>
      </c>
      <c r="AN5">
        <f t="shared" si="5"/>
        <v>2.8598140241930743</v>
      </c>
      <c r="AO5">
        <v>9.1549549100000007</v>
      </c>
      <c r="AP5">
        <v>7.1319794649999997</v>
      </c>
      <c r="AQ5">
        <v>5.2956297399999999</v>
      </c>
      <c r="AR5">
        <v>26.635200000000001</v>
      </c>
      <c r="AS5">
        <v>6.2567800000000007E-2</v>
      </c>
      <c r="AT5">
        <v>27.409800000000001</v>
      </c>
      <c r="AU5">
        <v>8.65152E-2</v>
      </c>
      <c r="AV5">
        <v>26.184799999999999</v>
      </c>
      <c r="AW5">
        <v>4.5113E-2</v>
      </c>
      <c r="AX5">
        <v>52.924500000000002</v>
      </c>
      <c r="AY5">
        <v>52.924500000000002</v>
      </c>
      <c r="AZ5">
        <v>46.197400000000002</v>
      </c>
      <c r="BA5">
        <v>11.3377</v>
      </c>
      <c r="BB5">
        <v>9.30016</v>
      </c>
      <c r="BC5">
        <v>4.0320499999999999</v>
      </c>
      <c r="BD5">
        <v>26.768599999999999</v>
      </c>
      <c r="BE5">
        <v>9.8579399999999998E-2</v>
      </c>
      <c r="BF5">
        <v>27.409800000000001</v>
      </c>
      <c r="BG5">
        <v>8.65152E-2</v>
      </c>
      <c r="BH5">
        <v>26.702000000000002</v>
      </c>
      <c r="BI5">
        <v>0.272503</v>
      </c>
      <c r="BJ5">
        <f t="shared" si="6"/>
        <v>2.0733999999999995</v>
      </c>
      <c r="BK5">
        <f t="shared" si="7"/>
        <v>1.852640000000001</v>
      </c>
      <c r="BL5">
        <v>3</v>
      </c>
      <c r="BM5">
        <v>0.75160000000000005</v>
      </c>
      <c r="BN5">
        <v>0.104724</v>
      </c>
      <c r="BO5">
        <v>1.1811</v>
      </c>
      <c r="BP5">
        <v>9.5596200000000006E-2</v>
      </c>
      <c r="BQ5">
        <v>0.42949999999999999</v>
      </c>
      <c r="BR5">
        <v>7.5091000000000005E-2</v>
      </c>
      <c r="BS5" t="s">
        <v>10</v>
      </c>
      <c r="BT5" t="s">
        <v>5</v>
      </c>
      <c r="BV5">
        <f t="shared" ref="BV5:BV65" si="8">(((BU5/3.6)/360)*2*3.1416*AD5)</f>
        <v>0</v>
      </c>
    </row>
    <row r="6" spans="1:87" x14ac:dyDescent="0.35">
      <c r="A6" s="1">
        <v>7</v>
      </c>
      <c r="B6" t="s">
        <v>11</v>
      </c>
      <c r="C6">
        <v>82.435400000000001</v>
      </c>
      <c r="D6">
        <v>-53.755600000000001</v>
      </c>
      <c r="E6">
        <v>-20.3</v>
      </c>
      <c r="F6" s="45">
        <v>-23.2</v>
      </c>
      <c r="G6">
        <v>20.7514</v>
      </c>
      <c r="H6">
        <v>3.5237699999999999E-3</v>
      </c>
      <c r="I6">
        <v>21.4072</v>
      </c>
      <c r="J6">
        <v>4.3123500000000004E-3</v>
      </c>
      <c r="K6">
        <v>20.270499999999998</v>
      </c>
      <c r="L6">
        <v>3.0823600000000001E-3</v>
      </c>
      <c r="M6">
        <v>0.6038</v>
      </c>
      <c r="N6">
        <v>3.7240400000000001E-3</v>
      </c>
      <c r="O6">
        <v>1.0367</v>
      </c>
      <c r="P6">
        <v>3.4803600000000001E-3</v>
      </c>
      <c r="Q6">
        <v>0.43290000000000001</v>
      </c>
      <c r="R6">
        <v>2.8295899999999999E-3</v>
      </c>
      <c r="S6" s="1">
        <v>1</v>
      </c>
      <c r="T6" s="1">
        <v>1</v>
      </c>
      <c r="U6" s="1">
        <v>1</v>
      </c>
      <c r="V6">
        <v>28.8108</v>
      </c>
      <c r="W6">
        <v>29.19125</v>
      </c>
      <c r="X6">
        <v>27.63522</v>
      </c>
      <c r="Y6">
        <v>28.148199999999999</v>
      </c>
      <c r="Z6">
        <v>27.9985</v>
      </c>
      <c r="AA6">
        <v>27.069700000000001</v>
      </c>
      <c r="AB6">
        <f t="shared" si="0"/>
        <v>0.66260000000000119</v>
      </c>
      <c r="AC6">
        <f t="shared" si="0"/>
        <v>1.1927500000000002</v>
      </c>
      <c r="AD6">
        <v>97.723722095581138</v>
      </c>
      <c r="AE6" s="1">
        <v>5</v>
      </c>
      <c r="AF6" s="1" t="s">
        <v>329</v>
      </c>
      <c r="AG6">
        <v>36.622996120000003</v>
      </c>
      <c r="AH6">
        <v>36.584293850000002</v>
      </c>
      <c r="AI6">
        <f t="shared" si="1"/>
        <v>36.603644985000003</v>
      </c>
      <c r="AJ6">
        <f t="shared" si="2"/>
        <v>17.351209493097038</v>
      </c>
      <c r="AK6">
        <f t="shared" si="3"/>
        <v>17.332873167133208</v>
      </c>
      <c r="AL6">
        <f t="shared" si="4"/>
        <v>17.342041330115123</v>
      </c>
      <c r="AM6">
        <v>12.0106</v>
      </c>
      <c r="AN6">
        <f t="shared" si="5"/>
        <v>5.6903710459664945</v>
      </c>
      <c r="AO6">
        <v>11.595908639999999</v>
      </c>
      <c r="AP6">
        <v>6.3156888479999997</v>
      </c>
      <c r="AQ6">
        <v>6.0003087519999996</v>
      </c>
      <c r="AR6">
        <v>26.533274649999999</v>
      </c>
      <c r="AS6">
        <v>7.2130824999999996E-2</v>
      </c>
      <c r="AT6">
        <v>26.995284080000001</v>
      </c>
      <c r="AU6">
        <v>7.0064955999999998E-2</v>
      </c>
      <c r="AV6">
        <v>26.19129753</v>
      </c>
      <c r="AW6">
        <v>0.143316887</v>
      </c>
      <c r="AX6">
        <v>92.051599999999993</v>
      </c>
      <c r="AY6">
        <v>92.051599999999993</v>
      </c>
      <c r="AZ6">
        <v>92.051599999999993</v>
      </c>
      <c r="BA6">
        <v>11.200900000000001</v>
      </c>
      <c r="BB6">
        <v>12.243499999999999</v>
      </c>
      <c r="BC6">
        <v>5.3753799999999998</v>
      </c>
      <c r="BD6">
        <v>27.003499999999999</v>
      </c>
      <c r="BE6">
        <v>9.8552600000000004E-2</v>
      </c>
      <c r="BF6">
        <v>27.3748</v>
      </c>
      <c r="BG6">
        <v>9.0297799999999998E-2</v>
      </c>
      <c r="BH6">
        <v>26.701899999999998</v>
      </c>
      <c r="BI6">
        <v>0.20360300000000001</v>
      </c>
      <c r="BJ6">
        <f t="shared" si="6"/>
        <v>1.8073000000000015</v>
      </c>
      <c r="BK6">
        <f t="shared" si="7"/>
        <v>1.8164499999999997</v>
      </c>
      <c r="BL6">
        <v>1</v>
      </c>
      <c r="BM6">
        <v>0.41</v>
      </c>
      <c r="BN6">
        <v>9.8263804999999996E-2</v>
      </c>
      <c r="BO6">
        <v>0.70389999999999997</v>
      </c>
      <c r="BP6">
        <v>0.15751641599999999</v>
      </c>
      <c r="BQ6">
        <v>0.29389999999999999</v>
      </c>
      <c r="BR6">
        <v>0.15822386799999999</v>
      </c>
      <c r="BV6">
        <f t="shared" si="8"/>
        <v>0</v>
      </c>
    </row>
    <row r="7" spans="1:87" x14ac:dyDescent="0.35">
      <c r="A7" s="1">
        <v>8</v>
      </c>
      <c r="B7" t="s">
        <v>12</v>
      </c>
      <c r="C7">
        <v>87.813000000000002</v>
      </c>
      <c r="D7">
        <v>-53.574599999999997</v>
      </c>
      <c r="E7">
        <v>-21.2</v>
      </c>
      <c r="F7" s="45">
        <v>-24.2</v>
      </c>
      <c r="G7">
        <v>21.5245</v>
      </c>
      <c r="H7">
        <v>2.94655E-3</v>
      </c>
      <c r="I7">
        <v>22.291</v>
      </c>
      <c r="J7">
        <v>3.9199600000000001E-3</v>
      </c>
      <c r="K7">
        <v>20.916699999999999</v>
      </c>
      <c r="L7">
        <v>2.3935699999999998E-3</v>
      </c>
      <c r="M7">
        <v>0.65349999999999997</v>
      </c>
      <c r="N7">
        <v>3.9217599999999998E-3</v>
      </c>
      <c r="O7">
        <v>1.1593</v>
      </c>
      <c r="P7">
        <v>3.63386E-3</v>
      </c>
      <c r="Q7">
        <v>0.50580000000000003</v>
      </c>
      <c r="R7">
        <v>2.8089199999999999E-3</v>
      </c>
      <c r="S7" s="1">
        <v>3</v>
      </c>
      <c r="T7" s="1">
        <v>3</v>
      </c>
      <c r="U7" s="1">
        <v>3</v>
      </c>
      <c r="V7">
        <v>28.862919999999999</v>
      </c>
      <c r="W7">
        <v>29.248740000000002</v>
      </c>
      <c r="X7">
        <v>27.6524</v>
      </c>
      <c r="Y7">
        <v>27.870899999999999</v>
      </c>
      <c r="Z7">
        <v>28.3812</v>
      </c>
      <c r="AA7">
        <v>26.893999999999998</v>
      </c>
      <c r="AB7">
        <f t="shared" si="0"/>
        <v>0.99202000000000012</v>
      </c>
      <c r="AC7">
        <f t="shared" si="0"/>
        <v>0.86754000000000175</v>
      </c>
      <c r="AD7">
        <v>61.094202490557194</v>
      </c>
      <c r="AE7" s="1">
        <v>2</v>
      </c>
      <c r="AF7" s="1" t="s">
        <v>303</v>
      </c>
      <c r="AG7">
        <v>186.9225744</v>
      </c>
      <c r="AH7">
        <v>178.29792800000001</v>
      </c>
      <c r="AI7">
        <f t="shared" si="1"/>
        <v>182.61025119999999</v>
      </c>
      <c r="AJ7">
        <f t="shared" si="2"/>
        <v>55.365297274366092</v>
      </c>
      <c r="AK7">
        <f t="shared" si="3"/>
        <v>52.810730960719745</v>
      </c>
      <c r="AL7">
        <f t="shared" si="4"/>
        <v>54.088014117542912</v>
      </c>
      <c r="AM7">
        <v>14.267899999999999</v>
      </c>
      <c r="AN7">
        <f t="shared" si="5"/>
        <v>4.2260627295368982</v>
      </c>
      <c r="AO7">
        <v>10.344309089999999</v>
      </c>
      <c r="AP7">
        <v>9.322483063</v>
      </c>
      <c r="AQ7">
        <v>6.8246432539999997</v>
      </c>
      <c r="AR7">
        <v>26.493831159999999</v>
      </c>
      <c r="AS7">
        <v>4.8652362999999997E-2</v>
      </c>
      <c r="AT7">
        <v>27.019823550000002</v>
      </c>
      <c r="AU7">
        <v>5.3983290000000003E-2</v>
      </c>
      <c r="AV7">
        <v>25.97708845</v>
      </c>
      <c r="AW7">
        <v>8.5256598000000003E-2</v>
      </c>
      <c r="AX7">
        <v>133.58099999999999</v>
      </c>
      <c r="AY7">
        <v>121.98</v>
      </c>
      <c r="AZ7">
        <v>121.98</v>
      </c>
      <c r="BA7">
        <v>20.3079</v>
      </c>
      <c r="BB7">
        <v>17.020700000000001</v>
      </c>
      <c r="BC7">
        <v>9.3228200000000001</v>
      </c>
      <c r="BD7">
        <v>26.650099999999998</v>
      </c>
      <c r="BE7">
        <v>5.4579500000000003E-2</v>
      </c>
      <c r="BF7">
        <v>27.196999999999999</v>
      </c>
      <c r="BG7">
        <v>6.5011200000000005E-2</v>
      </c>
      <c r="BH7">
        <v>26.315999999999999</v>
      </c>
      <c r="BI7">
        <v>0.11768199999999999</v>
      </c>
      <c r="BJ7">
        <f t="shared" si="6"/>
        <v>2.2128200000000007</v>
      </c>
      <c r="BK7">
        <f t="shared" si="7"/>
        <v>2.0517400000000023</v>
      </c>
      <c r="BL7">
        <v>1</v>
      </c>
      <c r="BM7">
        <v>0.41289999999999999</v>
      </c>
      <c r="BN7">
        <v>7.1125093E-2</v>
      </c>
      <c r="BO7">
        <v>0.82769999999999999</v>
      </c>
      <c r="BP7">
        <v>9.9472459999999999E-2</v>
      </c>
      <c r="BQ7">
        <v>0.4148</v>
      </c>
      <c r="BR7">
        <v>9.6770189000000006E-2</v>
      </c>
      <c r="BS7" t="s">
        <v>7</v>
      </c>
      <c r="BV7">
        <f t="shared" si="8"/>
        <v>0</v>
      </c>
    </row>
    <row r="8" spans="1:87" x14ac:dyDescent="0.35">
      <c r="A8" s="2">
        <v>9</v>
      </c>
      <c r="B8" t="s">
        <v>13</v>
      </c>
      <c r="C8">
        <v>308.57920000000001</v>
      </c>
      <c r="D8">
        <v>-54.846699999999998</v>
      </c>
      <c r="E8">
        <v>-19.5</v>
      </c>
      <c r="F8">
        <v>-22.3</v>
      </c>
      <c r="G8">
        <v>21.4312</v>
      </c>
      <c r="H8">
        <v>5.17089E-3</v>
      </c>
      <c r="I8">
        <v>22.390999999999998</v>
      </c>
      <c r="J8">
        <v>7.2762699999999996E-3</v>
      </c>
      <c r="K8">
        <v>20.615300000000001</v>
      </c>
      <c r="L8">
        <v>4.0132800000000001E-3</v>
      </c>
      <c r="M8">
        <v>0.90680000000000005</v>
      </c>
      <c r="N8">
        <v>6.82578E-3</v>
      </c>
      <c r="O8">
        <v>1.6737</v>
      </c>
      <c r="P8">
        <v>6.2819599999999996E-3</v>
      </c>
      <c r="Q8">
        <v>0.76690000000000003</v>
      </c>
      <c r="R8">
        <v>4.4304399999999999E-3</v>
      </c>
      <c r="S8" s="1">
        <v>5</v>
      </c>
      <c r="T8" s="1">
        <v>5</v>
      </c>
      <c r="U8" s="1">
        <v>5</v>
      </c>
      <c r="V8">
        <v>28.545719999999999</v>
      </c>
      <c r="W8">
        <v>29.162880000000001</v>
      </c>
      <c r="X8">
        <v>27.284870000000002</v>
      </c>
      <c r="Y8">
        <v>28.011800000000001</v>
      </c>
      <c r="Z8">
        <v>28.064499999999999</v>
      </c>
      <c r="AA8">
        <v>26.654900000000001</v>
      </c>
      <c r="AB8">
        <f t="shared" si="0"/>
        <v>0.5339199999999984</v>
      </c>
      <c r="AC8">
        <f t="shared" si="0"/>
        <v>1.0983800000000024</v>
      </c>
      <c r="AD8">
        <v>88.715601203796382</v>
      </c>
      <c r="AE8" s="1">
        <v>2</v>
      </c>
      <c r="AF8" s="1" t="s">
        <v>303</v>
      </c>
      <c r="AG8">
        <v>65.07269719</v>
      </c>
      <c r="AH8">
        <v>42.606684170000001</v>
      </c>
      <c r="AI8">
        <f t="shared" si="1"/>
        <v>53.839690680000004</v>
      </c>
      <c r="AJ8">
        <f t="shared" si="2"/>
        <v>27.988182074781275</v>
      </c>
      <c r="AK8">
        <f t="shared" si="3"/>
        <v>18.325406593656844</v>
      </c>
      <c r="AL8">
        <f t="shared" si="4"/>
        <v>23.156794334219057</v>
      </c>
      <c r="AM8">
        <v>6.16526</v>
      </c>
      <c r="AN8">
        <f t="shared" si="5"/>
        <v>2.6517176461049345</v>
      </c>
      <c r="AO8">
        <v>9.0739496549999998</v>
      </c>
      <c r="AP8">
        <v>4.819901625</v>
      </c>
      <c r="AQ8">
        <v>2.989356597</v>
      </c>
      <c r="AR8">
        <v>26.217400000000001</v>
      </c>
      <c r="AS8">
        <v>5.2364099999999997E-2</v>
      </c>
      <c r="AT8">
        <v>27.095400000000001</v>
      </c>
      <c r="AU8">
        <v>6.46901E-2</v>
      </c>
      <c r="AV8">
        <v>26.028099999999998</v>
      </c>
      <c r="AW8">
        <v>4.0705100000000001E-2</v>
      </c>
      <c r="AX8">
        <v>23.682200000000002</v>
      </c>
      <c r="AY8">
        <v>23.682200000000002</v>
      </c>
      <c r="AZ8">
        <v>23.682200000000002</v>
      </c>
      <c r="BA8">
        <v>8.8264600000000009</v>
      </c>
      <c r="BB8">
        <v>5.9581999999999997</v>
      </c>
      <c r="BC8">
        <v>2.2082899999999999</v>
      </c>
      <c r="BD8">
        <v>26.316099999999999</v>
      </c>
      <c r="BE8">
        <v>0.129303</v>
      </c>
      <c r="BF8">
        <v>27.3843</v>
      </c>
      <c r="BG8">
        <v>0.18851999999999999</v>
      </c>
      <c r="BH8">
        <v>26.624199999999998</v>
      </c>
      <c r="BI8">
        <v>0.49795800000000001</v>
      </c>
      <c r="BJ8">
        <f t="shared" si="6"/>
        <v>2.2296200000000006</v>
      </c>
      <c r="BK8">
        <f t="shared" si="7"/>
        <v>1.7785800000000016</v>
      </c>
      <c r="BL8">
        <v>3</v>
      </c>
      <c r="BM8">
        <v>0.82499999999999996</v>
      </c>
      <c r="BN8">
        <v>8.1462300000000001E-2</v>
      </c>
      <c r="BO8">
        <v>0.96530000000000005</v>
      </c>
      <c r="BP8">
        <v>7.4701299999999998E-2</v>
      </c>
      <c r="BQ8">
        <v>0.14030000000000001</v>
      </c>
      <c r="BR8">
        <v>6.4563300000000004E-2</v>
      </c>
      <c r="BS8" t="s">
        <v>14</v>
      </c>
      <c r="BT8" t="s">
        <v>5</v>
      </c>
      <c r="BV8">
        <f t="shared" si="8"/>
        <v>0</v>
      </c>
    </row>
    <row r="9" spans="1:87" x14ac:dyDescent="0.35">
      <c r="A9" s="1">
        <v>10</v>
      </c>
      <c r="B9" t="s">
        <v>15</v>
      </c>
      <c r="C9">
        <v>30.628499999999999</v>
      </c>
      <c r="D9">
        <v>-50.931899999999999</v>
      </c>
      <c r="E9">
        <v>-21.3</v>
      </c>
      <c r="F9">
        <v>-25</v>
      </c>
      <c r="G9">
        <v>19.04</v>
      </c>
      <c r="H9">
        <v>1.36366E-3</v>
      </c>
      <c r="I9">
        <v>19.853000000000002</v>
      </c>
      <c r="J9">
        <v>1.66394E-3</v>
      </c>
      <c r="K9">
        <v>18.5108</v>
      </c>
      <c r="L9">
        <v>1.2208399999999999E-3</v>
      </c>
      <c r="M9">
        <v>0.79500000000000004</v>
      </c>
      <c r="N9">
        <v>1.1649099999999999E-3</v>
      </c>
      <c r="O9">
        <v>1.3082</v>
      </c>
      <c r="P9">
        <v>1.0904E-3</v>
      </c>
      <c r="Q9">
        <v>0.51319999999999999</v>
      </c>
      <c r="R9">
        <v>8.3818200000000003E-4</v>
      </c>
      <c r="S9" s="1">
        <v>-5</v>
      </c>
      <c r="T9" s="1">
        <v>-1</v>
      </c>
      <c r="U9" s="1">
        <v>-1</v>
      </c>
      <c r="V9">
        <v>29.02806</v>
      </c>
      <c r="W9">
        <v>29.512509999999999</v>
      </c>
      <c r="X9">
        <v>27.619959999999999</v>
      </c>
      <c r="Y9">
        <v>28.395900000000001</v>
      </c>
      <c r="Z9">
        <v>28.281600000000001</v>
      </c>
      <c r="AA9">
        <v>27.168600000000001</v>
      </c>
      <c r="AB9">
        <f t="shared" si="0"/>
        <v>0.63215999999999894</v>
      </c>
      <c r="AC9">
        <f t="shared" si="0"/>
        <v>1.230909999999998</v>
      </c>
      <c r="AD9">
        <v>87.902251683088636</v>
      </c>
      <c r="AE9" s="1">
        <v>3</v>
      </c>
      <c r="AF9" s="1" t="s">
        <v>300</v>
      </c>
      <c r="AG9" s="6">
        <v>65.941792811200202</v>
      </c>
      <c r="AH9" s="6">
        <v>49.002935060998098</v>
      </c>
      <c r="AI9">
        <f t="shared" si="1"/>
        <v>57.47236393609915</v>
      </c>
      <c r="AJ9">
        <f t="shared" si="2"/>
        <v>28.101961396942908</v>
      </c>
      <c r="AK9">
        <f t="shared" si="3"/>
        <v>20.883244611862782</v>
      </c>
      <c r="AL9">
        <f t="shared" si="4"/>
        <v>24.492603004402845</v>
      </c>
      <c r="AM9">
        <v>15.936500000000001</v>
      </c>
      <c r="AN9">
        <f t="shared" si="5"/>
        <v>6.7915488601382679</v>
      </c>
      <c r="AO9">
        <v>191.91325039333799</v>
      </c>
      <c r="AP9">
        <v>91.358450147840699</v>
      </c>
      <c r="AQ9">
        <v>93.535401238335496</v>
      </c>
      <c r="AR9">
        <v>24.127563900417801</v>
      </c>
      <c r="AS9">
        <v>8.6032268073823696E-3</v>
      </c>
      <c r="AT9">
        <v>24.856895234849699</v>
      </c>
      <c r="AU9">
        <v>9.6879813613163102E-3</v>
      </c>
      <c r="AV9">
        <v>23.597940021090999</v>
      </c>
      <c r="AW9">
        <v>1.30125765378277E-2</v>
      </c>
      <c r="AX9">
        <v>120.05800000000001</v>
      </c>
      <c r="AY9">
        <v>120.05800000000001</v>
      </c>
      <c r="AZ9">
        <v>132.41399999999999</v>
      </c>
      <c r="BA9">
        <v>43.8127</v>
      </c>
      <c r="BB9">
        <v>38.6173</v>
      </c>
      <c r="BC9">
        <v>23.586600000000001</v>
      </c>
      <c r="BD9">
        <v>25.754300000000001</v>
      </c>
      <c r="BE9">
        <v>2.6022799999999999E-2</v>
      </c>
      <c r="BF9">
        <v>26.4191</v>
      </c>
      <c r="BG9">
        <v>2.9356799999999999E-2</v>
      </c>
      <c r="BH9">
        <v>25.270399999999999</v>
      </c>
      <c r="BI9">
        <v>4.7157600000000001E-2</v>
      </c>
      <c r="BJ9">
        <f t="shared" si="6"/>
        <v>3.2737599999999993</v>
      </c>
      <c r="BK9">
        <f t="shared" si="7"/>
        <v>3.0934099999999987</v>
      </c>
      <c r="BL9">
        <v>1</v>
      </c>
      <c r="BM9">
        <v>0.71140000000000003</v>
      </c>
      <c r="BN9" s="6">
        <v>1.1825438068556E-2</v>
      </c>
      <c r="BO9">
        <v>1.2250000000000001</v>
      </c>
      <c r="BP9" s="6">
        <v>1.5102963715624199E-2</v>
      </c>
      <c r="BQ9">
        <v>0.51359999999999995</v>
      </c>
      <c r="BR9" s="6">
        <v>1.44909343303057E-2</v>
      </c>
      <c r="BV9">
        <f t="shared" si="8"/>
        <v>0</v>
      </c>
    </row>
    <row r="10" spans="1:87" x14ac:dyDescent="0.35">
      <c r="A10" s="1">
        <v>11</v>
      </c>
      <c r="B10" t="s">
        <v>16</v>
      </c>
      <c r="C10">
        <v>45.852499999999999</v>
      </c>
      <c r="D10">
        <v>-50.488100000000003</v>
      </c>
      <c r="E10">
        <v>-20.399999999999999</v>
      </c>
      <c r="F10" s="45">
        <v>-23.8</v>
      </c>
      <c r="G10">
        <v>22.518999999999998</v>
      </c>
      <c r="H10">
        <v>5.1261700000000002E-3</v>
      </c>
      <c r="I10">
        <v>23.045200000000001</v>
      </c>
      <c r="J10">
        <v>6.3207100000000002E-3</v>
      </c>
      <c r="K10">
        <v>22.132200000000001</v>
      </c>
      <c r="L10">
        <v>4.4316099999999999E-3</v>
      </c>
      <c r="M10">
        <v>0.50619999999999998</v>
      </c>
      <c r="N10">
        <v>6.7582299999999996E-3</v>
      </c>
      <c r="O10">
        <v>0.87490000000000001</v>
      </c>
      <c r="P10">
        <v>6.3560600000000002E-3</v>
      </c>
      <c r="Q10">
        <v>0.36870000000000003</v>
      </c>
      <c r="R10">
        <v>5.3918600000000001E-3</v>
      </c>
      <c r="S10" s="1">
        <v>5</v>
      </c>
      <c r="T10" s="8">
        <v>5</v>
      </c>
      <c r="U10" s="8">
        <v>99</v>
      </c>
      <c r="V10">
        <v>28.841080000000002</v>
      </c>
      <c r="W10">
        <v>29.165790000000001</v>
      </c>
      <c r="X10">
        <v>27.61074</v>
      </c>
      <c r="Y10">
        <v>28.2819</v>
      </c>
      <c r="Z10">
        <v>28.701599999999999</v>
      </c>
      <c r="AA10">
        <v>27.0459</v>
      </c>
      <c r="AB10">
        <f t="shared" si="0"/>
        <v>0.55918000000000134</v>
      </c>
      <c r="AC10">
        <f t="shared" si="0"/>
        <v>0.4641900000000021</v>
      </c>
      <c r="AD10">
        <v>95.940063151593193</v>
      </c>
      <c r="AE10" s="1">
        <v>1</v>
      </c>
      <c r="AF10" s="1" t="s">
        <v>301</v>
      </c>
      <c r="AG10">
        <v>94.792980600000007</v>
      </c>
      <c r="AH10">
        <v>23.24793099</v>
      </c>
      <c r="AI10">
        <f t="shared" si="1"/>
        <v>59.020455795000004</v>
      </c>
      <c r="AJ10">
        <f t="shared" si="2"/>
        <v>44.091214479722588</v>
      </c>
      <c r="AK10">
        <f t="shared" si="3"/>
        <v>10.813348256399056</v>
      </c>
      <c r="AL10">
        <f t="shared" si="4"/>
        <v>27.452281368060824</v>
      </c>
      <c r="AM10">
        <v>10.1852</v>
      </c>
      <c r="AN10">
        <f t="shared" si="5"/>
        <v>4.7374587746518273</v>
      </c>
      <c r="AO10">
        <v>28.012996099999999</v>
      </c>
      <c r="AP10">
        <v>27.646949960000001</v>
      </c>
      <c r="AQ10">
        <v>10.625881769999999</v>
      </c>
      <c r="AR10">
        <v>25.577567290000001</v>
      </c>
      <c r="AS10">
        <v>3.7751251E-2</v>
      </c>
      <c r="AT10">
        <v>25.978460309999999</v>
      </c>
      <c r="AU10">
        <v>3.9756196000000001E-2</v>
      </c>
      <c r="AV10">
        <v>25.397417449999999</v>
      </c>
      <c r="AW10">
        <v>9.0735055999999994E-2</v>
      </c>
      <c r="AX10">
        <v>39.676200000000001</v>
      </c>
      <c r="AY10">
        <v>62.466000000000001</v>
      </c>
      <c r="AZ10">
        <v>39.676200000000001</v>
      </c>
      <c r="BA10">
        <v>21.0092</v>
      </c>
      <c r="BB10">
        <v>25.881900000000002</v>
      </c>
      <c r="BC10">
        <v>7.1734799999999996</v>
      </c>
      <c r="BD10">
        <v>25.840699999999998</v>
      </c>
      <c r="BE10">
        <v>5.5435900000000003E-2</v>
      </c>
      <c r="BF10">
        <v>26.202200000000001</v>
      </c>
      <c r="BG10">
        <v>4.4335800000000002E-2</v>
      </c>
      <c r="BH10">
        <v>25.8384</v>
      </c>
      <c r="BI10">
        <v>0.155111</v>
      </c>
      <c r="BJ10">
        <f t="shared" si="6"/>
        <v>3.0003800000000034</v>
      </c>
      <c r="BK10">
        <f t="shared" si="7"/>
        <v>2.9635899999999999</v>
      </c>
      <c r="BL10">
        <v>1</v>
      </c>
      <c r="BM10">
        <v>0.38090000000000002</v>
      </c>
      <c r="BN10">
        <v>5.1294645E-2</v>
      </c>
      <c r="BO10">
        <v>0.54310000000000003</v>
      </c>
      <c r="BP10">
        <v>9.5918296E-2</v>
      </c>
      <c r="BQ10">
        <v>0.16220000000000001</v>
      </c>
      <c r="BR10">
        <v>9.5075918999999995E-2</v>
      </c>
      <c r="BS10">
        <v>45.856915860000001</v>
      </c>
      <c r="BT10">
        <v>-50.464111240000001</v>
      </c>
      <c r="BU10">
        <v>87.803354220000003</v>
      </c>
      <c r="BV10">
        <f t="shared" si="8"/>
        <v>40.84011810208947</v>
      </c>
      <c r="BW10">
        <v>24.476900000000001</v>
      </c>
      <c r="BX10">
        <v>2.6163599999999999E-2</v>
      </c>
      <c r="BY10">
        <v>24.656300000000002</v>
      </c>
      <c r="BZ10">
        <v>2.8457699999999999E-2</v>
      </c>
      <c r="CA10">
        <v>24.385300000000001</v>
      </c>
      <c r="CB10">
        <v>2.60939E-2</v>
      </c>
      <c r="CC10">
        <v>0.15939999999999999</v>
      </c>
      <c r="CD10">
        <v>3.3089500000000001E-2</v>
      </c>
      <c r="CE10">
        <v>0.23300000000000001</v>
      </c>
      <c r="CF10">
        <v>3.3042700000000001E-2</v>
      </c>
      <c r="CG10">
        <v>7.3599999999999999E-2</v>
      </c>
      <c r="CH10">
        <v>3.1378299999999998E-2</v>
      </c>
    </row>
    <row r="11" spans="1:87" x14ac:dyDescent="0.35">
      <c r="A11" s="2">
        <v>13</v>
      </c>
      <c r="B11" t="s">
        <v>18</v>
      </c>
      <c r="C11">
        <v>341.2002</v>
      </c>
      <c r="D11">
        <v>-49.277000000000001</v>
      </c>
      <c r="E11">
        <v>-21.7</v>
      </c>
      <c r="F11" s="45">
        <v>-24.4</v>
      </c>
      <c r="G11">
        <v>20.7136</v>
      </c>
      <c r="H11">
        <v>1.44403E-3</v>
      </c>
      <c r="I11">
        <v>21.483699999999999</v>
      </c>
      <c r="J11">
        <v>1.90902E-3</v>
      </c>
      <c r="K11">
        <v>20.133900000000001</v>
      </c>
      <c r="L11">
        <v>1.1897800000000001E-3</v>
      </c>
      <c r="M11">
        <v>0.7571</v>
      </c>
      <c r="N11">
        <v>1.8858799999999999E-3</v>
      </c>
      <c r="O11">
        <v>1.3237000000000001</v>
      </c>
      <c r="P11">
        <v>1.75263E-3</v>
      </c>
      <c r="Q11">
        <v>0.56659999999999999</v>
      </c>
      <c r="R11">
        <v>1.36035E-3</v>
      </c>
      <c r="S11" s="1">
        <v>3</v>
      </c>
      <c r="T11" s="1">
        <v>4</v>
      </c>
      <c r="U11" s="1">
        <v>3</v>
      </c>
      <c r="V11">
        <v>28.921240000000001</v>
      </c>
      <c r="W11">
        <v>29.32507</v>
      </c>
      <c r="X11">
        <v>27.578289999999999</v>
      </c>
      <c r="Y11">
        <v>28.242799999999999</v>
      </c>
      <c r="Z11">
        <v>28.511800000000001</v>
      </c>
      <c r="AA11">
        <v>27.1873</v>
      </c>
      <c r="AB11">
        <f t="shared" si="0"/>
        <v>0.67844000000000193</v>
      </c>
      <c r="AC11">
        <f t="shared" si="0"/>
        <v>0.81326999999999927</v>
      </c>
      <c r="AD11">
        <v>99.540541735152971</v>
      </c>
      <c r="AE11" s="1">
        <v>1</v>
      </c>
      <c r="AF11" s="1" t="s">
        <v>330</v>
      </c>
      <c r="AG11">
        <v>110.1190143</v>
      </c>
      <c r="AH11">
        <v>87.510526260000006</v>
      </c>
      <c r="AI11">
        <f t="shared" si="1"/>
        <v>98.814770280000005</v>
      </c>
      <c r="AJ11">
        <f t="shared" si="2"/>
        <v>53.142037027558679</v>
      </c>
      <c r="AK11">
        <f t="shared" si="3"/>
        <v>42.231467983727363</v>
      </c>
      <c r="AL11">
        <f t="shared" si="4"/>
        <v>47.686752505643021</v>
      </c>
      <c r="AM11">
        <v>14.318199999999999</v>
      </c>
      <c r="AN11">
        <f t="shared" si="5"/>
        <v>6.9097813797629533</v>
      </c>
      <c r="AO11">
        <v>10.86837244</v>
      </c>
      <c r="AP11">
        <v>6.6289963719999996</v>
      </c>
      <c r="AQ11">
        <v>6.1246287820000003</v>
      </c>
      <c r="AR11">
        <v>26.514800000000001</v>
      </c>
      <c r="AS11">
        <v>3.7639800000000001E-2</v>
      </c>
      <c r="AT11">
        <v>27.353100000000001</v>
      </c>
      <c r="AU11">
        <v>5.5508099999999998E-2</v>
      </c>
      <c r="AV11">
        <v>26.2346</v>
      </c>
      <c r="AW11">
        <v>3.22823E-2</v>
      </c>
      <c r="AX11">
        <v>125.413</v>
      </c>
      <c r="AY11">
        <v>125.413</v>
      </c>
      <c r="AZ11">
        <v>125.413</v>
      </c>
      <c r="BA11">
        <v>19.976500000000001</v>
      </c>
      <c r="BB11">
        <v>13.356199999999999</v>
      </c>
      <c r="BC11">
        <v>7.4025999999999996</v>
      </c>
      <c r="BD11">
        <v>26.709499999999998</v>
      </c>
      <c r="BE11">
        <v>5.5539199999999997E-2</v>
      </c>
      <c r="BF11">
        <v>27.540500000000002</v>
      </c>
      <c r="BG11">
        <v>8.2479499999999997E-2</v>
      </c>
      <c r="BH11">
        <v>26.4588</v>
      </c>
      <c r="BI11">
        <v>0.14785799999999999</v>
      </c>
      <c r="BJ11">
        <f t="shared" si="6"/>
        <v>2.2117400000000025</v>
      </c>
      <c r="BK11">
        <f t="shared" si="7"/>
        <v>1.7845699999999987</v>
      </c>
      <c r="BL11">
        <v>3</v>
      </c>
      <c r="BM11">
        <v>0.82540000000000002</v>
      </c>
      <c r="BN11">
        <v>6.6013000000000002E-2</v>
      </c>
      <c r="BO11">
        <v>1.0926</v>
      </c>
      <c r="BP11">
        <v>6.3176200000000002E-2</v>
      </c>
      <c r="BQ11">
        <v>0.26719999999999999</v>
      </c>
      <c r="BR11">
        <v>4.8517499999999998E-2</v>
      </c>
      <c r="BS11" t="s">
        <v>19</v>
      </c>
      <c r="BT11" t="s">
        <v>5</v>
      </c>
      <c r="BV11">
        <f t="shared" si="8"/>
        <v>0</v>
      </c>
    </row>
    <row r="12" spans="1:87" x14ac:dyDescent="0.35">
      <c r="A12" s="1">
        <v>14</v>
      </c>
      <c r="B12" t="s">
        <v>20</v>
      </c>
      <c r="C12">
        <v>6.0911999999999997</v>
      </c>
      <c r="D12">
        <v>-45.507300000000001</v>
      </c>
      <c r="E12">
        <v>-20.7</v>
      </c>
      <c r="F12" s="45">
        <v>-23.5</v>
      </c>
      <c r="G12">
        <v>20.563500000000001</v>
      </c>
      <c r="H12">
        <v>1.6649799999999999E-3</v>
      </c>
      <c r="I12">
        <v>21.396999999999998</v>
      </c>
      <c r="J12">
        <v>2.21995E-3</v>
      </c>
      <c r="K12">
        <v>19.931000000000001</v>
      </c>
      <c r="L12">
        <v>1.3671899999999999E-3</v>
      </c>
      <c r="M12">
        <v>0.82340000000000002</v>
      </c>
      <c r="N12">
        <v>2.0897699999999999E-3</v>
      </c>
      <c r="O12">
        <v>1.4470000000000001</v>
      </c>
      <c r="P12">
        <v>1.9382100000000001E-3</v>
      </c>
      <c r="Q12">
        <v>0.62360000000000004</v>
      </c>
      <c r="R12">
        <v>1.4648199999999999E-3</v>
      </c>
      <c r="S12" s="1">
        <v>4</v>
      </c>
      <c r="T12" s="1">
        <v>5</v>
      </c>
      <c r="U12" s="1">
        <v>5</v>
      </c>
      <c r="V12">
        <v>28.918340000000001</v>
      </c>
      <c r="W12">
        <v>29.399429999999999</v>
      </c>
      <c r="X12">
        <v>27.595079999999999</v>
      </c>
      <c r="Y12">
        <v>28.502199999999998</v>
      </c>
      <c r="Z12">
        <v>28.7286</v>
      </c>
      <c r="AA12">
        <v>27.2653</v>
      </c>
      <c r="AB12">
        <f t="shared" si="0"/>
        <v>0.41614000000000217</v>
      </c>
      <c r="AC12">
        <f t="shared" si="0"/>
        <v>0.67082999999999871</v>
      </c>
      <c r="AD12">
        <v>79.067862799982663</v>
      </c>
      <c r="AE12" s="1">
        <v>2</v>
      </c>
      <c r="AF12" s="1" t="s">
        <v>303</v>
      </c>
      <c r="AG12">
        <v>306.34946020000001</v>
      </c>
      <c r="AH12">
        <v>289.0091041</v>
      </c>
      <c r="AI12">
        <f t="shared" si="1"/>
        <v>297.67928215000001</v>
      </c>
      <c r="AJ12" t="s">
        <v>169</v>
      </c>
      <c r="AK12" t="s">
        <v>169</v>
      </c>
      <c r="AL12" t="s">
        <v>169</v>
      </c>
      <c r="AM12">
        <v>20.3857</v>
      </c>
      <c r="AN12">
        <f t="shared" si="5"/>
        <v>7.8145056794897148</v>
      </c>
      <c r="AO12">
        <v>14.956395150000001</v>
      </c>
      <c r="AP12">
        <v>7.3992037770000003</v>
      </c>
      <c r="AQ12">
        <v>7.6066772939999998</v>
      </c>
      <c r="AR12">
        <v>26.9618</v>
      </c>
      <c r="AS12">
        <v>4.0211499999999997E-2</v>
      </c>
      <c r="AT12">
        <v>27.6159</v>
      </c>
      <c r="AU12">
        <v>4.7256600000000003E-2</v>
      </c>
      <c r="AV12">
        <v>26.799499999999998</v>
      </c>
      <c r="AW12">
        <v>3.64149E-2</v>
      </c>
      <c r="AX12">
        <v>228.31</v>
      </c>
      <c r="AY12">
        <v>228.31</v>
      </c>
      <c r="AZ12">
        <v>228.31</v>
      </c>
      <c r="BA12">
        <v>16.762499999999999</v>
      </c>
      <c r="BB12">
        <v>13.410299999999999</v>
      </c>
      <c r="BC12">
        <v>5.6856099999999996</v>
      </c>
      <c r="BD12">
        <v>27.142299999999999</v>
      </c>
      <c r="BE12">
        <v>6.5531000000000006E-2</v>
      </c>
      <c r="BF12">
        <v>27.865500000000001</v>
      </c>
      <c r="BG12">
        <v>8.1722000000000003E-2</v>
      </c>
      <c r="BH12">
        <v>27.018699999999999</v>
      </c>
      <c r="BI12">
        <v>0.191721</v>
      </c>
      <c r="BJ12">
        <f t="shared" si="6"/>
        <v>1.7760400000000018</v>
      </c>
      <c r="BK12">
        <f t="shared" si="7"/>
        <v>1.533929999999998</v>
      </c>
      <c r="BL12">
        <v>3</v>
      </c>
      <c r="BM12">
        <v>0.64400000000000002</v>
      </c>
      <c r="BN12">
        <v>6.1505299999999999E-2</v>
      </c>
      <c r="BO12">
        <v>0.79730000000000001</v>
      </c>
      <c r="BP12">
        <v>5.9117799999999998E-2</v>
      </c>
      <c r="BQ12">
        <v>0.15329999999999999</v>
      </c>
      <c r="BR12">
        <v>5.3704200000000001E-2</v>
      </c>
      <c r="BS12" t="s">
        <v>7</v>
      </c>
      <c r="BT12" t="s">
        <v>5</v>
      </c>
      <c r="BV12">
        <f t="shared" si="8"/>
        <v>0</v>
      </c>
    </row>
    <row r="13" spans="1:87" x14ac:dyDescent="0.35">
      <c r="A13" s="1">
        <v>15</v>
      </c>
      <c r="B13" t="s">
        <v>21</v>
      </c>
      <c r="C13">
        <v>12.986499999999999</v>
      </c>
      <c r="D13">
        <v>-43.477600000000002</v>
      </c>
      <c r="E13">
        <v>-19.5</v>
      </c>
      <c r="F13">
        <v>-21.4</v>
      </c>
      <c r="G13">
        <v>20.875499999999999</v>
      </c>
      <c r="H13">
        <v>2.4232500000000001E-3</v>
      </c>
      <c r="I13">
        <v>21.347999999999999</v>
      </c>
      <c r="J13">
        <v>2.8466099999999999E-3</v>
      </c>
      <c r="K13">
        <v>20.5566</v>
      </c>
      <c r="L13">
        <v>2.18674E-3</v>
      </c>
      <c r="M13">
        <v>0.45939999999999998</v>
      </c>
      <c r="N13">
        <v>2.7450299999999999E-3</v>
      </c>
      <c r="O13">
        <v>0.76629999999999998</v>
      </c>
      <c r="P13">
        <v>2.6035699999999999E-3</v>
      </c>
      <c r="Q13">
        <v>0.30690000000000001</v>
      </c>
      <c r="R13">
        <v>2.26823E-3</v>
      </c>
      <c r="S13" s="1">
        <v>4</v>
      </c>
      <c r="T13" s="1">
        <v>3</v>
      </c>
      <c r="U13" s="1">
        <v>3</v>
      </c>
      <c r="V13">
        <v>28.716670000000001</v>
      </c>
      <c r="W13">
        <v>29.278020000000001</v>
      </c>
      <c r="X13">
        <v>27.39217</v>
      </c>
      <c r="Y13">
        <v>28.0487</v>
      </c>
      <c r="Z13">
        <v>28.3004</v>
      </c>
      <c r="AA13">
        <v>26.6968</v>
      </c>
      <c r="AB13">
        <f t="shared" si="0"/>
        <v>0.6679700000000004</v>
      </c>
      <c r="AC13">
        <f t="shared" si="0"/>
        <v>0.97762000000000171</v>
      </c>
      <c r="AD13">
        <v>53.456435939697165</v>
      </c>
      <c r="AE13" s="1">
        <v>1</v>
      </c>
      <c r="AF13" s="1" t="s">
        <v>304</v>
      </c>
      <c r="AG13">
        <v>61.624465749999999</v>
      </c>
      <c r="AH13">
        <v>53.296876079999997</v>
      </c>
      <c r="AI13">
        <f t="shared" si="1"/>
        <v>57.460670914999994</v>
      </c>
      <c r="AJ13">
        <f t="shared" si="2"/>
        <v>15.970887467181349</v>
      </c>
      <c r="AK13">
        <f t="shared" si="3"/>
        <v>13.812670014522428</v>
      </c>
      <c r="AL13">
        <f t="shared" si="4"/>
        <v>14.891778740851887</v>
      </c>
      <c r="AM13">
        <v>8.8798399999999997</v>
      </c>
      <c r="AN13">
        <f t="shared" si="5"/>
        <v>2.301341255304524</v>
      </c>
      <c r="AO13">
        <v>5.776792049</v>
      </c>
      <c r="AP13">
        <v>5.7987740040000002</v>
      </c>
      <c r="AQ13">
        <v>1.5675484239999999</v>
      </c>
      <c r="AR13">
        <v>26.823799999999999</v>
      </c>
      <c r="AS13">
        <v>7.5759499999999994E-2</v>
      </c>
      <c r="AT13">
        <v>27.0443</v>
      </c>
      <c r="AU13">
        <v>5.6524900000000003E-2</v>
      </c>
      <c r="AV13">
        <v>26.915600000000001</v>
      </c>
      <c r="AW13">
        <v>8.3779999999999993E-2</v>
      </c>
      <c r="AX13">
        <v>60.818600000000004</v>
      </c>
      <c r="AY13">
        <v>60.818600000000004</v>
      </c>
      <c r="AZ13">
        <v>113.4</v>
      </c>
      <c r="BA13">
        <v>8.8587299999999995</v>
      </c>
      <c r="BB13">
        <v>10.8904</v>
      </c>
      <c r="BC13">
        <v>13.165900000000001</v>
      </c>
      <c r="BD13">
        <v>27.041899999999998</v>
      </c>
      <c r="BE13">
        <v>0.12501200000000001</v>
      </c>
      <c r="BF13">
        <v>27.380299999999998</v>
      </c>
      <c r="BG13">
        <v>0.102148</v>
      </c>
      <c r="BH13">
        <v>26.915600000000001</v>
      </c>
      <c r="BI13">
        <v>8.3779999999999993E-2</v>
      </c>
      <c r="BJ13">
        <f t="shared" si="6"/>
        <v>1.6747700000000023</v>
      </c>
      <c r="BK13">
        <f t="shared" si="7"/>
        <v>1.8977200000000032</v>
      </c>
      <c r="BL13">
        <v>3</v>
      </c>
      <c r="BM13">
        <v>0.20760000000000001</v>
      </c>
      <c r="BN13">
        <v>9.2683600000000005E-2</v>
      </c>
      <c r="BO13">
        <v>0.1037</v>
      </c>
      <c r="BP13">
        <v>9.9240900000000007E-2</v>
      </c>
      <c r="BQ13">
        <v>-0.10390000000000001</v>
      </c>
      <c r="BR13">
        <v>0.111097</v>
      </c>
      <c r="BS13" t="s">
        <v>22</v>
      </c>
      <c r="BT13" t="s">
        <v>5</v>
      </c>
      <c r="BV13">
        <f t="shared" si="8"/>
        <v>0</v>
      </c>
    </row>
    <row r="14" spans="1:87" x14ac:dyDescent="0.35">
      <c r="A14" s="1">
        <v>16</v>
      </c>
      <c r="B14" t="s">
        <v>23</v>
      </c>
      <c r="C14">
        <v>309.8261</v>
      </c>
      <c r="D14">
        <v>-44.608800000000002</v>
      </c>
      <c r="E14">
        <v>-20.7</v>
      </c>
      <c r="F14" s="45">
        <v>-24.3</v>
      </c>
      <c r="G14">
        <v>22.026599999999998</v>
      </c>
      <c r="H14">
        <v>9.7827799999999996E-3</v>
      </c>
      <c r="I14">
        <v>22.627300000000002</v>
      </c>
      <c r="J14">
        <v>1.18841E-2</v>
      </c>
      <c r="K14">
        <v>21.867000000000001</v>
      </c>
      <c r="L14">
        <v>9.3218999999999993E-3</v>
      </c>
      <c r="M14">
        <v>0.56869999999999998</v>
      </c>
      <c r="N14">
        <v>1.0604499999999999E-2</v>
      </c>
      <c r="O14">
        <v>0.70030000000000003</v>
      </c>
      <c r="P14">
        <v>1.0334100000000001E-2</v>
      </c>
      <c r="Q14">
        <v>0.13159999999999999</v>
      </c>
      <c r="R14">
        <v>8.6942400000000006E-3</v>
      </c>
      <c r="S14" s="1">
        <v>1</v>
      </c>
      <c r="T14" s="1">
        <v>1</v>
      </c>
      <c r="U14" s="1">
        <v>1</v>
      </c>
      <c r="V14">
        <v>28.86262</v>
      </c>
      <c r="W14">
        <v>29.343070000000001</v>
      </c>
      <c r="X14">
        <v>27.68038</v>
      </c>
      <c r="Y14">
        <v>27.9787</v>
      </c>
      <c r="Z14">
        <v>28.210599999999999</v>
      </c>
      <c r="AA14">
        <v>27.1572</v>
      </c>
      <c r="AB14">
        <f t="shared" si="0"/>
        <v>0.88391999999999982</v>
      </c>
      <c r="AC14">
        <f t="shared" si="0"/>
        <v>1.1324700000000014</v>
      </c>
      <c r="AD14">
        <v>95.060479365628083</v>
      </c>
      <c r="AE14" s="1">
        <v>4</v>
      </c>
      <c r="AF14" s="1" t="s">
        <v>305</v>
      </c>
      <c r="AG14">
        <v>109.8063365</v>
      </c>
      <c r="AH14">
        <v>56.994370969999999</v>
      </c>
      <c r="AI14">
        <f t="shared" si="1"/>
        <v>83.400353734999996</v>
      </c>
      <c r="AJ14">
        <f t="shared" si="2"/>
        <v>50.606148398004301</v>
      </c>
      <c r="AK14">
        <f t="shared" si="3"/>
        <v>26.266841123132533</v>
      </c>
      <c r="AL14">
        <f t="shared" si="4"/>
        <v>38.436494760568422</v>
      </c>
      <c r="AM14">
        <v>11.28</v>
      </c>
      <c r="AN14">
        <f t="shared" si="5"/>
        <v>5.1985829973435873</v>
      </c>
      <c r="AO14">
        <v>10.22985888</v>
      </c>
      <c r="AP14">
        <v>7.8198351859999997</v>
      </c>
      <c r="AQ14">
        <v>7.6909441950000001</v>
      </c>
      <c r="AR14">
        <v>26.529640199999999</v>
      </c>
      <c r="AS14">
        <v>6.4453355000000004E-2</v>
      </c>
      <c r="AT14">
        <v>27.037714390000001</v>
      </c>
      <c r="AU14">
        <v>6.6055765000000002E-2</v>
      </c>
      <c r="AV14">
        <v>26.007233429999999</v>
      </c>
      <c r="AW14">
        <v>0.112387036</v>
      </c>
      <c r="AX14">
        <v>99.3279</v>
      </c>
      <c r="AY14">
        <v>99.3279</v>
      </c>
      <c r="AZ14">
        <v>99.3279</v>
      </c>
      <c r="BA14">
        <v>14.4171</v>
      </c>
      <c r="BB14">
        <v>15.3184</v>
      </c>
      <c r="BC14">
        <v>8.0939200000000007</v>
      </c>
      <c r="BD14">
        <v>26.817299999999999</v>
      </c>
      <c r="BE14">
        <v>7.6809799999999998E-2</v>
      </c>
      <c r="BF14">
        <v>27.226900000000001</v>
      </c>
      <c r="BG14">
        <v>7.2378399999999996E-2</v>
      </c>
      <c r="BH14">
        <v>26.2974</v>
      </c>
      <c r="BI14">
        <v>0.13564300000000001</v>
      </c>
      <c r="BJ14">
        <f t="shared" si="6"/>
        <v>2.0453200000000002</v>
      </c>
      <c r="BK14">
        <f t="shared" si="7"/>
        <v>2.1161700000000003</v>
      </c>
      <c r="BL14">
        <v>1</v>
      </c>
      <c r="BM14">
        <v>0.47599999999999998</v>
      </c>
      <c r="BN14">
        <v>8.9976311000000003E-2</v>
      </c>
      <c r="BO14">
        <v>0.97040000000000004</v>
      </c>
      <c r="BP14">
        <v>0.128126923</v>
      </c>
      <c r="BQ14">
        <v>0.49440000000000001</v>
      </c>
      <c r="BR14">
        <v>0.12723010300000001</v>
      </c>
      <c r="BS14" t="s">
        <v>14</v>
      </c>
      <c r="BV14">
        <f t="shared" si="8"/>
        <v>0</v>
      </c>
    </row>
    <row r="15" spans="1:87" x14ac:dyDescent="0.35">
      <c r="A15" s="2">
        <v>17</v>
      </c>
      <c r="B15" t="s">
        <v>24</v>
      </c>
      <c r="C15">
        <v>319.52629999999999</v>
      </c>
      <c r="D15">
        <v>-46.300699999999999</v>
      </c>
      <c r="E15">
        <v>-20.6</v>
      </c>
      <c r="F15">
        <v>-22.6</v>
      </c>
      <c r="G15">
        <v>20.524000000000001</v>
      </c>
      <c r="H15">
        <v>2.0972400000000002E-3</v>
      </c>
      <c r="I15">
        <v>21.066700000000001</v>
      </c>
      <c r="J15">
        <v>2.4954199999999999E-3</v>
      </c>
      <c r="K15">
        <v>20.1571</v>
      </c>
      <c r="L15">
        <v>1.88003E-3</v>
      </c>
      <c r="M15">
        <v>0.50570000000000004</v>
      </c>
      <c r="N15">
        <v>2.2667099999999999E-3</v>
      </c>
      <c r="O15">
        <v>0.83960000000000001</v>
      </c>
      <c r="P15">
        <v>2.1402600000000002E-3</v>
      </c>
      <c r="Q15">
        <v>0.33389999999999997</v>
      </c>
      <c r="R15">
        <v>1.8205000000000001E-3</v>
      </c>
      <c r="S15" s="1">
        <v>3</v>
      </c>
      <c r="T15" s="1">
        <v>3</v>
      </c>
      <c r="U15" s="1">
        <v>3</v>
      </c>
      <c r="V15">
        <v>28.940370000000001</v>
      </c>
      <c r="W15">
        <v>29.30339</v>
      </c>
      <c r="X15">
        <v>27.78078</v>
      </c>
      <c r="Y15">
        <v>27.8965</v>
      </c>
      <c r="Z15">
        <v>28.531300000000002</v>
      </c>
      <c r="AA15">
        <v>26.6478</v>
      </c>
      <c r="AB15">
        <f t="shared" si="0"/>
        <v>1.0438700000000019</v>
      </c>
      <c r="AC15">
        <f t="shared" si="0"/>
        <v>0.77208999999999861</v>
      </c>
      <c r="AD15">
        <v>59.429215861557282</v>
      </c>
      <c r="AE15" s="1">
        <v>2</v>
      </c>
      <c r="AF15" s="1" t="s">
        <v>331</v>
      </c>
      <c r="AG15">
        <v>118.3066671</v>
      </c>
      <c r="AH15">
        <v>82.293206130000002</v>
      </c>
      <c r="AI15">
        <f t="shared" si="1"/>
        <v>100.29993661500001</v>
      </c>
      <c r="AJ15">
        <f t="shared" si="2"/>
        <v>34.086711282014861</v>
      </c>
      <c r="AK15">
        <f t="shared" si="3"/>
        <v>23.710453743520638</v>
      </c>
      <c r="AL15">
        <f t="shared" si="4"/>
        <v>28.898582512767749</v>
      </c>
      <c r="AM15">
        <v>8.65489</v>
      </c>
      <c r="AN15">
        <f t="shared" si="5"/>
        <v>2.4936611252705774</v>
      </c>
      <c r="AO15">
        <v>4.1264984609999997</v>
      </c>
      <c r="AP15">
        <v>4.8885086769999999</v>
      </c>
      <c r="AQ15">
        <v>1.5257148739999999</v>
      </c>
      <c r="AR15">
        <v>27.221299999999999</v>
      </c>
      <c r="AS15">
        <v>6.1842599999999998E-2</v>
      </c>
      <c r="AT15">
        <v>27.543500000000002</v>
      </c>
      <c r="AU15">
        <v>5.9685700000000001E-2</v>
      </c>
      <c r="AV15">
        <v>27.087900000000001</v>
      </c>
      <c r="AW15">
        <v>5.8655600000000002E-2</v>
      </c>
      <c r="AX15">
        <v>52.1008</v>
      </c>
      <c r="AY15">
        <v>37.273699999999998</v>
      </c>
      <c r="AZ15">
        <v>260.64100000000002</v>
      </c>
      <c r="BA15">
        <v>7.1462599999999998</v>
      </c>
      <c r="BB15">
        <v>4.3746799999999997</v>
      </c>
      <c r="BC15">
        <v>18.692599999999999</v>
      </c>
      <c r="BD15">
        <v>27.336600000000001</v>
      </c>
      <c r="BE15">
        <v>0.15479200000000001</v>
      </c>
      <c r="BF15">
        <v>28.067399999999999</v>
      </c>
      <c r="BG15">
        <v>0.25218499999999999</v>
      </c>
      <c r="BH15">
        <v>27.087900000000001</v>
      </c>
      <c r="BI15">
        <v>5.8655600000000002E-2</v>
      </c>
      <c r="BJ15">
        <f t="shared" si="6"/>
        <v>1.6037700000000008</v>
      </c>
      <c r="BK15">
        <f t="shared" si="7"/>
        <v>1.235990000000001</v>
      </c>
      <c r="BL15">
        <v>3</v>
      </c>
      <c r="BM15">
        <v>0.28520000000000001</v>
      </c>
      <c r="BN15">
        <v>8.5138400000000003E-2</v>
      </c>
      <c r="BO15">
        <v>0.3856</v>
      </c>
      <c r="BP15">
        <v>8.2874299999999998E-2</v>
      </c>
      <c r="BQ15">
        <v>0.1004</v>
      </c>
      <c r="BR15">
        <v>8.4426399999999999E-2</v>
      </c>
      <c r="BS15" t="s">
        <v>7</v>
      </c>
      <c r="BT15" t="s">
        <v>5</v>
      </c>
      <c r="BV15">
        <f t="shared" si="8"/>
        <v>0</v>
      </c>
    </row>
    <row r="16" spans="1:87" x14ac:dyDescent="0.35">
      <c r="A16" s="1">
        <v>18</v>
      </c>
      <c r="B16" t="s">
        <v>25</v>
      </c>
      <c r="C16">
        <v>325.00130000000001</v>
      </c>
      <c r="D16">
        <v>-44.096200000000003</v>
      </c>
      <c r="E16">
        <v>-20.9</v>
      </c>
      <c r="F16">
        <v>-22.2</v>
      </c>
      <c r="G16">
        <v>20.820599999999999</v>
      </c>
      <c r="H16">
        <v>2.72347E-3</v>
      </c>
      <c r="I16">
        <v>21.464400000000001</v>
      </c>
      <c r="J16">
        <v>3.3199499999999999E-3</v>
      </c>
      <c r="K16">
        <v>20.382999999999999</v>
      </c>
      <c r="L16">
        <v>2.4094699999999999E-3</v>
      </c>
      <c r="M16">
        <v>0.62080000000000002</v>
      </c>
      <c r="N16">
        <v>2.8754399999999999E-3</v>
      </c>
      <c r="O16">
        <v>1.0374000000000001</v>
      </c>
      <c r="P16">
        <v>2.7001899999999999E-3</v>
      </c>
      <c r="Q16">
        <v>0.41660000000000003</v>
      </c>
      <c r="R16">
        <v>2.21171E-3</v>
      </c>
      <c r="S16" s="1">
        <v>5</v>
      </c>
      <c r="T16" s="1">
        <v>5</v>
      </c>
      <c r="U16" s="1">
        <v>5</v>
      </c>
      <c r="V16">
        <v>29.16977</v>
      </c>
      <c r="W16">
        <v>29.527850000000001</v>
      </c>
      <c r="X16">
        <v>27.91215</v>
      </c>
      <c r="Y16">
        <v>28.515999999999998</v>
      </c>
      <c r="Z16">
        <v>28.942499999999999</v>
      </c>
      <c r="AA16">
        <v>27.591899999999999</v>
      </c>
      <c r="AB16">
        <f t="shared" si="0"/>
        <v>0.65377000000000152</v>
      </c>
      <c r="AC16">
        <f t="shared" si="0"/>
        <v>0.58535000000000181</v>
      </c>
      <c r="AD16">
        <v>66.988460941652846</v>
      </c>
      <c r="AE16" s="1">
        <v>2</v>
      </c>
      <c r="AF16" s="1" t="s">
        <v>331</v>
      </c>
      <c r="AG16">
        <v>94.494115300000004</v>
      </c>
      <c r="AH16">
        <v>55.503143299999998</v>
      </c>
      <c r="AI16">
        <f t="shared" si="1"/>
        <v>74.998629300000005</v>
      </c>
      <c r="AJ16">
        <f t="shared" si="2"/>
        <v>30.688852206500108</v>
      </c>
      <c r="AK16">
        <f t="shared" si="3"/>
        <v>18.025754898304193</v>
      </c>
      <c r="AL16">
        <f t="shared" si="4"/>
        <v>24.357303552402151</v>
      </c>
      <c r="AM16">
        <v>9.1555999999999997</v>
      </c>
      <c r="AN16">
        <f t="shared" si="5"/>
        <v>2.973464055087379</v>
      </c>
      <c r="AO16">
        <v>22.51806843</v>
      </c>
      <c r="AP16">
        <v>18.916251299999999</v>
      </c>
      <c r="AQ16">
        <v>12.3558197</v>
      </c>
      <c r="AR16">
        <v>26.091383459999999</v>
      </c>
      <c r="AS16">
        <v>4.7033605999999999E-2</v>
      </c>
      <c r="AT16">
        <v>26.678863530000001</v>
      </c>
      <c r="AU16">
        <v>5.6503539999999998E-2</v>
      </c>
      <c r="AV16">
        <v>25.713312389999999</v>
      </c>
      <c r="AW16">
        <v>9.1897901000000004E-2</v>
      </c>
      <c r="AX16">
        <v>42.696599999999997</v>
      </c>
      <c r="AY16">
        <v>42.696599999999997</v>
      </c>
      <c r="AZ16">
        <v>61.779600000000002</v>
      </c>
      <c r="BA16">
        <v>18.6037</v>
      </c>
      <c r="BB16">
        <v>14.406000000000001</v>
      </c>
      <c r="BC16">
        <v>9.9435599999999997</v>
      </c>
      <c r="BD16">
        <v>26.353400000000001</v>
      </c>
      <c r="BE16">
        <v>6.1852499999999998E-2</v>
      </c>
      <c r="BF16">
        <v>27.001300000000001</v>
      </c>
      <c r="BG16">
        <v>7.8857800000000006E-2</v>
      </c>
      <c r="BH16">
        <v>26.0703</v>
      </c>
      <c r="BI16">
        <v>0.11160299999999999</v>
      </c>
      <c r="BJ16">
        <f t="shared" si="6"/>
        <v>2.8163699999999992</v>
      </c>
      <c r="BK16">
        <f t="shared" si="7"/>
        <v>2.5265500000000003</v>
      </c>
      <c r="BL16">
        <v>1</v>
      </c>
      <c r="BM16">
        <v>0.5645</v>
      </c>
      <c r="BN16">
        <v>6.9615859000000002E-2</v>
      </c>
      <c r="BO16">
        <v>0.92159999999999997</v>
      </c>
      <c r="BP16">
        <v>0.104239796</v>
      </c>
      <c r="BQ16">
        <v>0.35709999999999997</v>
      </c>
      <c r="BR16">
        <v>9.9616391999999998E-2</v>
      </c>
      <c r="BS16" t="s">
        <v>26</v>
      </c>
      <c r="BV16">
        <f t="shared" si="8"/>
        <v>0</v>
      </c>
    </row>
    <row r="17" spans="1:87" x14ac:dyDescent="0.35">
      <c r="A17" s="1">
        <v>19</v>
      </c>
      <c r="B17" t="s">
        <v>27</v>
      </c>
      <c r="C17">
        <v>325.49380000000002</v>
      </c>
      <c r="D17">
        <v>-44.091700000000003</v>
      </c>
      <c r="E17">
        <v>-20</v>
      </c>
      <c r="F17">
        <v>-21.9</v>
      </c>
      <c r="G17">
        <v>21.770700000000001</v>
      </c>
      <c r="H17">
        <v>4.0151099999999997E-3</v>
      </c>
      <c r="I17">
        <v>22.212</v>
      </c>
      <c r="J17">
        <v>4.6840199999999997E-3</v>
      </c>
      <c r="K17">
        <v>21.4803</v>
      </c>
      <c r="L17">
        <v>3.64664E-3</v>
      </c>
      <c r="M17">
        <v>0.41820000000000002</v>
      </c>
      <c r="N17">
        <v>4.60715E-3</v>
      </c>
      <c r="O17">
        <v>0.68759999999999999</v>
      </c>
      <c r="P17">
        <v>4.3840600000000004E-3</v>
      </c>
      <c r="Q17">
        <v>0.26939999999999997</v>
      </c>
      <c r="R17">
        <v>3.8580799999999998E-3</v>
      </c>
      <c r="S17" s="1">
        <v>5</v>
      </c>
      <c r="T17" s="1">
        <v>5</v>
      </c>
      <c r="U17" s="1">
        <v>5</v>
      </c>
      <c r="V17">
        <v>29.00404</v>
      </c>
      <c r="W17">
        <v>29.542549999999999</v>
      </c>
      <c r="X17">
        <v>27.79036</v>
      </c>
      <c r="Y17">
        <v>28.0824</v>
      </c>
      <c r="Z17">
        <v>28.793099999999999</v>
      </c>
      <c r="AA17">
        <v>27.172599999999999</v>
      </c>
      <c r="AB17">
        <f t="shared" si="0"/>
        <v>0.92164000000000001</v>
      </c>
      <c r="AC17">
        <f t="shared" si="0"/>
        <v>0.74944999999999951</v>
      </c>
      <c r="AD17">
        <v>78.342964276621245</v>
      </c>
      <c r="AE17" s="1">
        <v>3</v>
      </c>
      <c r="AF17" s="1" t="s">
        <v>300</v>
      </c>
      <c r="AG17">
        <v>60.557256240000001</v>
      </c>
      <c r="AH17">
        <v>52.965057999999999</v>
      </c>
      <c r="AI17">
        <f t="shared" si="1"/>
        <v>56.76115712</v>
      </c>
      <c r="AJ17">
        <f t="shared" si="2"/>
        <v>23.000753946856957</v>
      </c>
      <c r="AK17">
        <f t="shared" si="3"/>
        <v>20.117098139501305</v>
      </c>
      <c r="AL17">
        <f t="shared" si="4"/>
        <v>21.558926043179131</v>
      </c>
      <c r="AM17">
        <v>7.4750800000000002</v>
      </c>
      <c r="AN17">
        <f t="shared" si="5"/>
        <v>2.8391721568703545</v>
      </c>
      <c r="AO17">
        <v>8.6006294249999993</v>
      </c>
      <c r="AP17">
        <v>11.03304262</v>
      </c>
      <c r="AQ17">
        <v>5.4095603939999997</v>
      </c>
      <c r="AR17">
        <v>27.014700000000001</v>
      </c>
      <c r="AS17">
        <v>5.01237E-2</v>
      </c>
      <c r="AT17">
        <v>27.326699999999999</v>
      </c>
      <c r="AU17">
        <v>4.3677500000000001E-2</v>
      </c>
      <c r="AV17">
        <v>26.388200000000001</v>
      </c>
      <c r="AW17">
        <v>2.8946E-2</v>
      </c>
      <c r="AX17">
        <v>217.05199999999999</v>
      </c>
      <c r="AY17">
        <v>217.05199999999999</v>
      </c>
      <c r="AZ17">
        <v>217.05199999999999</v>
      </c>
      <c r="BA17">
        <v>21.9621</v>
      </c>
      <c r="BB17">
        <v>25.255099999999999</v>
      </c>
      <c r="BC17">
        <v>38.4206</v>
      </c>
      <c r="BD17">
        <v>27.014700000000001</v>
      </c>
      <c r="BE17">
        <v>5.01237E-2</v>
      </c>
      <c r="BF17">
        <v>27.326699999999999</v>
      </c>
      <c r="BG17">
        <v>4.3677500000000001E-2</v>
      </c>
      <c r="BH17">
        <v>26.388200000000001</v>
      </c>
      <c r="BI17">
        <v>2.8946E-2</v>
      </c>
      <c r="BJ17">
        <f t="shared" si="6"/>
        <v>1.9893399999999986</v>
      </c>
      <c r="BK17">
        <f t="shared" si="7"/>
        <v>2.2158499999999997</v>
      </c>
      <c r="BL17">
        <v>2</v>
      </c>
      <c r="BM17">
        <v>0.28899999999999998</v>
      </c>
      <c r="BN17">
        <v>6.5515000000000004E-2</v>
      </c>
      <c r="BO17">
        <v>0.89449999999999996</v>
      </c>
      <c r="BP17">
        <v>5.1447E-2</v>
      </c>
      <c r="BQ17">
        <v>0.60550000000000004</v>
      </c>
      <c r="BR17">
        <v>5.69437E-2</v>
      </c>
      <c r="BS17" t="s">
        <v>28</v>
      </c>
      <c r="BT17" t="s">
        <v>5</v>
      </c>
      <c r="BV17">
        <f t="shared" si="8"/>
        <v>0</v>
      </c>
    </row>
    <row r="18" spans="1:87" x14ac:dyDescent="0.35">
      <c r="A18" s="1">
        <v>20</v>
      </c>
      <c r="B18" t="s">
        <v>29</v>
      </c>
      <c r="C18">
        <v>308.7697</v>
      </c>
      <c r="D18">
        <v>-41.685000000000002</v>
      </c>
      <c r="E18">
        <v>-20.8</v>
      </c>
      <c r="F18" s="45">
        <v>-24.6</v>
      </c>
      <c r="G18">
        <v>19.3476</v>
      </c>
      <c r="H18">
        <v>1.5293399999999999E-3</v>
      </c>
      <c r="I18">
        <v>20.268599999999999</v>
      </c>
      <c r="J18">
        <v>1.96816E-3</v>
      </c>
      <c r="K18">
        <v>18.701499999999999</v>
      </c>
      <c r="L18">
        <v>1.3162E-3</v>
      </c>
      <c r="M18">
        <v>0.87409999999999999</v>
      </c>
      <c r="N18">
        <v>1.5120999999999999E-3</v>
      </c>
      <c r="O18">
        <v>1.4781</v>
      </c>
      <c r="P18">
        <v>1.4068799999999999E-3</v>
      </c>
      <c r="Q18">
        <v>0.60399999999999998</v>
      </c>
      <c r="R18">
        <v>1.0300000000000001E-3</v>
      </c>
      <c r="S18" s="1">
        <v>0</v>
      </c>
      <c r="T18" s="1">
        <v>-1</v>
      </c>
      <c r="U18" s="1">
        <v>-1</v>
      </c>
      <c r="V18">
        <v>28.784559999999999</v>
      </c>
      <c r="W18">
        <v>29.093540000000001</v>
      </c>
      <c r="X18">
        <v>27.531580000000002</v>
      </c>
      <c r="Y18">
        <v>28.011299999999999</v>
      </c>
      <c r="Z18">
        <v>27.924299999999999</v>
      </c>
      <c r="AA18">
        <v>26.905200000000001</v>
      </c>
      <c r="AB18">
        <f t="shared" si="0"/>
        <v>0.7732600000000005</v>
      </c>
      <c r="AC18">
        <f t="shared" si="0"/>
        <v>1.1692400000000021</v>
      </c>
      <c r="AD18">
        <v>74.47</v>
      </c>
      <c r="AE18" s="1">
        <v>2</v>
      </c>
      <c r="AF18" s="1" t="s">
        <v>332</v>
      </c>
      <c r="AG18">
        <v>127.270017329713</v>
      </c>
      <c r="AH18">
        <v>78.669595840681893</v>
      </c>
      <c r="AI18">
        <f t="shared" si="1"/>
        <v>102.96980658519745</v>
      </c>
      <c r="AJ18">
        <f t="shared" si="2"/>
        <v>45.949769746006432</v>
      </c>
      <c r="AK18">
        <f t="shared" si="3"/>
        <v>28.402996170935385</v>
      </c>
      <c r="AL18">
        <f t="shared" si="4"/>
        <v>37.17638295847091</v>
      </c>
      <c r="AM18">
        <v>12.0372</v>
      </c>
      <c r="AN18">
        <f t="shared" si="5"/>
        <v>4.3459298583555555</v>
      </c>
      <c r="AO18">
        <v>18.557195854187</v>
      </c>
      <c r="AP18">
        <v>9.2343019485473601</v>
      </c>
      <c r="AQ18">
        <v>11.287102842330899</v>
      </c>
      <c r="AR18">
        <v>26.143546104431199</v>
      </c>
      <c r="AS18">
        <v>4.7223697789013398E-2</v>
      </c>
      <c r="AT18">
        <v>26.843104553222702</v>
      </c>
      <c r="AU18">
        <v>6.5226237848401106E-2</v>
      </c>
      <c r="AV18">
        <v>25.603544425964401</v>
      </c>
      <c r="AW18">
        <v>8.4480871632695201E-2</v>
      </c>
      <c r="AX18">
        <v>99.053299999999993</v>
      </c>
      <c r="AY18">
        <v>99.053299999999993</v>
      </c>
      <c r="AZ18">
        <v>99.053299999999993</v>
      </c>
      <c r="BA18">
        <v>15.144</v>
      </c>
      <c r="BB18">
        <v>10.464600000000001</v>
      </c>
      <c r="BC18">
        <v>7.2947600000000001</v>
      </c>
      <c r="BD18">
        <v>26.759499999999999</v>
      </c>
      <c r="BE18">
        <v>7.3199100000000003E-2</v>
      </c>
      <c r="BF18">
        <v>27.491299999999999</v>
      </c>
      <c r="BG18">
        <v>0.105258</v>
      </c>
      <c r="BH18">
        <v>26.369199999999999</v>
      </c>
      <c r="BI18">
        <v>0.150343</v>
      </c>
      <c r="BJ18">
        <f t="shared" si="6"/>
        <v>2.0250599999999999</v>
      </c>
      <c r="BK18">
        <f t="shared" si="7"/>
        <v>1.6022400000000019</v>
      </c>
      <c r="BL18">
        <v>1</v>
      </c>
      <c r="BM18">
        <v>0.65259999999999996</v>
      </c>
      <c r="BN18">
        <v>7.86698941196355E-2</v>
      </c>
      <c r="BO18">
        <v>1.1506000000000001</v>
      </c>
      <c r="BP18">
        <v>0.10495154556180999</v>
      </c>
      <c r="BQ18">
        <v>0.498</v>
      </c>
      <c r="BR18">
        <v>9.49595051801366E-2</v>
      </c>
      <c r="BS18" t="s">
        <v>26</v>
      </c>
      <c r="BV18">
        <f t="shared" si="8"/>
        <v>0</v>
      </c>
    </row>
    <row r="19" spans="1:87" x14ac:dyDescent="0.35">
      <c r="A19" s="2">
        <v>21</v>
      </c>
      <c r="B19" t="s">
        <v>30</v>
      </c>
      <c r="C19">
        <v>21.313099999999999</v>
      </c>
      <c r="D19">
        <v>-33.408799999999999</v>
      </c>
      <c r="E19">
        <v>-20.6</v>
      </c>
      <c r="F19" s="45">
        <v>-24</v>
      </c>
      <c r="G19">
        <v>22.4023</v>
      </c>
      <c r="H19">
        <v>4.20945E-3</v>
      </c>
      <c r="I19">
        <v>22.892600000000002</v>
      </c>
      <c r="J19">
        <v>5.14315E-3</v>
      </c>
      <c r="K19">
        <v>22.069700000000001</v>
      </c>
      <c r="L19">
        <v>3.69704E-3</v>
      </c>
      <c r="M19">
        <v>0.45429999999999998</v>
      </c>
      <c r="N19">
        <v>5.6574700000000004E-3</v>
      </c>
      <c r="O19">
        <v>0.75390000000000001</v>
      </c>
      <c r="P19">
        <v>5.3550300000000002E-3</v>
      </c>
      <c r="Q19">
        <v>0.29959999999999998</v>
      </c>
      <c r="R19">
        <v>4.6105299999999998E-3</v>
      </c>
      <c r="S19" s="1">
        <v>0</v>
      </c>
      <c r="T19" s="1">
        <v>1</v>
      </c>
      <c r="U19" s="1">
        <v>1</v>
      </c>
      <c r="V19">
        <v>28.712569999999999</v>
      </c>
      <c r="W19">
        <v>29.141670000000001</v>
      </c>
      <c r="X19">
        <v>27.54045</v>
      </c>
      <c r="Y19">
        <v>28.276599999999998</v>
      </c>
      <c r="Z19">
        <v>28.58</v>
      </c>
      <c r="AA19">
        <v>27.095800000000001</v>
      </c>
      <c r="AB19">
        <f t="shared" si="0"/>
        <v>0.43597000000000108</v>
      </c>
      <c r="AC19">
        <f t="shared" si="0"/>
        <v>0.561670000000003</v>
      </c>
      <c r="AD19">
        <v>98.174794301998645</v>
      </c>
      <c r="AE19" s="1">
        <v>5</v>
      </c>
      <c r="AF19" s="1" t="s">
        <v>333</v>
      </c>
      <c r="AG19">
        <v>77.916417289999998</v>
      </c>
      <c r="AH19">
        <v>41.48197072</v>
      </c>
      <c r="AI19">
        <f t="shared" si="1"/>
        <v>59.699194004999995</v>
      </c>
      <c r="AJ19">
        <f t="shared" si="2"/>
        <v>37.085561357090825</v>
      </c>
      <c r="AK19">
        <f t="shared" si="3"/>
        <v>19.744005485055137</v>
      </c>
      <c r="AL19">
        <f t="shared" si="4"/>
        <v>28.414783421072983</v>
      </c>
      <c r="AM19">
        <v>16.022300000000001</v>
      </c>
      <c r="AN19">
        <f t="shared" si="5"/>
        <v>7.6260691956633</v>
      </c>
      <c r="AO19">
        <v>41.088695530000003</v>
      </c>
      <c r="AP19">
        <v>17.763800809999999</v>
      </c>
      <c r="AQ19">
        <v>10.037080380000001</v>
      </c>
      <c r="AR19">
        <v>26.101868060000001</v>
      </c>
      <c r="AS19">
        <v>3.7400014000000002E-2</v>
      </c>
      <c r="AT19">
        <v>26.828234859999998</v>
      </c>
      <c r="AU19">
        <v>4.8649393999999999E-2</v>
      </c>
      <c r="AV19">
        <v>25.84488297</v>
      </c>
      <c r="AW19">
        <v>8.1587401000000004E-2</v>
      </c>
      <c r="AX19">
        <v>119.235</v>
      </c>
      <c r="AY19">
        <v>119.235</v>
      </c>
      <c r="AZ19">
        <v>119.235</v>
      </c>
      <c r="BA19">
        <v>23.134899999999998</v>
      </c>
      <c r="BB19">
        <v>18.455200000000001</v>
      </c>
      <c r="BC19">
        <v>10.0809</v>
      </c>
      <c r="BD19">
        <v>26.335699999999999</v>
      </c>
      <c r="BE19">
        <v>4.8180800000000003E-2</v>
      </c>
      <c r="BF19">
        <v>27.001000000000001</v>
      </c>
      <c r="BG19">
        <v>6.0081200000000001E-2</v>
      </c>
      <c r="BH19">
        <v>26.1112</v>
      </c>
      <c r="BI19">
        <v>0.10895199999999999</v>
      </c>
      <c r="BJ19">
        <f t="shared" si="6"/>
        <v>2.3768700000000003</v>
      </c>
      <c r="BK19">
        <f t="shared" si="7"/>
        <v>2.1406700000000001</v>
      </c>
      <c r="BL19">
        <v>1</v>
      </c>
      <c r="BM19">
        <v>0.69040000000000001</v>
      </c>
      <c r="BN19">
        <v>5.9896863000000002E-2</v>
      </c>
      <c r="BO19">
        <v>0.91439999999999999</v>
      </c>
      <c r="BP19">
        <v>9.3580891999999999E-2</v>
      </c>
      <c r="BQ19">
        <v>0.224</v>
      </c>
      <c r="BR19">
        <v>8.8362937000000003E-2</v>
      </c>
      <c r="BS19">
        <v>21.292873969999999</v>
      </c>
      <c r="BT19">
        <v>-33.390883690000003</v>
      </c>
      <c r="BU19">
        <v>97.270327699999996</v>
      </c>
      <c r="BV19">
        <f t="shared" si="8"/>
        <v>46.297363657218035</v>
      </c>
      <c r="BW19">
        <v>23.472799999999999</v>
      </c>
      <c r="BX19">
        <v>6.5883499999999998E-3</v>
      </c>
      <c r="BY19">
        <v>23.848700000000001</v>
      </c>
      <c r="BZ19">
        <v>7.8257599999999993E-3</v>
      </c>
      <c r="CA19">
        <v>23.238700000000001</v>
      </c>
      <c r="CB19">
        <v>5.9574399999999996E-3</v>
      </c>
      <c r="CC19">
        <v>0.33989999999999998</v>
      </c>
      <c r="CD19">
        <v>9.2425600000000004E-3</v>
      </c>
      <c r="CE19">
        <v>0.54100000000000004</v>
      </c>
      <c r="CF19">
        <v>8.8540400000000005E-3</v>
      </c>
      <c r="CG19">
        <v>0.2011</v>
      </c>
      <c r="CH19">
        <v>7.8925699999999998E-3</v>
      </c>
    </row>
    <row r="20" spans="1:87" x14ac:dyDescent="0.35">
      <c r="A20" s="1">
        <v>23</v>
      </c>
      <c r="B20" t="s">
        <v>32</v>
      </c>
      <c r="C20">
        <v>20.280799999999999</v>
      </c>
      <c r="D20">
        <v>-26.725999999999999</v>
      </c>
      <c r="E20">
        <v>-20.8</v>
      </c>
      <c r="F20">
        <v>-24.8</v>
      </c>
      <c r="G20">
        <v>25.427</v>
      </c>
      <c r="H20">
        <v>9.7506599999999995E-3</v>
      </c>
      <c r="I20">
        <v>26.188700000000001</v>
      </c>
      <c r="J20">
        <v>1.5914299999999999E-2</v>
      </c>
      <c r="K20">
        <v>24.872499999999999</v>
      </c>
      <c r="L20">
        <v>7.5754100000000003E-3</v>
      </c>
      <c r="M20">
        <v>0.74770000000000003</v>
      </c>
      <c r="N20">
        <v>1.8271900000000001E-2</v>
      </c>
      <c r="O20">
        <v>1.2902</v>
      </c>
      <c r="P20">
        <v>1.7245699999999999E-2</v>
      </c>
      <c r="Q20">
        <v>0.54249999999999998</v>
      </c>
      <c r="R20">
        <v>1.19474E-2</v>
      </c>
      <c r="S20" s="1">
        <v>-2</v>
      </c>
      <c r="T20" s="1">
        <v>-1</v>
      </c>
      <c r="U20" s="1">
        <v>-1</v>
      </c>
      <c r="V20">
        <v>29.032450000000001</v>
      </c>
      <c r="W20">
        <v>29.309930000000001</v>
      </c>
      <c r="X20">
        <v>27.629159999999999</v>
      </c>
      <c r="Y20">
        <v>28.605699999999999</v>
      </c>
      <c r="Z20">
        <v>28.347799999999999</v>
      </c>
      <c r="AA20">
        <v>27.141400000000001</v>
      </c>
      <c r="AB20">
        <f t="shared" si="0"/>
        <v>0.42675000000000196</v>
      </c>
      <c r="AC20">
        <f t="shared" si="0"/>
        <v>0.96213000000000193</v>
      </c>
      <c r="AD20">
        <v>82.413811501300259</v>
      </c>
      <c r="AE20" s="1">
        <v>2</v>
      </c>
      <c r="AF20" s="1" t="s">
        <v>303</v>
      </c>
      <c r="AG20">
        <v>140.620904</v>
      </c>
      <c r="AH20">
        <v>114.2674971</v>
      </c>
      <c r="AI20">
        <f t="shared" si="1"/>
        <v>127.44420055000001</v>
      </c>
      <c r="AJ20">
        <f t="shared" si="2"/>
        <v>56.185696370727989</v>
      </c>
      <c r="AK20">
        <f t="shared" si="3"/>
        <v>45.65607754238048</v>
      </c>
      <c r="AL20">
        <f t="shared" si="4"/>
        <v>50.920886956554241</v>
      </c>
      <c r="AM20">
        <v>16.544799999999999</v>
      </c>
      <c r="AN20">
        <f t="shared" si="5"/>
        <v>6.6105471012646904</v>
      </c>
      <c r="AO20">
        <v>17.049602190000002</v>
      </c>
      <c r="AP20">
        <v>7.1581021939999996</v>
      </c>
      <c r="AQ20">
        <v>6.9863615039999996</v>
      </c>
      <c r="AR20">
        <v>26.840790429999998</v>
      </c>
      <c r="AS20">
        <v>4.6894969000000002E-2</v>
      </c>
      <c r="AT20">
        <v>27.55257924</v>
      </c>
      <c r="AU20">
        <v>6.7630129999999997E-2</v>
      </c>
      <c r="AV20">
        <v>26.363537470000001</v>
      </c>
      <c r="AW20">
        <v>0.105198033</v>
      </c>
      <c r="AX20">
        <v>192.47800000000001</v>
      </c>
      <c r="AY20">
        <v>172.77699999999999</v>
      </c>
      <c r="AZ20">
        <v>172.77699999999999</v>
      </c>
      <c r="BA20">
        <v>22.669499999999999</v>
      </c>
      <c r="BB20">
        <v>14.434699999999999</v>
      </c>
      <c r="BC20">
        <v>9.4322599999999994</v>
      </c>
      <c r="BD20">
        <v>26.948499999999999</v>
      </c>
      <c r="BE20">
        <v>4.8668599999999999E-2</v>
      </c>
      <c r="BF20">
        <v>27.6785</v>
      </c>
      <c r="BG20">
        <v>7.6079900000000006E-2</v>
      </c>
      <c r="BH20">
        <v>26.4696</v>
      </c>
      <c r="BI20">
        <v>0.11597200000000001</v>
      </c>
      <c r="BJ20">
        <f t="shared" si="6"/>
        <v>2.0839500000000015</v>
      </c>
      <c r="BK20">
        <f t="shared" si="7"/>
        <v>1.6314300000000017</v>
      </c>
      <c r="BL20">
        <v>1</v>
      </c>
      <c r="BM20">
        <v>0.69779999999999998</v>
      </c>
      <c r="BN20">
        <v>8.1135899999999997E-2</v>
      </c>
      <c r="BO20">
        <v>1.163</v>
      </c>
      <c r="BP20">
        <v>0.12391843</v>
      </c>
      <c r="BQ20">
        <v>0.4652</v>
      </c>
      <c r="BR20">
        <v>0.11405742200000001</v>
      </c>
      <c r="BS20" t="s">
        <v>7</v>
      </c>
      <c r="BV20">
        <f t="shared" si="8"/>
        <v>0</v>
      </c>
    </row>
    <row r="21" spans="1:87" x14ac:dyDescent="0.35">
      <c r="A21" s="1">
        <v>24</v>
      </c>
      <c r="B21" t="s">
        <v>33</v>
      </c>
      <c r="C21">
        <v>21.640999999999998</v>
      </c>
      <c r="D21">
        <v>-23.2271</v>
      </c>
      <c r="E21">
        <v>-21.2</v>
      </c>
      <c r="F21" s="45">
        <v>-24.3</v>
      </c>
      <c r="G21">
        <v>20.479099999999999</v>
      </c>
      <c r="H21">
        <v>1.1737900000000001E-3</v>
      </c>
      <c r="I21">
        <v>21.283000000000001</v>
      </c>
      <c r="J21">
        <v>1.5625400000000001E-3</v>
      </c>
      <c r="K21">
        <v>19.906600000000001</v>
      </c>
      <c r="L21">
        <v>9.7382100000000004E-4</v>
      </c>
      <c r="M21">
        <v>0.78190000000000004</v>
      </c>
      <c r="N21">
        <v>1.5161599999999999E-3</v>
      </c>
      <c r="O21">
        <v>1.3353999999999999</v>
      </c>
      <c r="P21">
        <v>1.41238E-3</v>
      </c>
      <c r="Q21">
        <v>0.55349999999999999</v>
      </c>
      <c r="R21">
        <v>1.0840100000000001E-3</v>
      </c>
      <c r="S21" s="1">
        <v>5</v>
      </c>
      <c r="T21" s="1">
        <v>5</v>
      </c>
      <c r="U21" s="1">
        <v>5</v>
      </c>
      <c r="V21">
        <v>28.935169999999999</v>
      </c>
      <c r="W21">
        <v>29.196539999999999</v>
      </c>
      <c r="X21">
        <v>27.543430000000001</v>
      </c>
      <c r="Y21">
        <v>28.3249</v>
      </c>
      <c r="Z21">
        <v>28.5595</v>
      </c>
      <c r="AA21">
        <v>27.125599999999999</v>
      </c>
      <c r="AB21">
        <f t="shared" si="0"/>
        <v>0.61026999999999987</v>
      </c>
      <c r="AC21">
        <f t="shared" si="0"/>
        <v>0.63703999999999894</v>
      </c>
      <c r="AD21">
        <v>77.98301105232612</v>
      </c>
      <c r="AE21" s="1">
        <v>2</v>
      </c>
      <c r="AF21" s="1" t="s">
        <v>316</v>
      </c>
      <c r="AG21">
        <v>122.48521220000001</v>
      </c>
      <c r="AH21">
        <v>117.525874</v>
      </c>
      <c r="AI21">
        <f t="shared" si="1"/>
        <v>120.00554310000001</v>
      </c>
      <c r="AJ21">
        <f t="shared" si="2"/>
        <v>46.308374980264794</v>
      </c>
      <c r="AK21">
        <f t="shared" si="3"/>
        <v>44.43338216362541</v>
      </c>
      <c r="AL21">
        <f t="shared" si="4"/>
        <v>45.370878571945099</v>
      </c>
      <c r="AM21">
        <v>14.560600000000001</v>
      </c>
      <c r="AN21">
        <f t="shared" si="5"/>
        <v>5.5049724993466889</v>
      </c>
      <c r="AO21">
        <v>6.9251693489999999</v>
      </c>
      <c r="AP21">
        <v>5.9890728590000002</v>
      </c>
      <c r="AQ21">
        <v>5.0887072089999998</v>
      </c>
      <c r="AR21">
        <v>27.425799999999999</v>
      </c>
      <c r="AS21">
        <v>3.7655399999999999E-2</v>
      </c>
      <c r="AT21">
        <v>27.861699999999999</v>
      </c>
      <c r="AU21">
        <v>4.57638E-2</v>
      </c>
      <c r="AV21">
        <v>26.696999999999999</v>
      </c>
      <c r="AW21">
        <v>2.4579799999999999E-2</v>
      </c>
      <c r="AX21">
        <v>137.90600000000001</v>
      </c>
      <c r="AY21">
        <v>187.32900000000001</v>
      </c>
      <c r="AZ21">
        <v>187.32900000000001</v>
      </c>
      <c r="BA21">
        <v>9.3257100000000008</v>
      </c>
      <c r="BB21">
        <v>8.0038199999999993</v>
      </c>
      <c r="BC21">
        <v>6.8521299999999998</v>
      </c>
      <c r="BD21">
        <v>27.6815</v>
      </c>
      <c r="BE21">
        <v>0.117505</v>
      </c>
      <c r="BF21">
        <v>28.2193</v>
      </c>
      <c r="BG21">
        <v>0.13644800000000001</v>
      </c>
      <c r="BH21">
        <v>26.8004</v>
      </c>
      <c r="BI21">
        <v>0.159248</v>
      </c>
      <c r="BJ21">
        <f t="shared" si="6"/>
        <v>1.2536699999999996</v>
      </c>
      <c r="BK21">
        <f t="shared" si="7"/>
        <v>0.97723999999999833</v>
      </c>
      <c r="BL21">
        <v>3</v>
      </c>
      <c r="BM21">
        <v>0.41389999999999999</v>
      </c>
      <c r="BN21">
        <v>5.9017699999999999E-2</v>
      </c>
      <c r="BO21">
        <v>1.1236999999999999</v>
      </c>
      <c r="BP21">
        <v>5.17098E-2</v>
      </c>
      <c r="BQ21">
        <v>0.70979999999999999</v>
      </c>
      <c r="BR21">
        <v>4.4725300000000003E-2</v>
      </c>
      <c r="BS21" t="s">
        <v>10</v>
      </c>
      <c r="BT21" t="s">
        <v>5</v>
      </c>
      <c r="BV21">
        <f t="shared" si="8"/>
        <v>0</v>
      </c>
    </row>
    <row r="22" spans="1:87" x14ac:dyDescent="0.35">
      <c r="A22" s="1">
        <v>25</v>
      </c>
      <c r="B22" t="s">
        <v>34</v>
      </c>
      <c r="C22">
        <v>52.91</v>
      </c>
      <c r="D22">
        <v>-25.008800000000001</v>
      </c>
      <c r="E22">
        <v>-20.3</v>
      </c>
      <c r="F22">
        <v>-22.7</v>
      </c>
      <c r="G22">
        <v>23.023</v>
      </c>
      <c r="H22">
        <v>5.1044699999999998E-3</v>
      </c>
      <c r="I22">
        <v>23.373100000000001</v>
      </c>
      <c r="J22">
        <v>5.9241099999999998E-3</v>
      </c>
      <c r="K22">
        <v>22.750699999999998</v>
      </c>
      <c r="L22">
        <v>4.5640500000000001E-3</v>
      </c>
      <c r="M22">
        <v>0.3291</v>
      </c>
      <c r="N22">
        <v>6.8259799999999997E-3</v>
      </c>
      <c r="O22">
        <v>0.58240000000000003</v>
      </c>
      <c r="P22">
        <v>6.4908300000000004E-3</v>
      </c>
      <c r="Q22">
        <v>0.25330000000000003</v>
      </c>
      <c r="R22">
        <v>5.8521099999999998E-3</v>
      </c>
      <c r="S22" s="1">
        <v>4</v>
      </c>
      <c r="T22" s="8">
        <v>4</v>
      </c>
      <c r="U22" s="8">
        <v>99</v>
      </c>
      <c r="V22">
        <v>28.928570000000001</v>
      </c>
      <c r="W22">
        <v>29.24475</v>
      </c>
      <c r="X22">
        <v>27.600840000000002</v>
      </c>
      <c r="Y22">
        <v>28.5242</v>
      </c>
      <c r="Z22">
        <v>28.5261</v>
      </c>
      <c r="AA22">
        <v>26.984500000000001</v>
      </c>
      <c r="AB22">
        <f t="shared" si="0"/>
        <v>0.40437000000000012</v>
      </c>
      <c r="AC22">
        <f t="shared" si="0"/>
        <v>0.71865000000000023</v>
      </c>
      <c r="AD22">
        <v>91.201083935591072</v>
      </c>
      <c r="AE22" s="1">
        <v>2</v>
      </c>
      <c r="AF22" s="1" t="s">
        <v>316</v>
      </c>
      <c r="AG22">
        <v>56.07838967</v>
      </c>
      <c r="AH22">
        <v>48.255454780000001</v>
      </c>
      <c r="AI22">
        <f t="shared" si="1"/>
        <v>52.166922225</v>
      </c>
      <c r="AJ22">
        <f t="shared" si="2"/>
        <v>24.795416998354767</v>
      </c>
      <c r="AK22">
        <f t="shared" si="3"/>
        <v>21.336456534440138</v>
      </c>
      <c r="AL22">
        <f t="shared" si="4"/>
        <v>23.065936766397449</v>
      </c>
      <c r="AM22">
        <v>9.1175999999999995</v>
      </c>
      <c r="AN22">
        <f t="shared" si="5"/>
        <v>4.0314048843870705</v>
      </c>
      <c r="AO22">
        <v>17.834577750000001</v>
      </c>
      <c r="AP22">
        <v>13.335791779999999</v>
      </c>
      <c r="AQ22">
        <v>6.7054202079999996</v>
      </c>
      <c r="AR22">
        <v>26.362205889999998</v>
      </c>
      <c r="AS22">
        <v>5.8480194999999999E-2</v>
      </c>
      <c r="AT22">
        <v>26.797014239999999</v>
      </c>
      <c r="AU22">
        <v>6.6748518000000007E-2</v>
      </c>
      <c r="AV22">
        <v>25.89644127</v>
      </c>
      <c r="AW22">
        <v>0.121142474</v>
      </c>
      <c r="AX22">
        <v>74.822000000000003</v>
      </c>
      <c r="AY22">
        <v>74.822000000000003</v>
      </c>
      <c r="AZ22">
        <v>60.338099999999997</v>
      </c>
      <c r="BA22">
        <v>17.251200000000001</v>
      </c>
      <c r="BB22">
        <v>14.042400000000001</v>
      </c>
      <c r="BC22">
        <v>7.8674299999999997</v>
      </c>
      <c r="BD22">
        <v>26.604800000000001</v>
      </c>
      <c r="BE22">
        <v>6.4929000000000001E-2</v>
      </c>
      <c r="BF22">
        <v>27.123699999999999</v>
      </c>
      <c r="BG22">
        <v>7.9310400000000003E-2</v>
      </c>
      <c r="BH22">
        <v>26.0428</v>
      </c>
      <c r="BI22">
        <v>0.14047399999999999</v>
      </c>
      <c r="BJ22">
        <f t="shared" si="6"/>
        <v>2.3237699999999997</v>
      </c>
      <c r="BK22">
        <f t="shared" si="7"/>
        <v>2.1210500000000003</v>
      </c>
      <c r="BL22">
        <v>1</v>
      </c>
      <c r="BM22">
        <v>0.4138</v>
      </c>
      <c r="BN22">
        <v>8.5502922999999995E-2</v>
      </c>
      <c r="BO22">
        <v>0.86060000000000003</v>
      </c>
      <c r="BP22">
        <v>0.13567462299999999</v>
      </c>
      <c r="BQ22">
        <v>0.44679999999999997</v>
      </c>
      <c r="BR22">
        <v>0.13159944000000001</v>
      </c>
      <c r="BS22" t="s">
        <v>35</v>
      </c>
      <c r="BV22">
        <f t="shared" si="8"/>
        <v>0</v>
      </c>
    </row>
    <row r="23" spans="1:87" x14ac:dyDescent="0.35">
      <c r="A23" s="2">
        <v>26</v>
      </c>
      <c r="B23" t="s">
        <v>36</v>
      </c>
      <c r="C23">
        <v>62.593699999999998</v>
      </c>
      <c r="D23">
        <v>-23.6173</v>
      </c>
      <c r="E23">
        <v>-20</v>
      </c>
      <c r="F23" s="45">
        <v>-23.4</v>
      </c>
      <c r="G23">
        <v>20.339099999999998</v>
      </c>
      <c r="H23">
        <v>1.89562E-3</v>
      </c>
      <c r="I23">
        <v>21.224299999999999</v>
      </c>
      <c r="J23">
        <v>2.4991000000000002E-3</v>
      </c>
      <c r="K23">
        <v>19.594999999999999</v>
      </c>
      <c r="L23">
        <v>1.54973E-3</v>
      </c>
      <c r="M23">
        <v>0.83230000000000004</v>
      </c>
      <c r="N23">
        <v>2.1509599999999999E-3</v>
      </c>
      <c r="O23">
        <v>1.5283</v>
      </c>
      <c r="P23">
        <v>1.9808500000000001E-3</v>
      </c>
      <c r="Q23">
        <v>0.69599999999999995</v>
      </c>
      <c r="R23">
        <v>1.45757E-3</v>
      </c>
      <c r="S23" s="1">
        <v>1</v>
      </c>
      <c r="T23" s="44">
        <v>0</v>
      </c>
      <c r="U23" s="1">
        <v>-1</v>
      </c>
      <c r="V23">
        <v>28.947690000000001</v>
      </c>
      <c r="W23">
        <v>29.199739999999998</v>
      </c>
      <c r="X23">
        <v>27.735130000000002</v>
      </c>
      <c r="Y23">
        <v>28.542899999999999</v>
      </c>
      <c r="Z23">
        <v>28.8292</v>
      </c>
      <c r="AA23">
        <v>26.99</v>
      </c>
      <c r="AB23">
        <f t="shared" si="0"/>
        <v>0.40479000000000198</v>
      </c>
      <c r="AC23">
        <f t="shared" si="0"/>
        <v>0.37053999999999832</v>
      </c>
      <c r="AD23">
        <v>58.076441752131331</v>
      </c>
      <c r="AE23" s="1">
        <v>3</v>
      </c>
      <c r="AF23" s="1" t="s">
        <v>300</v>
      </c>
      <c r="AG23">
        <v>68.209434630000004</v>
      </c>
      <c r="AH23">
        <v>64.379248745366795</v>
      </c>
      <c r="AI23">
        <f t="shared" si="1"/>
        <v>66.294341687683399</v>
      </c>
      <c r="AJ23">
        <f t="shared" si="2"/>
        <v>19.20526624340971</v>
      </c>
      <c r="AK23">
        <f t="shared" si="3"/>
        <v>18.126826873912613</v>
      </c>
      <c r="AL23">
        <f t="shared" si="4"/>
        <v>18.666046558661158</v>
      </c>
      <c r="AM23">
        <v>8.2969399999999993</v>
      </c>
      <c r="AN23">
        <f t="shared" si="5"/>
        <v>2.3361129229403157</v>
      </c>
      <c r="AO23">
        <v>52.016902923583999</v>
      </c>
      <c r="AP23">
        <v>36.627994537353501</v>
      </c>
      <c r="AQ23">
        <v>21.3569933573405</v>
      </c>
      <c r="AR23">
        <v>24.9805806477865</v>
      </c>
      <c r="AS23">
        <v>2.73322984576225E-2</v>
      </c>
      <c r="AT23">
        <v>25.620968500773099</v>
      </c>
      <c r="AU23">
        <v>3.3607514575123801E-2</v>
      </c>
      <c r="AV23">
        <v>24.6062215169271</v>
      </c>
      <c r="AW23">
        <v>4.6248748898506199E-2</v>
      </c>
      <c r="AX23">
        <v>54.572000000000003</v>
      </c>
      <c r="AY23">
        <v>54.572000000000003</v>
      </c>
      <c r="AZ23">
        <v>54.572000000000003</v>
      </c>
      <c r="BA23">
        <v>43.068100000000001</v>
      </c>
      <c r="BB23">
        <v>33.636200000000002</v>
      </c>
      <c r="BC23">
        <v>23.292000000000002</v>
      </c>
      <c r="BD23">
        <v>25.1449</v>
      </c>
      <c r="BE23">
        <v>2.7941199999999999E-2</v>
      </c>
      <c r="BF23">
        <v>25.8005</v>
      </c>
      <c r="BG23">
        <v>3.5010199999999998E-2</v>
      </c>
      <c r="BH23">
        <v>24.795999999999999</v>
      </c>
      <c r="BI23">
        <v>4.9345600000000003E-2</v>
      </c>
      <c r="BJ23">
        <f t="shared" si="6"/>
        <v>3.8027900000000017</v>
      </c>
      <c r="BK23">
        <f t="shared" si="7"/>
        <v>3.3992399999999989</v>
      </c>
      <c r="BL23">
        <v>1</v>
      </c>
      <c r="BM23">
        <v>0.58740000000000003</v>
      </c>
      <c r="BN23">
        <v>3.9001466161376702E-2</v>
      </c>
      <c r="BO23">
        <v>0.91369999999999996</v>
      </c>
      <c r="BP23">
        <v>5.2885818813456401E-2</v>
      </c>
      <c r="BQ23">
        <v>0.32629999999999998</v>
      </c>
      <c r="BR23">
        <v>4.9530265895626598E-2</v>
      </c>
      <c r="BV23">
        <f t="shared" si="8"/>
        <v>0</v>
      </c>
    </row>
    <row r="24" spans="1:87" x14ac:dyDescent="0.35">
      <c r="A24" s="1">
        <v>27</v>
      </c>
      <c r="B24" t="s">
        <v>37</v>
      </c>
      <c r="C24">
        <v>71.637</v>
      </c>
      <c r="D24">
        <v>-26.411200000000001</v>
      </c>
      <c r="E24">
        <v>-19.600000000000001</v>
      </c>
      <c r="F24">
        <v>-21.5</v>
      </c>
      <c r="G24">
        <v>21.1127</v>
      </c>
      <c r="H24">
        <v>2.4796200000000001E-3</v>
      </c>
      <c r="I24">
        <v>21.482900000000001</v>
      </c>
      <c r="J24">
        <v>2.8130400000000002E-3</v>
      </c>
      <c r="K24">
        <v>20.856400000000001</v>
      </c>
      <c r="L24">
        <v>2.2806599999999999E-3</v>
      </c>
      <c r="M24">
        <v>0.3332</v>
      </c>
      <c r="N24">
        <v>2.7545500000000001E-3</v>
      </c>
      <c r="O24">
        <v>0.55649999999999999</v>
      </c>
      <c r="P24">
        <v>2.6308299999999998E-3</v>
      </c>
      <c r="Q24">
        <v>0.2233</v>
      </c>
      <c r="R24">
        <v>2.3721800000000002E-3</v>
      </c>
      <c r="S24" s="1">
        <v>9</v>
      </c>
      <c r="T24" s="1">
        <v>10</v>
      </c>
      <c r="U24" s="1">
        <v>10</v>
      </c>
      <c r="V24">
        <v>29.014220000000002</v>
      </c>
      <c r="W24">
        <v>29.214079999999999</v>
      </c>
      <c r="X24">
        <v>27.677420000000001</v>
      </c>
      <c r="Y24">
        <v>28.509499999999999</v>
      </c>
      <c r="Z24">
        <v>28.275200000000002</v>
      </c>
      <c r="AA24">
        <v>27.201599999999999</v>
      </c>
      <c r="AB24">
        <f t="shared" si="0"/>
        <v>0.5047200000000025</v>
      </c>
      <c r="AC24">
        <f t="shared" si="0"/>
        <v>0.93887999999999749</v>
      </c>
      <c r="AD24">
        <v>76.559660691125856</v>
      </c>
      <c r="AE24" s="1">
        <v>2</v>
      </c>
      <c r="AF24" s="1" t="s">
        <v>309</v>
      </c>
      <c r="AG24">
        <v>59.012878069999999</v>
      </c>
      <c r="AH24">
        <v>46.598502510000003</v>
      </c>
      <c r="AI24">
        <f t="shared" si="1"/>
        <v>52.805690290000001</v>
      </c>
      <c r="AJ24">
        <f t="shared" si="2"/>
        <v>21.903962041380705</v>
      </c>
      <c r="AK24">
        <f t="shared" si="3"/>
        <v>17.296086270415373</v>
      </c>
      <c r="AL24">
        <f t="shared" si="4"/>
        <v>19.600024155898037</v>
      </c>
      <c r="AM24">
        <v>9.1227199999999993</v>
      </c>
      <c r="AN24">
        <f t="shared" si="5"/>
        <v>3.3861034934970862</v>
      </c>
      <c r="AO24">
        <v>55.847957610000002</v>
      </c>
      <c r="AP24">
        <v>32.02774239</v>
      </c>
      <c r="AQ24">
        <v>23.17033005</v>
      </c>
      <c r="AR24">
        <v>25.042207080000001</v>
      </c>
      <c r="AS24">
        <v>2.7214353E-2</v>
      </c>
      <c r="AT24">
        <v>25.567277270000002</v>
      </c>
      <c r="AU24">
        <v>3.2319193000000003E-2</v>
      </c>
      <c r="AV24">
        <v>24.73376846</v>
      </c>
      <c r="AW24">
        <v>5.0493243E-2</v>
      </c>
      <c r="AX24">
        <v>44.275399999999998</v>
      </c>
      <c r="AY24">
        <v>44.275399999999998</v>
      </c>
      <c r="AZ24">
        <v>44.275399999999998</v>
      </c>
      <c r="BA24">
        <v>38.908700000000003</v>
      </c>
      <c r="BB24">
        <v>31.775700000000001</v>
      </c>
      <c r="BC24">
        <v>18.825099999999999</v>
      </c>
      <c r="BD24">
        <v>25.0871</v>
      </c>
      <c r="BE24">
        <v>3.1271399999999998E-2</v>
      </c>
      <c r="BF24">
        <v>25.631900000000002</v>
      </c>
      <c r="BG24">
        <v>3.7535399999999997E-2</v>
      </c>
      <c r="BH24">
        <v>24.8428</v>
      </c>
      <c r="BI24">
        <v>6.1041600000000001E-2</v>
      </c>
      <c r="BJ24">
        <f t="shared" si="6"/>
        <v>3.9271200000000022</v>
      </c>
      <c r="BK24">
        <f t="shared" si="7"/>
        <v>3.5821799999999975</v>
      </c>
      <c r="BL24">
        <v>1</v>
      </c>
      <c r="BM24">
        <v>0.48799999999999999</v>
      </c>
      <c r="BN24">
        <v>3.8394635000000003E-2</v>
      </c>
      <c r="BO24">
        <v>0.76349999999999996</v>
      </c>
      <c r="BP24">
        <v>5.6181783999999999E-2</v>
      </c>
      <c r="BQ24">
        <v>0.27550000000000002</v>
      </c>
      <c r="BR24">
        <v>5.3671811999999999E-2</v>
      </c>
      <c r="BV24">
        <f t="shared" si="8"/>
        <v>0</v>
      </c>
    </row>
    <row r="25" spans="1:87" s="46" customFormat="1" x14ac:dyDescent="0.35">
      <c r="A25" s="8">
        <v>28</v>
      </c>
      <c r="B25" s="46" t="s">
        <v>171</v>
      </c>
      <c r="C25" s="46">
        <v>29.698799999999999</v>
      </c>
      <c r="D25" s="46">
        <v>-22.1569</v>
      </c>
      <c r="E25" s="46">
        <v>-18.7</v>
      </c>
      <c r="F25" s="46">
        <v>-21.1</v>
      </c>
      <c r="G25" s="46">
        <v>20.661899999999999</v>
      </c>
      <c r="H25" s="46">
        <v>2.1653499999999999E-3</v>
      </c>
      <c r="I25" s="46">
        <v>20.9192</v>
      </c>
      <c r="J25" s="46">
        <v>2.3509099999999999E-3</v>
      </c>
      <c r="K25" s="46">
        <v>20.5014</v>
      </c>
      <c r="L25" s="46">
        <v>2.0604500000000001E-3</v>
      </c>
      <c r="M25" s="46">
        <v>0.23930000000000001</v>
      </c>
      <c r="N25" s="46">
        <v>2.2061300000000002E-3</v>
      </c>
      <c r="O25" s="46">
        <v>0.38390000000000002</v>
      </c>
      <c r="P25" s="46">
        <v>2.1379300000000001E-3</v>
      </c>
      <c r="Q25" s="46">
        <v>0.14460000000000001</v>
      </c>
      <c r="R25" s="46">
        <v>1.9982099999999998E-3</v>
      </c>
      <c r="S25" s="8">
        <v>0</v>
      </c>
      <c r="T25" s="8">
        <v>10</v>
      </c>
      <c r="U25" s="8">
        <v>10</v>
      </c>
      <c r="V25" s="46">
        <v>28.954360000000001</v>
      </c>
      <c r="W25" s="46">
        <v>29.31671</v>
      </c>
      <c r="X25" s="46">
        <v>27.562650000000001</v>
      </c>
      <c r="Y25" s="46">
        <v>28.0425</v>
      </c>
      <c r="Z25" s="46">
        <v>28.465900000000001</v>
      </c>
      <c r="AA25" s="46">
        <v>27.000499999999999</v>
      </c>
      <c r="AB25" s="46">
        <f t="shared" si="0"/>
        <v>0.91186000000000078</v>
      </c>
      <c r="AC25" s="46">
        <f t="shared" si="0"/>
        <v>0.85080999999999918</v>
      </c>
      <c r="AD25" s="46">
        <v>75</v>
      </c>
      <c r="AE25" s="8">
        <v>3</v>
      </c>
      <c r="AF25" s="8" t="s">
        <v>300</v>
      </c>
      <c r="AG25" s="46">
        <v>36.808656910000003</v>
      </c>
      <c r="AH25" s="46">
        <v>23.74869829</v>
      </c>
      <c r="AI25" s="46">
        <f t="shared" si="1"/>
        <v>30.278677600000002</v>
      </c>
      <c r="AJ25" s="46">
        <f t="shared" si="2"/>
        <v>13.384036637552777</v>
      </c>
      <c r="AK25" s="46">
        <f t="shared" si="3"/>
        <v>8.6352905726694456</v>
      </c>
      <c r="AL25" s="46">
        <f t="shared" si="4"/>
        <v>11.009663605111113</v>
      </c>
      <c r="AM25" s="46">
        <v>8.0637399999999992</v>
      </c>
      <c r="AN25" s="46">
        <f t="shared" si="5"/>
        <v>2.9320654611111108</v>
      </c>
      <c r="AO25" s="46">
        <v>24.397053880000001</v>
      </c>
      <c r="AP25" s="46">
        <v>24.424905299999999</v>
      </c>
      <c r="AQ25" s="46">
        <v>11.856038330000001</v>
      </c>
      <c r="AR25" s="46">
        <v>24.851693470000001</v>
      </c>
      <c r="AS25" s="46">
        <v>4.2500007999999999E-2</v>
      </c>
      <c r="AT25" s="46">
        <v>25.283600809999999</v>
      </c>
      <c r="AU25" s="46">
        <v>4.4392988000000001E-2</v>
      </c>
      <c r="AV25" s="46">
        <v>24.5135498</v>
      </c>
      <c r="AW25" s="46">
        <v>7.2666189000000006E-2</v>
      </c>
      <c r="AX25" s="46">
        <v>60.543999999999997</v>
      </c>
      <c r="AY25" s="46">
        <v>60.543999999999997</v>
      </c>
      <c r="AZ25" s="46">
        <v>60.543999999999997</v>
      </c>
      <c r="BA25" s="46">
        <v>41.538400000000003</v>
      </c>
      <c r="BB25" s="46">
        <v>38.322600000000001</v>
      </c>
      <c r="BC25" s="46">
        <v>20.130700000000001</v>
      </c>
      <c r="BD25" s="46">
        <v>25.1995</v>
      </c>
      <c r="BE25" s="46">
        <v>2.86001E-2</v>
      </c>
      <c r="BF25" s="46">
        <v>25.663699999999999</v>
      </c>
      <c r="BG25" s="46">
        <v>3.0793500000000001E-2</v>
      </c>
      <c r="BH25" s="46">
        <v>24.9316</v>
      </c>
      <c r="BI25" s="46">
        <v>5.63962E-2</v>
      </c>
      <c r="BJ25" s="46">
        <f t="shared" si="6"/>
        <v>3.7548600000000008</v>
      </c>
      <c r="BK25" s="46">
        <f t="shared" si="7"/>
        <v>3.6530100000000019</v>
      </c>
      <c r="BL25" s="46">
        <v>1</v>
      </c>
      <c r="BM25" s="46">
        <v>0.41389999999999999</v>
      </c>
      <c r="BN25" s="46">
        <v>5.0643902999999997E-2</v>
      </c>
      <c r="BO25" s="46">
        <v>0.73609999999999998</v>
      </c>
      <c r="BP25" s="46">
        <v>7.4692019999999998E-2</v>
      </c>
      <c r="BQ25" s="46">
        <v>0.32219999999999999</v>
      </c>
      <c r="BR25" s="46">
        <v>7.3787535000000001E-2</v>
      </c>
      <c r="BV25" s="46">
        <f t="shared" si="8"/>
        <v>0</v>
      </c>
    </row>
    <row r="26" spans="1:87" x14ac:dyDescent="0.35">
      <c r="A26" s="1">
        <v>29</v>
      </c>
      <c r="B26" t="s">
        <v>39</v>
      </c>
      <c r="C26">
        <v>57.241199999999999</v>
      </c>
      <c r="D26">
        <v>-22.131799999999998</v>
      </c>
      <c r="E26">
        <v>-20.399999999999999</v>
      </c>
      <c r="F26" s="45">
        <v>-23.4</v>
      </c>
      <c r="G26">
        <v>19.1708</v>
      </c>
      <c r="H26">
        <v>4.2445800000000004E-3</v>
      </c>
      <c r="I26">
        <v>19.855399999999999</v>
      </c>
      <c r="J26">
        <v>4.7806899999999998E-3</v>
      </c>
      <c r="K26">
        <v>18.700700000000001</v>
      </c>
      <c r="L26">
        <v>3.9633699999999999E-3</v>
      </c>
      <c r="M26">
        <v>0.63449999999999995</v>
      </c>
      <c r="N26">
        <v>2.4488600000000002E-3</v>
      </c>
      <c r="O26">
        <v>1.0587</v>
      </c>
      <c r="P26">
        <v>2.2944799999999998E-3</v>
      </c>
      <c r="Q26">
        <v>0.42420000000000002</v>
      </c>
      <c r="R26">
        <v>1.8521200000000001E-3</v>
      </c>
      <c r="S26" s="1">
        <v>1</v>
      </c>
      <c r="T26" s="1">
        <v>1</v>
      </c>
      <c r="U26" s="1">
        <v>1</v>
      </c>
      <c r="V26">
        <v>28.896660000000001</v>
      </c>
      <c r="W26">
        <v>29.119980000000002</v>
      </c>
      <c r="X26">
        <v>27.566700000000001</v>
      </c>
      <c r="Y26">
        <v>28.206700000000001</v>
      </c>
      <c r="Z26">
        <v>28.4161</v>
      </c>
      <c r="AA26">
        <v>26.059200000000001</v>
      </c>
      <c r="AB26">
        <f t="shared" si="0"/>
        <v>0.68995999999999924</v>
      </c>
      <c r="AC26">
        <f t="shared" si="0"/>
        <v>0.70388000000000162</v>
      </c>
      <c r="AD26">
        <v>58.076441752131331</v>
      </c>
      <c r="AE26" s="1">
        <v>5</v>
      </c>
      <c r="AF26" s="1" t="s">
        <v>334</v>
      </c>
      <c r="AG26">
        <v>80.377160779999997</v>
      </c>
      <c r="AH26">
        <v>68.761904720000004</v>
      </c>
      <c r="AI26">
        <f t="shared" si="1"/>
        <v>74.569532750000008</v>
      </c>
      <c r="AJ26">
        <f t="shared" si="2"/>
        <v>22.63125007622202</v>
      </c>
      <c r="AK26">
        <f t="shared" si="3"/>
        <v>19.360821486280816</v>
      </c>
      <c r="AL26">
        <f t="shared" si="4"/>
        <v>20.996035781251418</v>
      </c>
      <c r="AM26">
        <v>13.4551</v>
      </c>
      <c r="AN26">
        <f t="shared" si="5"/>
        <v>3.7884609252874251</v>
      </c>
      <c r="AO26">
        <v>23.032463069999999</v>
      </c>
      <c r="AP26">
        <v>17.206834789999998</v>
      </c>
      <c r="AQ26">
        <v>4.1802250540000001</v>
      </c>
      <c r="AR26">
        <v>25.886763890000001</v>
      </c>
      <c r="AS26">
        <v>3.1953438000000001E-2</v>
      </c>
      <c r="AT26">
        <v>26.422005970000001</v>
      </c>
      <c r="AU26">
        <v>3.8878792000000002E-2</v>
      </c>
      <c r="AV26">
        <v>25.534034729999998</v>
      </c>
      <c r="AW26">
        <v>7.2003845999999996E-2</v>
      </c>
      <c r="AX26">
        <v>123.902</v>
      </c>
      <c r="AY26">
        <v>123.902</v>
      </c>
      <c r="AZ26">
        <v>123.902</v>
      </c>
      <c r="BA26">
        <v>36.111400000000003</v>
      </c>
      <c r="BB26">
        <v>29.323799999999999</v>
      </c>
      <c r="BC26">
        <v>15.2425</v>
      </c>
      <c r="BD26">
        <v>25.9679</v>
      </c>
      <c r="BE26">
        <v>3.12693E-2</v>
      </c>
      <c r="BF26">
        <v>26.5093</v>
      </c>
      <c r="BG26">
        <v>3.8228699999999997E-2</v>
      </c>
      <c r="BH26">
        <v>25.644200000000001</v>
      </c>
      <c r="BI26">
        <v>7.2434100000000001E-2</v>
      </c>
      <c r="BJ26">
        <f t="shared" si="6"/>
        <v>2.9287600000000005</v>
      </c>
      <c r="BK26">
        <f t="shared" si="7"/>
        <v>2.6106800000000021</v>
      </c>
      <c r="BL26">
        <v>1</v>
      </c>
      <c r="BM26">
        <v>0.48520000000000002</v>
      </c>
      <c r="BN26">
        <v>4.8340462000000001E-2</v>
      </c>
      <c r="BO26">
        <v>0.79190000000000005</v>
      </c>
      <c r="BP26">
        <v>7.9923812999999996E-2</v>
      </c>
      <c r="BQ26">
        <v>0.30669999999999997</v>
      </c>
      <c r="BR26">
        <v>7.6919902999999998E-2</v>
      </c>
      <c r="BV26">
        <f t="shared" si="8"/>
        <v>0</v>
      </c>
    </row>
    <row r="27" spans="1:87" x14ac:dyDescent="0.35">
      <c r="A27" s="2">
        <v>30</v>
      </c>
      <c r="B27" t="s">
        <v>160</v>
      </c>
      <c r="C27">
        <v>18.5288</v>
      </c>
      <c r="D27">
        <v>-32.652099999999997</v>
      </c>
      <c r="E27">
        <v>-21.4</v>
      </c>
      <c r="F27" s="45">
        <v>-23.9</v>
      </c>
      <c r="G27">
        <v>20.039300000000001</v>
      </c>
      <c r="H27">
        <v>8.68877E-4</v>
      </c>
      <c r="I27">
        <v>20.8049</v>
      </c>
      <c r="J27">
        <v>1.1346399999999999E-3</v>
      </c>
      <c r="K27">
        <v>19.4084</v>
      </c>
      <c r="L27">
        <v>7.10942E-4</v>
      </c>
      <c r="M27">
        <v>0.73660000000000003</v>
      </c>
      <c r="N27">
        <v>1.0881199999999999E-3</v>
      </c>
      <c r="O27">
        <v>1.3425</v>
      </c>
      <c r="P27">
        <v>1.0057499999999999E-3</v>
      </c>
      <c r="Q27">
        <v>0.60589999999999999</v>
      </c>
      <c r="R27">
        <v>7.8020400000000005E-4</v>
      </c>
      <c r="S27" s="1">
        <v>4</v>
      </c>
      <c r="T27" s="1">
        <v>4</v>
      </c>
      <c r="U27" s="1">
        <v>3</v>
      </c>
      <c r="V27">
        <v>28.94041</v>
      </c>
      <c r="W27">
        <v>29.128520000000002</v>
      </c>
      <c r="X27">
        <v>27.518809999999998</v>
      </c>
      <c r="Y27">
        <v>28.481000000000002</v>
      </c>
      <c r="Z27">
        <v>28.509899999999998</v>
      </c>
      <c r="AA27">
        <v>26.9466</v>
      </c>
      <c r="AB27">
        <f t="shared" si="0"/>
        <v>0.45940999999999832</v>
      </c>
      <c r="AC27">
        <f t="shared" si="0"/>
        <v>0.6186200000000035</v>
      </c>
      <c r="AD27">
        <v>48.75284901033865</v>
      </c>
      <c r="AE27" s="1">
        <v>5</v>
      </c>
      <c r="AF27" s="1" t="s">
        <v>335</v>
      </c>
      <c r="AG27">
        <v>312.42382679999997</v>
      </c>
      <c r="AH27">
        <v>127.9510409</v>
      </c>
      <c r="AI27">
        <f t="shared" si="1"/>
        <v>220.18743384999999</v>
      </c>
      <c r="AJ27">
        <f t="shared" si="2"/>
        <v>73.84481895064178</v>
      </c>
      <c r="AK27">
        <f t="shared" si="3"/>
        <v>30.242640411210349</v>
      </c>
      <c r="AL27">
        <f t="shared" si="4"/>
        <v>52.043729680926063</v>
      </c>
      <c r="AM27">
        <v>18.361999999999998</v>
      </c>
      <c r="AN27">
        <f t="shared" si="5"/>
        <v>4.3400613181775567</v>
      </c>
      <c r="AO27">
        <v>14.50881545</v>
      </c>
      <c r="AP27">
        <v>9.0301364260000003</v>
      </c>
      <c r="AQ27">
        <v>4.0712799229999996</v>
      </c>
      <c r="AR27">
        <v>27.135778429999998</v>
      </c>
      <c r="AS27">
        <v>5.6147496999999998E-2</v>
      </c>
      <c r="AT27">
        <v>27.776344300000002</v>
      </c>
      <c r="AU27">
        <v>8.3487451000000004E-2</v>
      </c>
      <c r="AV27">
        <v>26.673092520000001</v>
      </c>
      <c r="AW27">
        <v>0.13844764700000001</v>
      </c>
      <c r="AX27">
        <v>249.727</v>
      </c>
      <c r="AY27">
        <v>229.751</v>
      </c>
      <c r="AZ27">
        <v>229.751</v>
      </c>
      <c r="BA27">
        <v>17.637599999999999</v>
      </c>
      <c r="BB27">
        <v>11.6561</v>
      </c>
      <c r="BC27">
        <v>6.2614299999999998</v>
      </c>
      <c r="BD27">
        <v>27.277999999999999</v>
      </c>
      <c r="BE27">
        <v>6.2154899999999999E-2</v>
      </c>
      <c r="BF27">
        <v>27.875900000000001</v>
      </c>
      <c r="BG27">
        <v>9.3796099999999993E-2</v>
      </c>
      <c r="BH27">
        <v>26.904699999999998</v>
      </c>
      <c r="BI27">
        <v>0.17404900000000001</v>
      </c>
      <c r="BJ27">
        <f t="shared" si="6"/>
        <v>1.6624100000000013</v>
      </c>
      <c r="BK27">
        <f t="shared" si="7"/>
        <v>1.2526200000000003</v>
      </c>
      <c r="BL27">
        <v>1</v>
      </c>
      <c r="BM27">
        <v>0.61150000000000004</v>
      </c>
      <c r="BN27">
        <v>9.9762457999999998E-2</v>
      </c>
      <c r="BO27">
        <v>1.0491999999999999</v>
      </c>
      <c r="BP27">
        <v>0.16095168800000001</v>
      </c>
      <c r="BQ27">
        <v>0.43769999999999998</v>
      </c>
      <c r="BR27">
        <v>0.148792968</v>
      </c>
      <c r="BS27">
        <v>18.493919000000002</v>
      </c>
      <c r="BT27">
        <v>-32.645606299999997</v>
      </c>
      <c r="BU27">
        <v>127.72550819999999</v>
      </c>
      <c r="BV27">
        <f t="shared" si="8"/>
        <v>30.189333268891751</v>
      </c>
      <c r="BW27">
        <v>21.956600000000002</v>
      </c>
      <c r="BX27">
        <v>2.0485400000000002E-3</v>
      </c>
      <c r="BY27">
        <v>22.2865</v>
      </c>
      <c r="BZ27">
        <v>2.34015E-3</v>
      </c>
      <c r="CA27">
        <v>21.778199999999998</v>
      </c>
      <c r="CB27">
        <v>1.90975E-3</v>
      </c>
      <c r="CC27">
        <v>0.30080000000000001</v>
      </c>
      <c r="CD27">
        <v>2.6652899999999998E-3</v>
      </c>
      <c r="CE27">
        <v>0.45419999999999999</v>
      </c>
      <c r="CF27">
        <v>2.5772E-3</v>
      </c>
      <c r="CG27">
        <v>0.15340000000000001</v>
      </c>
      <c r="CH27">
        <v>2.3550200000000002E-3</v>
      </c>
      <c r="CI27" t="s">
        <v>93</v>
      </c>
    </row>
    <row r="28" spans="1:87" x14ac:dyDescent="0.35">
      <c r="A28" s="1">
        <v>31</v>
      </c>
      <c r="B28" t="s">
        <v>161</v>
      </c>
      <c r="C28">
        <v>18.5288</v>
      </c>
      <c r="D28">
        <v>-32.652099999999997</v>
      </c>
      <c r="E28">
        <v>-21.4</v>
      </c>
      <c r="F28" s="45">
        <v>-23.9</v>
      </c>
      <c r="G28">
        <v>20.039300000000001</v>
      </c>
      <c r="H28">
        <v>8.68877E-4</v>
      </c>
      <c r="I28">
        <v>20.8049</v>
      </c>
      <c r="J28">
        <v>1.1346399999999999E-3</v>
      </c>
      <c r="K28">
        <v>19.4084</v>
      </c>
      <c r="L28">
        <v>7.10942E-4</v>
      </c>
      <c r="M28">
        <v>0.73660000000000003</v>
      </c>
      <c r="N28">
        <v>1.0881199999999999E-3</v>
      </c>
      <c r="O28">
        <v>1.3425</v>
      </c>
      <c r="P28">
        <v>1.0057499999999999E-3</v>
      </c>
      <c r="Q28">
        <v>0.60589999999999999</v>
      </c>
      <c r="R28">
        <v>7.8020400000000005E-4</v>
      </c>
      <c r="S28" s="1">
        <v>4</v>
      </c>
      <c r="T28" s="1">
        <v>4</v>
      </c>
      <c r="U28" s="1">
        <v>3</v>
      </c>
      <c r="V28">
        <v>28.94041</v>
      </c>
      <c r="W28">
        <v>29.128520000000002</v>
      </c>
      <c r="X28">
        <v>27.518809999999998</v>
      </c>
      <c r="Y28">
        <v>28.481000000000002</v>
      </c>
      <c r="Z28">
        <v>28.509899999999998</v>
      </c>
      <c r="AA28">
        <v>26.9466</v>
      </c>
      <c r="AB28">
        <f t="shared" si="0"/>
        <v>0.45940999999999832</v>
      </c>
      <c r="AC28">
        <f t="shared" si="0"/>
        <v>0.6186200000000035</v>
      </c>
      <c r="AD28">
        <v>48.75284901033865</v>
      </c>
      <c r="AE28" s="1">
        <v>5</v>
      </c>
      <c r="AF28" s="1" t="s">
        <v>335</v>
      </c>
      <c r="AG28">
        <v>312.42382679999997</v>
      </c>
      <c r="AH28">
        <v>127.9510409</v>
      </c>
      <c r="AI28">
        <f t="shared" si="1"/>
        <v>220.18743384999999</v>
      </c>
      <c r="AJ28">
        <f t="shared" si="2"/>
        <v>73.84481895064178</v>
      </c>
      <c r="AK28">
        <f t="shared" si="3"/>
        <v>30.242640411210349</v>
      </c>
      <c r="AL28">
        <f t="shared" si="4"/>
        <v>52.043729680926063</v>
      </c>
      <c r="AM28">
        <v>18.361999999999998</v>
      </c>
      <c r="AN28">
        <f t="shared" si="5"/>
        <v>4.3400613181775567</v>
      </c>
      <c r="AO28">
        <v>14.50881545</v>
      </c>
      <c r="AP28">
        <v>9.0301364260000003</v>
      </c>
      <c r="AQ28">
        <v>4.0712799229999996</v>
      </c>
      <c r="AR28">
        <v>27.011900000000001</v>
      </c>
      <c r="AS28">
        <v>2.2958300000000001E-2</v>
      </c>
      <c r="AT28">
        <v>27.8505</v>
      </c>
      <c r="AU28">
        <v>4.0458000000000001E-2</v>
      </c>
      <c r="AV28">
        <v>26.8414</v>
      </c>
      <c r="AW28">
        <v>2.5835299999999999E-2</v>
      </c>
      <c r="AX28">
        <v>1179.78</v>
      </c>
      <c r="AY28">
        <v>1179.78</v>
      </c>
      <c r="AZ28">
        <v>1179.78</v>
      </c>
      <c r="BA28">
        <v>47.5533</v>
      </c>
      <c r="BB28">
        <v>26.920200000000001</v>
      </c>
      <c r="BC28">
        <v>42.2318</v>
      </c>
      <c r="BD28">
        <v>27.011900000000001</v>
      </c>
      <c r="BE28">
        <v>2.2958300000000001E-2</v>
      </c>
      <c r="BF28">
        <v>27.8505</v>
      </c>
      <c r="BG28">
        <v>4.0458000000000001E-2</v>
      </c>
      <c r="BH28">
        <v>26.8414</v>
      </c>
      <c r="BI28">
        <v>2.5835299999999999E-2</v>
      </c>
      <c r="BJ28">
        <f t="shared" si="6"/>
        <v>1.9285099999999993</v>
      </c>
      <c r="BK28">
        <f t="shared" si="7"/>
        <v>1.2780200000000015</v>
      </c>
      <c r="BL28">
        <v>2</v>
      </c>
      <c r="BM28">
        <v>0.80959999999999999</v>
      </c>
      <c r="BN28">
        <v>4.6345900000000002E-2</v>
      </c>
      <c r="BO28">
        <v>0.95509999999999995</v>
      </c>
      <c r="BP28">
        <v>4.7828799999999998E-2</v>
      </c>
      <c r="BQ28">
        <v>0.14549999999999999</v>
      </c>
      <c r="BR28">
        <v>3.4383900000000002E-2</v>
      </c>
      <c r="BS28" t="s">
        <v>93</v>
      </c>
      <c r="BT28" t="s">
        <v>5</v>
      </c>
      <c r="BV28">
        <f t="shared" si="8"/>
        <v>0</v>
      </c>
    </row>
    <row r="29" spans="1:87" x14ac:dyDescent="0.35">
      <c r="A29" s="1">
        <v>32</v>
      </c>
      <c r="B29" t="s">
        <v>162</v>
      </c>
      <c r="C29">
        <v>18.5288</v>
      </c>
      <c r="D29">
        <v>-32.652099999999997</v>
      </c>
      <c r="E29">
        <v>-21.4</v>
      </c>
      <c r="F29" s="45">
        <v>-23.9</v>
      </c>
      <c r="G29">
        <v>20.039300000000001</v>
      </c>
      <c r="H29">
        <v>8.68877E-4</v>
      </c>
      <c r="I29">
        <v>20.8049</v>
      </c>
      <c r="J29">
        <v>1.1346399999999999E-3</v>
      </c>
      <c r="K29">
        <v>19.4084</v>
      </c>
      <c r="L29">
        <v>7.10942E-4</v>
      </c>
      <c r="M29">
        <v>0.73660000000000003</v>
      </c>
      <c r="N29">
        <v>1.0881199999999999E-3</v>
      </c>
      <c r="O29">
        <v>1.3425</v>
      </c>
      <c r="P29">
        <v>1.0057499999999999E-3</v>
      </c>
      <c r="Q29">
        <v>0.60589999999999999</v>
      </c>
      <c r="R29">
        <v>7.8020400000000005E-4</v>
      </c>
      <c r="S29" s="1">
        <v>4</v>
      </c>
      <c r="T29" s="1">
        <v>4</v>
      </c>
      <c r="U29" s="1">
        <v>3</v>
      </c>
      <c r="V29">
        <v>28.94041</v>
      </c>
      <c r="W29">
        <v>29.128520000000002</v>
      </c>
      <c r="X29">
        <v>27.518809999999998</v>
      </c>
      <c r="Y29">
        <v>28.481000000000002</v>
      </c>
      <c r="Z29">
        <v>28.509899999999998</v>
      </c>
      <c r="AA29">
        <v>26.9466</v>
      </c>
      <c r="AB29">
        <f t="shared" si="0"/>
        <v>0.45940999999999832</v>
      </c>
      <c r="AC29">
        <f t="shared" si="0"/>
        <v>0.6186200000000035</v>
      </c>
      <c r="AD29">
        <v>48.75284901033865</v>
      </c>
      <c r="AE29" s="1">
        <v>5</v>
      </c>
      <c r="AF29" s="1" t="s">
        <v>335</v>
      </c>
      <c r="AG29">
        <v>312.42382679999997</v>
      </c>
      <c r="AH29">
        <v>127.9510409</v>
      </c>
      <c r="AI29">
        <f t="shared" si="1"/>
        <v>220.18743384999999</v>
      </c>
      <c r="AJ29">
        <f t="shared" si="2"/>
        <v>73.84481895064178</v>
      </c>
      <c r="AK29">
        <f t="shared" si="3"/>
        <v>30.242640411210349</v>
      </c>
      <c r="AL29">
        <f t="shared" si="4"/>
        <v>52.043729680926063</v>
      </c>
      <c r="AM29">
        <v>18.361999999999998</v>
      </c>
      <c r="AN29">
        <f t="shared" si="5"/>
        <v>4.3400613181775567</v>
      </c>
      <c r="AO29">
        <v>14.50881545</v>
      </c>
      <c r="AP29">
        <v>9.0301364260000003</v>
      </c>
      <c r="AQ29">
        <v>4.0712799229999996</v>
      </c>
      <c r="AR29">
        <v>26.931999999999999</v>
      </c>
      <c r="AS29">
        <v>4.462E-2</v>
      </c>
      <c r="AT29">
        <v>27.322900000000001</v>
      </c>
      <c r="AU29">
        <v>5.1420899999999999E-2</v>
      </c>
      <c r="AV29">
        <v>26.9878</v>
      </c>
      <c r="AW29">
        <v>6.00271E-2</v>
      </c>
      <c r="AX29">
        <v>277.18400000000003</v>
      </c>
      <c r="AY29">
        <v>277.18400000000003</v>
      </c>
      <c r="AZ29">
        <v>277.18400000000003</v>
      </c>
      <c r="BA29">
        <v>24.629799999999999</v>
      </c>
      <c r="BB29">
        <v>21.337900000000001</v>
      </c>
      <c r="BC29">
        <v>18.250900000000001</v>
      </c>
      <c r="BD29">
        <v>26.931999999999999</v>
      </c>
      <c r="BE29">
        <v>4.462E-2</v>
      </c>
      <c r="BF29">
        <v>27.322900000000001</v>
      </c>
      <c r="BG29">
        <v>5.1420899999999999E-2</v>
      </c>
      <c r="BH29">
        <v>26.9878</v>
      </c>
      <c r="BI29">
        <v>6.00271E-2</v>
      </c>
      <c r="BJ29">
        <f t="shared" si="6"/>
        <v>2.0084100000000014</v>
      </c>
      <c r="BK29">
        <f t="shared" si="7"/>
        <v>1.8056200000000011</v>
      </c>
      <c r="BL29">
        <v>2</v>
      </c>
      <c r="BM29">
        <v>0.36199999999999999</v>
      </c>
      <c r="BN29">
        <v>6.7322599999999996E-2</v>
      </c>
      <c r="BO29">
        <v>0.28120000000000001</v>
      </c>
      <c r="BP29">
        <v>7.8282000000000004E-2</v>
      </c>
      <c r="BQ29">
        <v>-8.0799999999999997E-2</v>
      </c>
      <c r="BR29">
        <v>7.40421E-2</v>
      </c>
      <c r="BS29" t="s">
        <v>93</v>
      </c>
      <c r="BT29" t="s">
        <v>94</v>
      </c>
      <c r="BV29">
        <f t="shared" si="8"/>
        <v>0</v>
      </c>
    </row>
    <row r="30" spans="1:87" x14ac:dyDescent="0.35">
      <c r="A30" s="1">
        <v>33</v>
      </c>
      <c r="B30" t="s">
        <v>95</v>
      </c>
      <c r="C30">
        <v>37.9619</v>
      </c>
      <c r="D30">
        <v>-36.673400000000001</v>
      </c>
      <c r="E30">
        <v>-20.5</v>
      </c>
      <c r="F30" s="45">
        <v>-24.3</v>
      </c>
      <c r="G30">
        <v>19.628799999999998</v>
      </c>
      <c r="H30">
        <v>1.71681E-3</v>
      </c>
      <c r="I30">
        <v>20.392900000000001</v>
      </c>
      <c r="J30">
        <v>2.1348600000000001E-3</v>
      </c>
      <c r="K30">
        <v>19.0778</v>
      </c>
      <c r="L30">
        <v>1.49526E-3</v>
      </c>
      <c r="M30">
        <v>0.73609999999999998</v>
      </c>
      <c r="N30">
        <v>1.7166E-3</v>
      </c>
      <c r="O30">
        <v>1.2611000000000001</v>
      </c>
      <c r="P30">
        <v>1.5995600000000001E-3</v>
      </c>
      <c r="Q30">
        <v>0.52500000000000002</v>
      </c>
      <c r="R30">
        <v>1.24855E-3</v>
      </c>
      <c r="S30" s="1">
        <v>2</v>
      </c>
      <c r="T30" s="1">
        <v>2</v>
      </c>
      <c r="U30" s="1">
        <v>1</v>
      </c>
      <c r="V30">
        <v>28.764600000000002</v>
      </c>
      <c r="W30">
        <v>29.210660000000001</v>
      </c>
      <c r="X30">
        <v>27.635719999999999</v>
      </c>
      <c r="Y30">
        <v>28.311199999999999</v>
      </c>
      <c r="Z30">
        <v>28.481100000000001</v>
      </c>
      <c r="AA30">
        <v>27.0046</v>
      </c>
      <c r="AB30">
        <f t="shared" si="0"/>
        <v>0.45340000000000202</v>
      </c>
      <c r="AC30">
        <f t="shared" si="0"/>
        <v>0.72955999999999932</v>
      </c>
      <c r="AD30">
        <v>70.145529841997075</v>
      </c>
      <c r="AE30" s="1">
        <v>3</v>
      </c>
      <c r="AF30" s="1" t="s">
        <v>331</v>
      </c>
      <c r="AG30">
        <v>121.9143964</v>
      </c>
      <c r="AH30">
        <v>117.168757</v>
      </c>
      <c r="AI30">
        <f t="shared" si="1"/>
        <v>119.54157670000001</v>
      </c>
      <c r="AJ30">
        <f t="shared" si="2"/>
        <v>41.460150590653498</v>
      </c>
      <c r="AK30">
        <f t="shared" si="3"/>
        <v>39.84627290284223</v>
      </c>
      <c r="AL30">
        <f t="shared" si="4"/>
        <v>40.653211746747871</v>
      </c>
      <c r="AM30">
        <v>7.3006000000000002</v>
      </c>
      <c r="AN30">
        <f t="shared" si="5"/>
        <v>2.4827582659641085</v>
      </c>
      <c r="AO30">
        <v>12.53718162</v>
      </c>
      <c r="AP30">
        <v>7.6848065060000001</v>
      </c>
      <c r="AQ30">
        <v>6.230633815</v>
      </c>
      <c r="AR30">
        <v>25.5945</v>
      </c>
      <c r="AS30">
        <v>2.9287000000000001E-2</v>
      </c>
      <c r="AT30">
        <v>26.3049</v>
      </c>
      <c r="AU30">
        <v>3.54709E-2</v>
      </c>
      <c r="AV30">
        <v>25.1326</v>
      </c>
      <c r="AW30">
        <v>1.96525E-2</v>
      </c>
      <c r="AX30">
        <v>21.279599999999999</v>
      </c>
      <c r="AY30">
        <v>21.279599999999999</v>
      </c>
      <c r="AZ30">
        <v>8.4432100000000005</v>
      </c>
      <c r="BA30">
        <v>14.66</v>
      </c>
      <c r="BB30">
        <v>11.495100000000001</v>
      </c>
      <c r="BC30">
        <v>5.2340299999999997</v>
      </c>
      <c r="BD30">
        <v>25.8277</v>
      </c>
      <c r="BE30">
        <v>8.1065999999999999E-2</v>
      </c>
      <c r="BF30">
        <v>26.589099999999998</v>
      </c>
      <c r="BG30">
        <v>0.10145700000000001</v>
      </c>
      <c r="BH30">
        <v>25.398700000000002</v>
      </c>
      <c r="BI30">
        <v>0.22509199999999999</v>
      </c>
      <c r="BJ30">
        <f t="shared" si="6"/>
        <v>2.9369000000000014</v>
      </c>
      <c r="BK30">
        <f t="shared" si="7"/>
        <v>2.6215600000000023</v>
      </c>
      <c r="BL30">
        <v>3</v>
      </c>
      <c r="BM30">
        <v>0.68240000000000001</v>
      </c>
      <c r="BN30">
        <v>4.4029699999999998E-2</v>
      </c>
      <c r="BO30">
        <v>1.1182000000000001</v>
      </c>
      <c r="BP30">
        <v>3.8653199999999999E-2</v>
      </c>
      <c r="BQ30">
        <v>0.43580000000000002</v>
      </c>
      <c r="BR30">
        <v>3.3330400000000003E-2</v>
      </c>
      <c r="BS30" t="s">
        <v>7</v>
      </c>
      <c r="BT30" t="s">
        <v>5</v>
      </c>
      <c r="BV30">
        <f t="shared" si="8"/>
        <v>0</v>
      </c>
    </row>
    <row r="31" spans="1:87" x14ac:dyDescent="0.35">
      <c r="A31" s="2">
        <v>34</v>
      </c>
      <c r="B31" t="s">
        <v>96</v>
      </c>
      <c r="C31">
        <v>40.411099999999998</v>
      </c>
      <c r="D31">
        <v>-28.1722</v>
      </c>
      <c r="E31">
        <v>-20.100000000000001</v>
      </c>
      <c r="F31" s="45">
        <v>-23.8</v>
      </c>
      <c r="G31">
        <v>19.949000000000002</v>
      </c>
      <c r="H31">
        <v>1.4935700000000001E-3</v>
      </c>
      <c r="I31">
        <v>20.816800000000001</v>
      </c>
      <c r="J31">
        <v>1.9608E-3</v>
      </c>
      <c r="K31">
        <v>19.311399999999999</v>
      </c>
      <c r="L31">
        <v>1.2526099999999999E-3</v>
      </c>
      <c r="M31">
        <v>0.8528</v>
      </c>
      <c r="N31">
        <v>1.69897E-3</v>
      </c>
      <c r="O31">
        <v>1.4754</v>
      </c>
      <c r="P31">
        <v>1.5777300000000001E-3</v>
      </c>
      <c r="Q31">
        <v>0.62260000000000004</v>
      </c>
      <c r="R31">
        <v>1.1781599999999999E-3</v>
      </c>
      <c r="S31" s="1">
        <v>-1</v>
      </c>
      <c r="T31" s="1">
        <v>-1</v>
      </c>
      <c r="U31" s="1">
        <v>-1</v>
      </c>
      <c r="V31">
        <v>28.816960000000002</v>
      </c>
      <c r="W31">
        <v>29.235969999999998</v>
      </c>
      <c r="X31">
        <v>27.55001</v>
      </c>
      <c r="Y31">
        <v>28.151599999999998</v>
      </c>
      <c r="Z31">
        <v>28.5366</v>
      </c>
      <c r="AA31">
        <v>26.767499999999998</v>
      </c>
      <c r="AB31">
        <f t="shared" si="0"/>
        <v>0.66536000000000328</v>
      </c>
      <c r="AC31">
        <f t="shared" si="0"/>
        <v>0.69936999999999827</v>
      </c>
      <c r="AD31">
        <v>68.86522963442755</v>
      </c>
      <c r="AE31" s="1">
        <v>3</v>
      </c>
      <c r="AF31" s="1" t="s">
        <v>300</v>
      </c>
      <c r="AG31">
        <v>107.1191161</v>
      </c>
      <c r="AH31">
        <v>104.06048490000001</v>
      </c>
      <c r="AI31">
        <f t="shared" si="1"/>
        <v>105.5898005</v>
      </c>
      <c r="AJ31">
        <f t="shared" si="2"/>
        <v>35.763734554661475</v>
      </c>
      <c r="AK31">
        <f t="shared" si="3"/>
        <v>34.742552917620259</v>
      </c>
      <c r="AL31">
        <f t="shared" si="4"/>
        <v>35.253143736140863</v>
      </c>
      <c r="AM31">
        <v>18.769100000000002</v>
      </c>
      <c r="AN31">
        <f t="shared" si="5"/>
        <v>6.2664175608325126</v>
      </c>
      <c r="AO31">
        <v>31.566881179999999</v>
      </c>
      <c r="AP31">
        <v>26.03811932</v>
      </c>
      <c r="AQ31">
        <v>13.78286076</v>
      </c>
      <c r="AR31">
        <v>25.666461309999999</v>
      </c>
      <c r="AS31">
        <v>2.2747373000000001E-2</v>
      </c>
      <c r="AT31">
        <v>26.37874858</v>
      </c>
      <c r="AU31">
        <v>2.9114576E-2</v>
      </c>
      <c r="AV31">
        <v>25.32810847</v>
      </c>
      <c r="AW31">
        <v>4.8747205000000002E-2</v>
      </c>
      <c r="AX31">
        <v>175.523</v>
      </c>
      <c r="AY31">
        <v>175.523</v>
      </c>
      <c r="AZ31">
        <v>175.523</v>
      </c>
      <c r="BA31">
        <v>39.426000000000002</v>
      </c>
      <c r="BB31">
        <v>27.7622</v>
      </c>
      <c r="BC31">
        <v>15.7707</v>
      </c>
      <c r="BD31">
        <v>26.0063</v>
      </c>
      <c r="BE31">
        <v>2.8387800000000001E-2</v>
      </c>
      <c r="BF31">
        <v>26.8322</v>
      </c>
      <c r="BG31">
        <v>3.9957699999999999E-2</v>
      </c>
      <c r="BH31">
        <v>25.7974</v>
      </c>
      <c r="BI31">
        <v>6.9694400000000004E-2</v>
      </c>
      <c r="BJ31">
        <f t="shared" si="6"/>
        <v>2.8106600000000022</v>
      </c>
      <c r="BK31">
        <f t="shared" si="7"/>
        <v>2.403769999999998</v>
      </c>
      <c r="BL31">
        <v>1</v>
      </c>
      <c r="BM31">
        <v>0.69730000000000003</v>
      </c>
      <c r="BN31">
        <v>3.5832480999999999E-2</v>
      </c>
      <c r="BO31">
        <v>1.0206999999999999</v>
      </c>
      <c r="BP31">
        <v>5.5673888999999997E-2</v>
      </c>
      <c r="BQ31">
        <v>0.32340000000000002</v>
      </c>
      <c r="BR31">
        <v>5.2771581999999997E-2</v>
      </c>
      <c r="BV31">
        <f t="shared" si="8"/>
        <v>0</v>
      </c>
    </row>
    <row r="32" spans="1:87" x14ac:dyDescent="0.35">
      <c r="A32" s="2">
        <v>35</v>
      </c>
      <c r="B32" t="s">
        <v>97</v>
      </c>
      <c r="C32">
        <v>48.7532</v>
      </c>
      <c r="D32">
        <v>-30.707999999999998</v>
      </c>
      <c r="E32">
        <v>-20.100000000000001</v>
      </c>
      <c r="F32" s="45">
        <v>-23.6</v>
      </c>
      <c r="G32">
        <v>23.630600000000001</v>
      </c>
      <c r="H32">
        <v>1.5830199999999999E-2</v>
      </c>
      <c r="I32">
        <v>24.285499999999999</v>
      </c>
      <c r="J32">
        <v>2.0856099999999999E-2</v>
      </c>
      <c r="K32">
        <v>23.0505</v>
      </c>
      <c r="L32">
        <v>1.2709099999999999E-2</v>
      </c>
      <c r="M32">
        <v>0.63990000000000002</v>
      </c>
      <c r="N32">
        <v>2.16241E-2</v>
      </c>
      <c r="O32">
        <v>1.2059</v>
      </c>
      <c r="P32">
        <v>1.9972E-2</v>
      </c>
      <c r="Q32">
        <v>0.56599999999999995</v>
      </c>
      <c r="R32">
        <v>1.57249E-2</v>
      </c>
      <c r="S32" s="1">
        <v>2</v>
      </c>
      <c r="T32" s="1">
        <v>2</v>
      </c>
      <c r="U32" s="1">
        <v>1</v>
      </c>
      <c r="V32">
        <v>28.942969999999999</v>
      </c>
      <c r="W32">
        <v>29.192820000000001</v>
      </c>
      <c r="X32">
        <v>27.660329999999998</v>
      </c>
      <c r="Y32">
        <v>28.456299999999999</v>
      </c>
      <c r="Z32">
        <v>28.069600000000001</v>
      </c>
      <c r="AA32">
        <v>27.1799</v>
      </c>
      <c r="AB32">
        <f t="shared" si="0"/>
        <v>0.48667000000000016</v>
      </c>
      <c r="AC32">
        <f t="shared" si="0"/>
        <v>1.1232199999999999</v>
      </c>
      <c r="AD32">
        <v>62.805835881331859</v>
      </c>
      <c r="AE32" s="1">
        <v>1</v>
      </c>
      <c r="AF32" s="1" t="s">
        <v>339</v>
      </c>
      <c r="AG32">
        <v>133.80072229999999</v>
      </c>
      <c r="AH32">
        <v>105.59243360000001</v>
      </c>
      <c r="AI32">
        <f t="shared" si="1"/>
        <v>119.69657795000001</v>
      </c>
      <c r="AJ32">
        <f t="shared" si="2"/>
        <v>40.741249122595903</v>
      </c>
      <c r="AK32">
        <f t="shared" si="3"/>
        <v>32.152050966609522</v>
      </c>
      <c r="AL32">
        <f t="shared" si="4"/>
        <v>36.446650044602713</v>
      </c>
      <c r="AM32">
        <v>7.6362899999999998</v>
      </c>
      <c r="AN32">
        <f t="shared" si="5"/>
        <v>2.3251891911676759</v>
      </c>
      <c r="AO32">
        <v>5.3693512280000002</v>
      </c>
      <c r="AP32">
        <v>3.2854901949999999</v>
      </c>
      <c r="AQ32">
        <v>0.94930135199999999</v>
      </c>
      <c r="AR32">
        <v>26.9511</v>
      </c>
      <c r="AS32">
        <v>5.2338200000000001E-2</v>
      </c>
      <c r="AT32">
        <v>27.292300000000001</v>
      </c>
      <c r="AU32">
        <v>5.5593099999999999E-2</v>
      </c>
      <c r="AV32">
        <v>26.975200000000001</v>
      </c>
      <c r="AW32">
        <v>6.3154000000000002E-2</v>
      </c>
      <c r="AX32">
        <v>39.401699999999998</v>
      </c>
      <c r="AY32">
        <v>35.969499999999996</v>
      </c>
      <c r="AZ32">
        <v>208.54</v>
      </c>
      <c r="BA32">
        <v>6.8047599999999999</v>
      </c>
      <c r="BB32">
        <v>5.7979599999999998</v>
      </c>
      <c r="BC32">
        <v>17.3887</v>
      </c>
      <c r="BD32">
        <v>27.290800000000001</v>
      </c>
      <c r="BE32">
        <v>0.16333900000000001</v>
      </c>
      <c r="BF32">
        <v>27.688700000000001</v>
      </c>
      <c r="BG32">
        <v>0.19140599999999999</v>
      </c>
      <c r="BH32">
        <v>26.975200000000001</v>
      </c>
      <c r="BI32">
        <v>6.3154000000000002E-2</v>
      </c>
      <c r="BJ32">
        <f t="shared" si="6"/>
        <v>1.6521699999999981</v>
      </c>
      <c r="BK32">
        <f t="shared" si="7"/>
        <v>1.5041200000000003</v>
      </c>
      <c r="BL32">
        <v>3</v>
      </c>
      <c r="BM32">
        <v>0.32619999999999999</v>
      </c>
      <c r="BN32">
        <v>7.5343300000000002E-2</v>
      </c>
      <c r="BO32">
        <v>0.28799999999999998</v>
      </c>
      <c r="BP32">
        <v>8.3128099999999996E-2</v>
      </c>
      <c r="BQ32">
        <v>-3.8199999999999998E-2</v>
      </c>
      <c r="BR32">
        <v>8.1016299999999999E-2</v>
      </c>
      <c r="BS32" t="s">
        <v>19</v>
      </c>
      <c r="BT32" t="s">
        <v>94</v>
      </c>
      <c r="BV32">
        <f t="shared" si="8"/>
        <v>0</v>
      </c>
    </row>
    <row r="33" spans="1:88" x14ac:dyDescent="0.35">
      <c r="A33" s="1">
        <v>36</v>
      </c>
      <c r="B33" t="s">
        <v>98</v>
      </c>
      <c r="C33">
        <v>64.472200000000001</v>
      </c>
      <c r="D33">
        <v>-56.616300000000003</v>
      </c>
      <c r="E33">
        <v>-20.100000000000001</v>
      </c>
      <c r="F33" s="45">
        <v>-24.4</v>
      </c>
      <c r="G33">
        <v>19.802199999999999</v>
      </c>
      <c r="H33">
        <v>1.6945E-3</v>
      </c>
      <c r="I33">
        <v>20.753900000000002</v>
      </c>
      <c r="J33">
        <v>2.2410799999999999E-3</v>
      </c>
      <c r="K33">
        <v>19.106200000000001</v>
      </c>
      <c r="L33">
        <v>1.4230200000000001E-3</v>
      </c>
      <c r="M33">
        <v>0.93169999999999997</v>
      </c>
      <c r="N33">
        <v>1.82526E-3</v>
      </c>
      <c r="O33">
        <v>1.6087</v>
      </c>
      <c r="P33">
        <v>1.6937499999999999E-3</v>
      </c>
      <c r="Q33">
        <v>0.67700000000000005</v>
      </c>
      <c r="R33">
        <v>1.22061E-3</v>
      </c>
      <c r="S33" s="1">
        <v>-2</v>
      </c>
      <c r="T33" s="1">
        <v>-1</v>
      </c>
      <c r="U33" s="1">
        <v>-1</v>
      </c>
      <c r="V33">
        <v>28.89077</v>
      </c>
      <c r="W33">
        <v>29.25553</v>
      </c>
      <c r="X33">
        <v>27.628309999999999</v>
      </c>
      <c r="Y33">
        <v>28.383800000000001</v>
      </c>
      <c r="Z33">
        <v>28.441800000000001</v>
      </c>
      <c r="AA33">
        <v>26.957999999999998</v>
      </c>
      <c r="AB33">
        <f t="shared" si="0"/>
        <v>0.50696999999999903</v>
      </c>
      <c r="AC33">
        <f t="shared" si="0"/>
        <v>0.81372999999999962</v>
      </c>
      <c r="AD33">
        <v>92.469817393822396</v>
      </c>
      <c r="AE33" s="1">
        <v>3</v>
      </c>
      <c r="AF33" s="1" t="s">
        <v>300</v>
      </c>
      <c r="AG33">
        <v>126.0785891</v>
      </c>
      <c r="AH33">
        <v>87.504375490000001</v>
      </c>
      <c r="AI33">
        <f t="shared" si="1"/>
        <v>106.79148229500001</v>
      </c>
      <c r="AJ33">
        <f t="shared" si="2"/>
        <v>56.521961191682315</v>
      </c>
      <c r="AK33">
        <f t="shared" si="3"/>
        <v>39.228856785709198</v>
      </c>
      <c r="AL33">
        <f t="shared" si="4"/>
        <v>47.87540898869576</v>
      </c>
      <c r="AM33">
        <v>19.306799999999999</v>
      </c>
      <c r="AN33">
        <f t="shared" si="5"/>
        <v>8.6553808075218388</v>
      </c>
      <c r="AO33">
        <v>26.292006170000001</v>
      </c>
      <c r="AP33">
        <v>20.754590350000001</v>
      </c>
      <c r="AQ33">
        <v>14.157823240000001</v>
      </c>
      <c r="AR33">
        <v>25.965167359999999</v>
      </c>
      <c r="AS33">
        <v>2.5259930999999999E-2</v>
      </c>
      <c r="AT33">
        <v>26.848962780000001</v>
      </c>
      <c r="AU33">
        <v>3.7077256000000003E-2</v>
      </c>
      <c r="AV33">
        <v>25.461013789999999</v>
      </c>
      <c r="AW33">
        <v>4.5776824000000001E-2</v>
      </c>
      <c r="AX33">
        <v>223.57400000000001</v>
      </c>
      <c r="AY33">
        <v>223.57400000000001</v>
      </c>
      <c r="AZ33">
        <v>223.57400000000001</v>
      </c>
      <c r="BA33">
        <v>33.679900000000004</v>
      </c>
      <c r="BB33">
        <v>20.7014</v>
      </c>
      <c r="BC33">
        <v>20.7014</v>
      </c>
      <c r="BD33">
        <v>26.369900000000001</v>
      </c>
      <c r="BE33">
        <v>3.2903599999999998E-2</v>
      </c>
      <c r="BF33">
        <v>27.3582</v>
      </c>
      <c r="BG33">
        <v>5.31142E-2</v>
      </c>
      <c r="BH33">
        <v>25.867599999999999</v>
      </c>
      <c r="BI33">
        <v>6.1975599999999999E-2</v>
      </c>
      <c r="BJ33">
        <f t="shared" si="6"/>
        <v>2.5208699999999986</v>
      </c>
      <c r="BK33">
        <f t="shared" si="7"/>
        <v>1.8973300000000002</v>
      </c>
      <c r="BL33">
        <v>1</v>
      </c>
      <c r="BM33">
        <v>0.86380000000000001</v>
      </c>
      <c r="BN33">
        <v>4.3945815999999999E-2</v>
      </c>
      <c r="BO33">
        <v>1.3489</v>
      </c>
      <c r="BP33">
        <v>5.7963899999999999E-2</v>
      </c>
      <c r="BQ33">
        <v>0.48509999999999998</v>
      </c>
      <c r="BR33">
        <v>5.1356337000000002E-2</v>
      </c>
      <c r="BV33">
        <f t="shared" si="8"/>
        <v>0</v>
      </c>
    </row>
    <row r="34" spans="1:88" x14ac:dyDescent="0.35">
      <c r="A34" s="1">
        <v>37</v>
      </c>
      <c r="B34" t="s">
        <v>99</v>
      </c>
      <c r="C34">
        <v>42.662999999999997</v>
      </c>
      <c r="D34">
        <v>-1.7342</v>
      </c>
      <c r="E34">
        <v>-19.5</v>
      </c>
      <c r="F34">
        <v>-22.7</v>
      </c>
      <c r="G34">
        <v>20.5946</v>
      </c>
      <c r="H34">
        <v>7.7122699999999998E-4</v>
      </c>
      <c r="I34">
        <v>21.451699999999999</v>
      </c>
      <c r="J34">
        <v>1.0809299999999999E-3</v>
      </c>
      <c r="K34">
        <v>19.956900000000001</v>
      </c>
      <c r="L34">
        <v>6.0964000000000005E-4</v>
      </c>
      <c r="M34">
        <v>0.78510000000000002</v>
      </c>
      <c r="N34">
        <v>1.13452E-3</v>
      </c>
      <c r="O34">
        <v>1.3588</v>
      </c>
      <c r="P34">
        <v>1.0530400000000001E-3</v>
      </c>
      <c r="Q34">
        <v>0.57369999999999999</v>
      </c>
      <c r="R34">
        <v>7.88257E-4</v>
      </c>
      <c r="S34" s="1">
        <v>-1</v>
      </c>
      <c r="T34" s="1">
        <v>-1</v>
      </c>
      <c r="U34" s="1">
        <v>-1</v>
      </c>
      <c r="V34">
        <v>28.844670000000001</v>
      </c>
      <c r="W34">
        <v>29.175899999999999</v>
      </c>
      <c r="X34">
        <v>27.54946</v>
      </c>
      <c r="Y34">
        <v>28.261299999999999</v>
      </c>
      <c r="Z34">
        <v>28.436599999999999</v>
      </c>
      <c r="AA34">
        <v>26.9574</v>
      </c>
      <c r="AB34">
        <f t="shared" si="0"/>
        <v>0.58337000000000216</v>
      </c>
      <c r="AC34">
        <f t="shared" si="0"/>
        <v>0.73930000000000007</v>
      </c>
      <c r="AD34">
        <v>35.809643710263686</v>
      </c>
      <c r="AE34" s="1">
        <v>4</v>
      </c>
      <c r="AF34" s="1" t="s">
        <v>303</v>
      </c>
      <c r="AG34">
        <v>355.81418789999998</v>
      </c>
      <c r="AH34">
        <v>51.894628879999999</v>
      </c>
      <c r="AI34">
        <f t="shared" si="1"/>
        <v>203.85440839</v>
      </c>
      <c r="AJ34">
        <f t="shared" si="2"/>
        <v>61.773064067201339</v>
      </c>
      <c r="AK34">
        <f t="shared" si="3"/>
        <v>9.0094502792812232</v>
      </c>
      <c r="AL34">
        <f t="shared" si="4"/>
        <v>35.391257173241286</v>
      </c>
      <c r="AM34">
        <v>23.515499999999999</v>
      </c>
      <c r="AN34">
        <f t="shared" si="5"/>
        <v>4.0825367213308725</v>
      </c>
      <c r="AO34">
        <v>18.398942080000001</v>
      </c>
      <c r="AP34">
        <v>8.9209938490000003</v>
      </c>
      <c r="AQ34">
        <v>6.0409923599999997</v>
      </c>
      <c r="AR34">
        <v>26.557278069999999</v>
      </c>
      <c r="AS34">
        <v>3.3237677E-2</v>
      </c>
      <c r="AT34">
        <v>27.297385240000001</v>
      </c>
      <c r="AU34">
        <v>4.8246170999999997E-2</v>
      </c>
      <c r="AV34">
        <v>26.401045629999999</v>
      </c>
      <c r="AW34">
        <v>0.101007493</v>
      </c>
      <c r="AX34">
        <v>381.52300000000002</v>
      </c>
      <c r="AY34">
        <v>381.52300000000002</v>
      </c>
      <c r="AZ34">
        <v>426.279</v>
      </c>
      <c r="BA34">
        <v>23.198899999999998</v>
      </c>
      <c r="BB34">
        <v>14.304500000000001</v>
      </c>
      <c r="BC34">
        <v>9.4308899999999998</v>
      </c>
      <c r="BD34">
        <v>27.113700000000001</v>
      </c>
      <c r="BE34">
        <v>4.7191900000000002E-2</v>
      </c>
      <c r="BF34">
        <v>27.985600000000002</v>
      </c>
      <c r="BG34">
        <v>7.6292200000000004E-2</v>
      </c>
      <c r="BH34">
        <v>26.864999999999998</v>
      </c>
      <c r="BI34">
        <v>0.11547499999999999</v>
      </c>
      <c r="BJ34">
        <f t="shared" si="6"/>
        <v>1.7309699999999992</v>
      </c>
      <c r="BK34">
        <f t="shared" si="7"/>
        <v>1.190299999999997</v>
      </c>
      <c r="BL34">
        <v>1</v>
      </c>
      <c r="BM34">
        <v>0.66810000000000003</v>
      </c>
      <c r="BN34">
        <v>5.7971511000000003E-2</v>
      </c>
      <c r="BO34">
        <v>0.76029999999999998</v>
      </c>
      <c r="BP34">
        <v>0.112779096</v>
      </c>
      <c r="BQ34">
        <v>9.2200000000000004E-2</v>
      </c>
      <c r="BR34">
        <v>0.106546768</v>
      </c>
      <c r="BS34" t="s">
        <v>14</v>
      </c>
      <c r="BV34">
        <f t="shared" si="8"/>
        <v>0</v>
      </c>
    </row>
    <row r="35" spans="1:88" x14ac:dyDescent="0.35">
      <c r="A35" s="1">
        <v>38</v>
      </c>
      <c r="B35" t="s">
        <v>100</v>
      </c>
      <c r="C35">
        <v>42.7241</v>
      </c>
      <c r="D35">
        <v>-54.976599999999998</v>
      </c>
      <c r="E35">
        <v>-20.9</v>
      </c>
      <c r="F35">
        <v>-24.5</v>
      </c>
      <c r="G35">
        <v>20.462199999999999</v>
      </c>
      <c r="H35">
        <v>1.0317200000000001E-3</v>
      </c>
      <c r="I35">
        <v>21.284400000000002</v>
      </c>
      <c r="J35">
        <v>1.4038900000000001E-3</v>
      </c>
      <c r="K35">
        <v>19.880600000000001</v>
      </c>
      <c r="L35">
        <v>8.4296600000000001E-4</v>
      </c>
      <c r="M35">
        <v>0.79730000000000001</v>
      </c>
      <c r="N35">
        <v>1.41938E-3</v>
      </c>
      <c r="O35">
        <v>1.3559000000000001</v>
      </c>
      <c r="P35">
        <v>1.3221999999999999E-3</v>
      </c>
      <c r="Q35">
        <v>0.55859999999999999</v>
      </c>
      <c r="R35">
        <v>1.0070299999999999E-3</v>
      </c>
      <c r="S35" s="1">
        <v>1</v>
      </c>
      <c r="T35" s="1">
        <v>1</v>
      </c>
      <c r="U35" s="1">
        <v>1</v>
      </c>
      <c r="V35">
        <v>28.80397</v>
      </c>
      <c r="W35">
        <v>29.174510000000001</v>
      </c>
      <c r="X35">
        <v>27.44576</v>
      </c>
      <c r="Y35">
        <v>28.329899999999999</v>
      </c>
      <c r="Z35">
        <v>28.375499999999999</v>
      </c>
      <c r="AA35">
        <v>26.957999999999998</v>
      </c>
      <c r="AB35">
        <f t="shared" si="0"/>
        <v>0.4740700000000011</v>
      </c>
      <c r="AC35">
        <f t="shared" si="0"/>
        <v>0.79901000000000266</v>
      </c>
      <c r="AD35">
        <v>77.268058509570395</v>
      </c>
      <c r="AE35" s="1">
        <v>1</v>
      </c>
      <c r="AF35" s="1" t="s">
        <v>316</v>
      </c>
      <c r="AG35">
        <v>119.5315939</v>
      </c>
      <c r="AH35">
        <v>68.472700090000004</v>
      </c>
      <c r="AI35">
        <f t="shared" si="1"/>
        <v>94.002146995000004</v>
      </c>
      <c r="AJ35">
        <f t="shared" si="2"/>
        <v>44.777371171446283</v>
      </c>
      <c r="AK35">
        <f t="shared" si="3"/>
        <v>25.650352404788382</v>
      </c>
      <c r="AL35">
        <f t="shared" si="4"/>
        <v>35.213861788117335</v>
      </c>
      <c r="AM35">
        <v>16.893799999999999</v>
      </c>
      <c r="AN35">
        <f t="shared" si="5"/>
        <v>6.3285356483159809</v>
      </c>
      <c r="AO35">
        <v>35.872664929999999</v>
      </c>
      <c r="AP35">
        <v>16.731229070000001</v>
      </c>
      <c r="AQ35">
        <v>16.86672854</v>
      </c>
      <c r="AR35">
        <v>25.785457130000001</v>
      </c>
      <c r="AS35">
        <v>2.501975E-2</v>
      </c>
      <c r="AT35">
        <v>26.493372919999999</v>
      </c>
      <c r="AU35">
        <v>3.2318982000000003E-2</v>
      </c>
      <c r="AV35">
        <v>25.295454029999998</v>
      </c>
      <c r="AW35">
        <v>4.8503048999999999E-2</v>
      </c>
      <c r="AX35">
        <v>183.34800000000001</v>
      </c>
      <c r="AY35">
        <v>183.34800000000001</v>
      </c>
      <c r="AZ35">
        <v>183.34800000000001</v>
      </c>
      <c r="BA35">
        <v>37.676900000000003</v>
      </c>
      <c r="BB35">
        <v>27.767900000000001</v>
      </c>
      <c r="BC35">
        <v>19.402000000000001</v>
      </c>
      <c r="BD35">
        <v>26.042300000000001</v>
      </c>
      <c r="BE35">
        <v>2.963E-2</v>
      </c>
      <c r="BF35">
        <v>26.7806</v>
      </c>
      <c r="BG35">
        <v>3.9913299999999999E-2</v>
      </c>
      <c r="BH35">
        <v>25.507200000000001</v>
      </c>
      <c r="BI35">
        <v>5.67731E-2</v>
      </c>
      <c r="BJ35">
        <f t="shared" si="6"/>
        <v>2.7616699999999987</v>
      </c>
      <c r="BK35">
        <f t="shared" si="7"/>
        <v>2.3939100000000018</v>
      </c>
      <c r="BL35">
        <v>1</v>
      </c>
      <c r="BM35">
        <v>0.68300000000000005</v>
      </c>
      <c r="BN35">
        <v>3.9725848000000001E-2</v>
      </c>
      <c r="BO35">
        <v>1.1499999999999999</v>
      </c>
      <c r="BP35">
        <v>5.7157474999999999E-2</v>
      </c>
      <c r="BQ35">
        <v>0.46700000000000003</v>
      </c>
      <c r="BR35">
        <v>5.3473582999999998E-2</v>
      </c>
      <c r="BV35">
        <f t="shared" si="8"/>
        <v>0</v>
      </c>
    </row>
    <row r="36" spans="1:88" s="58" customFormat="1" x14ac:dyDescent="0.35">
      <c r="A36" s="57">
        <v>39</v>
      </c>
      <c r="B36" s="58" t="s">
        <v>101</v>
      </c>
      <c r="C36" s="58">
        <v>65.943700000000007</v>
      </c>
      <c r="D36" s="58">
        <v>-51.599699999999999</v>
      </c>
      <c r="E36" s="58">
        <v>-20.9</v>
      </c>
      <c r="F36" s="58">
        <v>-24.7</v>
      </c>
      <c r="G36" s="58">
        <v>20.379300000000001</v>
      </c>
      <c r="H36" s="58">
        <v>9.7224300000000002E-4</v>
      </c>
      <c r="I36" s="58">
        <v>21.1526</v>
      </c>
      <c r="J36" s="58">
        <v>1.29016E-3</v>
      </c>
      <c r="K36" s="58">
        <v>19.814399999999999</v>
      </c>
      <c r="L36" s="58">
        <v>8.0283899999999996E-4</v>
      </c>
      <c r="M36" s="58">
        <v>0.75819999999999999</v>
      </c>
      <c r="N36" s="58">
        <v>1.2869699999999999E-3</v>
      </c>
      <c r="O36" s="58">
        <v>1.3102</v>
      </c>
      <c r="P36" s="58">
        <v>1.1980199999999999E-3</v>
      </c>
      <c r="Q36" s="58">
        <v>0.55200000000000005</v>
      </c>
      <c r="R36" s="58">
        <v>9.3035000000000004E-4</v>
      </c>
      <c r="S36" s="59">
        <v>1</v>
      </c>
      <c r="T36" s="59">
        <v>1</v>
      </c>
      <c r="U36" s="59">
        <v>1</v>
      </c>
      <c r="V36" s="58">
        <v>28.903829999999999</v>
      </c>
      <c r="W36" s="58">
        <v>29.230879999999999</v>
      </c>
      <c r="X36" s="58">
        <v>27.53689</v>
      </c>
      <c r="Y36" s="58">
        <v>28.100300000000001</v>
      </c>
      <c r="Z36" s="58">
        <v>28.688400000000001</v>
      </c>
      <c r="AA36" s="58">
        <v>26.742899999999999</v>
      </c>
      <c r="AB36" s="58">
        <f t="shared" si="0"/>
        <v>0.80352999999999852</v>
      </c>
      <c r="AC36" s="58">
        <f t="shared" si="0"/>
        <v>0.54247999999999763</v>
      </c>
      <c r="AD36" s="58">
        <v>85.506671288468411</v>
      </c>
      <c r="AE36" s="59">
        <v>2</v>
      </c>
      <c r="AF36" s="59" t="s">
        <v>406</v>
      </c>
      <c r="AG36" s="58">
        <v>192.10360349999999</v>
      </c>
      <c r="AH36" s="58">
        <v>76.885393320000006</v>
      </c>
      <c r="AI36" s="58">
        <f t="shared" si="1"/>
        <v>134.49449841000001</v>
      </c>
      <c r="AJ36" s="58">
        <f t="shared" si="2"/>
        <v>79.636358660172007</v>
      </c>
      <c r="AK36" s="58">
        <f t="shared" si="3"/>
        <v>31.872763688995111</v>
      </c>
      <c r="AL36" s="58">
        <f t="shared" si="4"/>
        <v>55.754561174583564</v>
      </c>
      <c r="AM36" s="58">
        <v>17.940200000000001</v>
      </c>
      <c r="AN36" s="58">
        <f t="shared" si="5"/>
        <v>7.4370921503053324</v>
      </c>
      <c r="AO36" s="58">
        <v>49.515116589999998</v>
      </c>
      <c r="AP36" s="58">
        <v>48.731852740000001</v>
      </c>
      <c r="AQ36" s="58">
        <v>18.707610769999999</v>
      </c>
      <c r="AR36" s="58">
        <v>25.860889220000001</v>
      </c>
      <c r="AS36" s="58">
        <v>2.7013628000000001E-2</v>
      </c>
      <c r="AT36" s="58">
        <v>26.474206710000001</v>
      </c>
      <c r="AU36" s="58">
        <v>3.3607698999999998E-2</v>
      </c>
      <c r="AV36" s="58">
        <v>25.261041219999999</v>
      </c>
      <c r="AW36" s="58">
        <v>4.7131148999999997E-2</v>
      </c>
      <c r="AX36" s="58">
        <v>230.232</v>
      </c>
      <c r="AY36" s="58">
        <v>230.232</v>
      </c>
      <c r="AZ36" s="58">
        <v>230.232</v>
      </c>
      <c r="BA36" s="58">
        <v>23.545400000000001</v>
      </c>
      <c r="BB36" s="58">
        <v>18.328900000000001</v>
      </c>
      <c r="BC36" s="58">
        <v>11.446899999999999</v>
      </c>
      <c r="BD36" s="58">
        <v>26.916399999999999</v>
      </c>
      <c r="BE36" s="58">
        <v>4.6760000000000003E-2</v>
      </c>
      <c r="BF36" s="58">
        <v>27.566199999999998</v>
      </c>
      <c r="BG36" s="58">
        <v>5.9883699999999998E-2</v>
      </c>
      <c r="BH36" s="58">
        <v>26.407299999999999</v>
      </c>
      <c r="BI36" s="58">
        <v>9.5497200000000004E-2</v>
      </c>
      <c r="BJ36" s="58">
        <f t="shared" si="6"/>
        <v>1.9874299999999998</v>
      </c>
      <c r="BK36" s="58">
        <f t="shared" si="7"/>
        <v>1.6646800000000006</v>
      </c>
      <c r="BL36" s="58">
        <v>1</v>
      </c>
      <c r="BM36" s="58">
        <v>0.59830000000000005</v>
      </c>
      <c r="BN36" s="58">
        <v>4.2090587999999998E-2</v>
      </c>
      <c r="BO36" s="58">
        <v>1.1852</v>
      </c>
      <c r="BP36" s="58">
        <v>5.7007677E-2</v>
      </c>
      <c r="BQ36" s="58">
        <v>0.58689999999999998</v>
      </c>
      <c r="BR36" s="58">
        <v>5.3360315999999998E-2</v>
      </c>
      <c r="BV36" s="58">
        <f t="shared" si="8"/>
        <v>0</v>
      </c>
    </row>
    <row r="37" spans="1:88" x14ac:dyDescent="0.35">
      <c r="A37" s="1">
        <v>40</v>
      </c>
      <c r="B37" t="s">
        <v>102</v>
      </c>
      <c r="C37">
        <v>343.58640000000003</v>
      </c>
      <c r="D37">
        <v>-45.347999999999999</v>
      </c>
      <c r="E37">
        <v>-20.399999999999999</v>
      </c>
      <c r="F37">
        <v>-22.9</v>
      </c>
      <c r="G37">
        <v>23.008500000000002</v>
      </c>
      <c r="H37">
        <v>7.9542599999999995E-3</v>
      </c>
      <c r="I37">
        <v>23.391100000000002</v>
      </c>
      <c r="J37">
        <v>9.2731900000000006E-3</v>
      </c>
      <c r="K37">
        <v>22.7376</v>
      </c>
      <c r="L37">
        <v>7.1683600000000004E-3</v>
      </c>
      <c r="M37">
        <v>0.36859999999999998</v>
      </c>
      <c r="N37">
        <v>1.00819E-2</v>
      </c>
      <c r="O37">
        <v>0.62749999999999995</v>
      </c>
      <c r="P37">
        <v>9.5989999999999999E-3</v>
      </c>
      <c r="Q37">
        <v>0.25890000000000002</v>
      </c>
      <c r="R37">
        <v>8.5683400000000007E-3</v>
      </c>
      <c r="S37" s="1">
        <v>4</v>
      </c>
      <c r="T37" s="1">
        <v>4</v>
      </c>
      <c r="U37" s="1">
        <v>3</v>
      </c>
      <c r="V37">
        <v>28.93252</v>
      </c>
      <c r="W37">
        <v>29.354980000000001</v>
      </c>
      <c r="X37">
        <v>27.629899999999999</v>
      </c>
      <c r="Y37">
        <v>28.4391</v>
      </c>
      <c r="Z37">
        <v>28.749400000000001</v>
      </c>
      <c r="AA37">
        <v>27.075399999999998</v>
      </c>
      <c r="AB37">
        <f t="shared" si="0"/>
        <v>0.49342000000000041</v>
      </c>
      <c r="AC37">
        <f t="shared" si="0"/>
        <v>0.60557999999999979</v>
      </c>
      <c r="AD37">
        <v>38.547835766577244</v>
      </c>
      <c r="AE37" s="1">
        <v>5</v>
      </c>
      <c r="AF37" s="1" t="s">
        <v>407</v>
      </c>
      <c r="AG37">
        <v>278.48702780000002</v>
      </c>
      <c r="AH37">
        <v>245.877602</v>
      </c>
      <c r="AI37">
        <f t="shared" si="1"/>
        <v>262.18231489999999</v>
      </c>
      <c r="AJ37">
        <f t="shared" si="2"/>
        <v>52.045220458816402</v>
      </c>
      <c r="AK37">
        <f t="shared" si="3"/>
        <v>45.950987746421411</v>
      </c>
      <c r="AL37">
        <f t="shared" si="4"/>
        <v>48.998104102618903</v>
      </c>
      <c r="AM37">
        <v>17.236799999999999</v>
      </c>
      <c r="AN37">
        <f t="shared" si="5"/>
        <v>3.2213100304578228</v>
      </c>
      <c r="AO37">
        <v>18.363551139999998</v>
      </c>
      <c r="AP37">
        <v>8.5810089109999996</v>
      </c>
      <c r="AQ37">
        <v>6.8111743929999999</v>
      </c>
      <c r="AR37">
        <v>26.750374789999999</v>
      </c>
      <c r="AS37">
        <v>4.9226935999999999E-2</v>
      </c>
      <c r="AT37">
        <v>27.505010599999999</v>
      </c>
      <c r="AU37">
        <v>6.3317779000000005E-2</v>
      </c>
      <c r="AV37">
        <v>26.61331654</v>
      </c>
      <c r="AW37">
        <v>0.13521003000000001</v>
      </c>
      <c r="AX37">
        <v>157.19499999999999</v>
      </c>
      <c r="AY37">
        <v>197.214</v>
      </c>
      <c r="AZ37">
        <v>197.214</v>
      </c>
      <c r="BA37">
        <v>21.0627</v>
      </c>
      <c r="BB37">
        <v>18.464099999999998</v>
      </c>
      <c r="BC37">
        <v>8.3743400000000001</v>
      </c>
      <c r="BD37">
        <v>26.763000000000002</v>
      </c>
      <c r="BE37">
        <v>5.2496000000000001E-2</v>
      </c>
      <c r="BF37">
        <v>27.506</v>
      </c>
      <c r="BG37">
        <v>5.9558199999999999E-2</v>
      </c>
      <c r="BH37">
        <v>26.6311</v>
      </c>
      <c r="BI37">
        <v>0.13040599999999999</v>
      </c>
      <c r="BJ37">
        <f t="shared" si="6"/>
        <v>2.1695199999999986</v>
      </c>
      <c r="BK37">
        <f t="shared" si="7"/>
        <v>1.848980000000001</v>
      </c>
      <c r="BL37">
        <v>1</v>
      </c>
      <c r="BM37">
        <v>0.74060000000000004</v>
      </c>
      <c r="BN37">
        <v>7.9007416999999996E-2</v>
      </c>
      <c r="BO37">
        <v>0.86570000000000003</v>
      </c>
      <c r="BP37">
        <v>0.14817501</v>
      </c>
      <c r="BQ37">
        <v>0.12509999999999999</v>
      </c>
      <c r="BR37">
        <v>0.14280805699999999</v>
      </c>
      <c r="BS37">
        <v>343.65478230000002</v>
      </c>
      <c r="BT37">
        <v>-45.377329969999998</v>
      </c>
      <c r="BU37">
        <v>267.86526620000001</v>
      </c>
      <c r="BV37">
        <f t="shared" si="8"/>
        <v>50.060165971718348</v>
      </c>
      <c r="BW37">
        <v>25.437000000000001</v>
      </c>
      <c r="BX37">
        <v>3.2828299999999998E-2</v>
      </c>
      <c r="BY37">
        <v>26.277699999999999</v>
      </c>
      <c r="BZ37">
        <v>5.6002000000000003E-2</v>
      </c>
      <c r="CA37">
        <v>24.791499999999999</v>
      </c>
      <c r="CB37">
        <v>2.4638E-2</v>
      </c>
      <c r="CC37">
        <v>0.82669999999999999</v>
      </c>
      <c r="CD37">
        <v>6.1662399999999999E-2</v>
      </c>
      <c r="CE37">
        <v>1.4601999999999999</v>
      </c>
      <c r="CF37">
        <v>5.8056700000000003E-2</v>
      </c>
      <c r="CG37">
        <v>0.63349999999999995</v>
      </c>
      <c r="CH37">
        <v>3.7714900000000003E-2</v>
      </c>
      <c r="CI37" t="s">
        <v>7</v>
      </c>
    </row>
    <row r="38" spans="1:88" x14ac:dyDescent="0.35">
      <c r="A38" s="1">
        <v>41</v>
      </c>
      <c r="B38" t="s">
        <v>103</v>
      </c>
      <c r="C38">
        <v>347.9205</v>
      </c>
      <c r="D38">
        <v>-2.161</v>
      </c>
      <c r="E38">
        <v>-19.8</v>
      </c>
      <c r="F38" s="45">
        <v>-24</v>
      </c>
      <c r="G38">
        <v>19.4453</v>
      </c>
      <c r="H38">
        <v>1.2709399999999999E-3</v>
      </c>
      <c r="I38">
        <v>20.340599999999998</v>
      </c>
      <c r="J38">
        <v>1.6804400000000001E-3</v>
      </c>
      <c r="K38">
        <v>18.780999999999999</v>
      </c>
      <c r="L38">
        <v>1.06017E-3</v>
      </c>
      <c r="M38">
        <v>0.84330000000000005</v>
      </c>
      <c r="N38">
        <v>1.4477299999999999E-3</v>
      </c>
      <c r="O38">
        <v>1.4605999999999999</v>
      </c>
      <c r="P38">
        <v>1.34308E-3</v>
      </c>
      <c r="Q38">
        <v>0.61729999999999996</v>
      </c>
      <c r="R38">
        <v>9.9114400000000001E-4</v>
      </c>
      <c r="S38" s="1">
        <v>0</v>
      </c>
      <c r="T38" s="1">
        <v>-1</v>
      </c>
      <c r="U38" s="1">
        <v>-1</v>
      </c>
      <c r="V38">
        <v>28.598849999999999</v>
      </c>
      <c r="W38">
        <v>29.073969999999999</v>
      </c>
      <c r="X38">
        <v>27.612829999999999</v>
      </c>
      <c r="Y38">
        <v>27.593599999999999</v>
      </c>
      <c r="Z38">
        <v>27.680299999999999</v>
      </c>
      <c r="AA38">
        <v>26.659700000000001</v>
      </c>
      <c r="AB38">
        <f t="shared" si="0"/>
        <v>1.0052500000000002</v>
      </c>
      <c r="AC38">
        <f t="shared" si="0"/>
        <v>1.3936700000000002</v>
      </c>
      <c r="AD38">
        <v>56.493697481230306</v>
      </c>
      <c r="AE38" s="1">
        <v>3</v>
      </c>
      <c r="AF38" s="1" t="s">
        <v>300</v>
      </c>
      <c r="AG38">
        <v>110.903666</v>
      </c>
      <c r="AH38">
        <v>30.628397320000001</v>
      </c>
      <c r="AI38">
        <f t="shared" si="1"/>
        <v>70.766031659999996</v>
      </c>
      <c r="AJ38">
        <f t="shared" si="2"/>
        <v>30.375384544227778</v>
      </c>
      <c r="AK38">
        <f t="shared" si="3"/>
        <v>8.3888060703817988</v>
      </c>
      <c r="AL38">
        <f t="shared" si="4"/>
        <v>19.382095307304787</v>
      </c>
      <c r="AM38">
        <v>13.496499999999999</v>
      </c>
      <c r="AN38">
        <f t="shared" si="5"/>
        <v>3.696553885794633</v>
      </c>
      <c r="AO38">
        <v>43.234502079999999</v>
      </c>
      <c r="AP38">
        <v>20.603834989999999</v>
      </c>
      <c r="AQ38">
        <v>24.427578449999999</v>
      </c>
      <c r="AR38">
        <v>24.928946499999999</v>
      </c>
      <c r="AS38">
        <v>2.2284235999999999E-2</v>
      </c>
      <c r="AT38">
        <v>25.557204250000002</v>
      </c>
      <c r="AU38">
        <v>2.3884834000000001E-2</v>
      </c>
      <c r="AV38">
        <v>24.487108469999999</v>
      </c>
      <c r="AW38">
        <v>3.1759781000000001E-2</v>
      </c>
      <c r="AX38">
        <v>128.29599999999999</v>
      </c>
      <c r="AY38">
        <v>128.29599999999999</v>
      </c>
      <c r="AZ38">
        <v>128.29599999999999</v>
      </c>
      <c r="BA38">
        <v>34.661200000000001</v>
      </c>
      <c r="BB38">
        <v>34.327300000000001</v>
      </c>
      <c r="BC38">
        <v>23.7866</v>
      </c>
      <c r="BD38">
        <v>25.654699999999998</v>
      </c>
      <c r="BE38">
        <v>3.2486099999999997E-2</v>
      </c>
      <c r="BF38">
        <v>26.201599999999999</v>
      </c>
      <c r="BG38">
        <v>3.2790800000000002E-2</v>
      </c>
      <c r="BH38">
        <v>25.1935</v>
      </c>
      <c r="BI38">
        <v>4.68067E-2</v>
      </c>
      <c r="BJ38">
        <f t="shared" si="6"/>
        <v>2.9441500000000005</v>
      </c>
      <c r="BK38">
        <f t="shared" si="7"/>
        <v>2.8723700000000001</v>
      </c>
      <c r="BL38">
        <v>1</v>
      </c>
      <c r="BM38">
        <v>0.57630000000000003</v>
      </c>
      <c r="BN38">
        <v>3.0920462999999999E-2</v>
      </c>
      <c r="BO38">
        <v>0.97109999999999996</v>
      </c>
      <c r="BP38">
        <v>3.8027917000000001E-2</v>
      </c>
      <c r="BQ38">
        <v>0.39479999999999998</v>
      </c>
      <c r="BR38">
        <v>3.7083630999999999E-2</v>
      </c>
      <c r="BV38">
        <f t="shared" si="8"/>
        <v>0</v>
      </c>
    </row>
    <row r="39" spans="1:88" x14ac:dyDescent="0.35">
      <c r="A39" s="1">
        <v>42</v>
      </c>
      <c r="B39" t="s">
        <v>104</v>
      </c>
      <c r="C39">
        <v>31.779699999999998</v>
      </c>
      <c r="D39">
        <v>-25.443899999999999</v>
      </c>
      <c r="E39">
        <v>-20.3</v>
      </c>
      <c r="F39" s="45">
        <v>-23.9</v>
      </c>
      <c r="G39">
        <v>19.851400000000002</v>
      </c>
      <c r="H39">
        <v>7.86949E-4</v>
      </c>
      <c r="I39">
        <v>20.541899999999998</v>
      </c>
      <c r="J39">
        <v>9.9654400000000003E-4</v>
      </c>
      <c r="K39">
        <v>19.3931</v>
      </c>
      <c r="L39">
        <v>6.8074800000000001E-4</v>
      </c>
      <c r="M39">
        <v>0.67349999999999999</v>
      </c>
      <c r="N39">
        <v>9.4720099999999995E-4</v>
      </c>
      <c r="O39">
        <v>1.1168</v>
      </c>
      <c r="P39">
        <v>8.8894199999999999E-4</v>
      </c>
      <c r="Q39">
        <v>0.44330000000000003</v>
      </c>
      <c r="R39">
        <v>7.1618099999999998E-4</v>
      </c>
      <c r="S39" s="1">
        <v>-2</v>
      </c>
      <c r="T39" s="1">
        <v>-1</v>
      </c>
      <c r="U39" s="1">
        <v>-1</v>
      </c>
      <c r="V39">
        <v>28.884899999999998</v>
      </c>
      <c r="W39">
        <v>29.172820000000002</v>
      </c>
      <c r="X39">
        <v>27.567959999999999</v>
      </c>
      <c r="Y39">
        <v>28.186599999999999</v>
      </c>
      <c r="Z39">
        <v>28.7225</v>
      </c>
      <c r="AA39">
        <v>26.980399999999999</v>
      </c>
      <c r="AB39">
        <f t="shared" si="0"/>
        <v>0.6982999999999997</v>
      </c>
      <c r="AC39">
        <f t="shared" si="0"/>
        <v>0.45032000000000139</v>
      </c>
      <c r="AD39">
        <v>61.094202490557194</v>
      </c>
      <c r="AE39" s="1">
        <v>3</v>
      </c>
      <c r="AF39" s="1" t="s">
        <v>300</v>
      </c>
      <c r="AG39" s="6">
        <v>316.65445689572698</v>
      </c>
      <c r="AH39" s="6">
        <v>78.783494170802896</v>
      </c>
      <c r="AI39">
        <f t="shared" si="1"/>
        <v>197.71897553326494</v>
      </c>
      <c r="AJ39">
        <f t="shared" si="2"/>
        <v>93.791069353498401</v>
      </c>
      <c r="AK39">
        <f t="shared" si="3"/>
        <v>23.335178156415282</v>
      </c>
      <c r="AL39">
        <f t="shared" si="4"/>
        <v>58.563123754956841</v>
      </c>
      <c r="AM39">
        <v>19.8964</v>
      </c>
      <c r="AN39">
        <f t="shared" si="5"/>
        <v>5.8931892213961365</v>
      </c>
      <c r="AO39">
        <v>35.014788020740902</v>
      </c>
      <c r="AP39">
        <v>14.0307185866616</v>
      </c>
      <c r="AQ39">
        <v>7.2898457700556003</v>
      </c>
      <c r="AR39">
        <v>26.380926132202099</v>
      </c>
      <c r="AS39">
        <v>3.1831152229146502E-2</v>
      </c>
      <c r="AT39">
        <v>27.093575217507102</v>
      </c>
      <c r="AU39">
        <v>4.4789847325194997E-2</v>
      </c>
      <c r="AV39">
        <v>25.8865776062012</v>
      </c>
      <c r="AW39">
        <v>6.5468813038685097E-2</v>
      </c>
      <c r="AX39">
        <v>261.67099999999999</v>
      </c>
      <c r="AY39">
        <v>261.67099999999999</v>
      </c>
      <c r="AZ39">
        <v>261.67099999999999</v>
      </c>
      <c r="BA39">
        <v>17.9649</v>
      </c>
      <c r="BB39">
        <v>13.436199999999999</v>
      </c>
      <c r="BC39">
        <v>7.0539399999999999</v>
      </c>
      <c r="BD39">
        <v>27.181100000000001</v>
      </c>
      <c r="BE39">
        <v>6.1006299999999999E-2</v>
      </c>
      <c r="BF39">
        <v>27.828199999999999</v>
      </c>
      <c r="BG39">
        <v>8.1376199999999996E-2</v>
      </c>
      <c r="BH39">
        <v>26.9377</v>
      </c>
      <c r="BI39">
        <v>0.15448899999999999</v>
      </c>
      <c r="BJ39">
        <f t="shared" si="6"/>
        <v>1.7037999999999975</v>
      </c>
      <c r="BK39">
        <f t="shared" si="7"/>
        <v>1.3446200000000026</v>
      </c>
      <c r="BL39">
        <v>1</v>
      </c>
      <c r="BM39">
        <v>0.6956</v>
      </c>
      <c r="BN39">
        <v>5.4213811971732098E-2</v>
      </c>
      <c r="BO39">
        <v>1.1749000000000001</v>
      </c>
      <c r="BP39">
        <v>7.8737050723404103E-2</v>
      </c>
      <c r="BQ39">
        <v>0.4793</v>
      </c>
      <c r="BR39">
        <v>7.2218019826946006E-2</v>
      </c>
      <c r="BS39">
        <v>31.681754990000002</v>
      </c>
      <c r="BT39">
        <v>-25.43259741</v>
      </c>
      <c r="BU39">
        <v>354.93923039999999</v>
      </c>
      <c r="BV39">
        <f t="shared" si="8"/>
        <v>105.13077978146397</v>
      </c>
      <c r="BW39">
        <v>23.058299999999999</v>
      </c>
      <c r="BX39">
        <v>4.3606199999999999E-3</v>
      </c>
      <c r="BY39">
        <v>23.466200000000001</v>
      </c>
      <c r="BZ39">
        <v>5.2017699999999997E-3</v>
      </c>
      <c r="CA39">
        <v>22.808499999999999</v>
      </c>
      <c r="CB39">
        <v>3.9297300000000002E-3</v>
      </c>
      <c r="CC39">
        <v>0.39079999999999998</v>
      </c>
      <c r="CD39">
        <v>6.0280899999999998E-3</v>
      </c>
      <c r="CE39">
        <v>0.62570000000000003</v>
      </c>
      <c r="CF39">
        <v>5.76459E-3</v>
      </c>
      <c r="CG39">
        <v>0.2349</v>
      </c>
      <c r="CH39">
        <v>5.1082899999999997E-3</v>
      </c>
      <c r="CI39" t="s">
        <v>105</v>
      </c>
    </row>
    <row r="40" spans="1:88" x14ac:dyDescent="0.35">
      <c r="A40" s="2">
        <v>43</v>
      </c>
      <c r="B40" t="s">
        <v>158</v>
      </c>
      <c r="C40">
        <v>36.266599999999997</v>
      </c>
      <c r="D40">
        <v>-24.790500000000002</v>
      </c>
      <c r="E40">
        <v>-20.9</v>
      </c>
      <c r="F40" s="45">
        <v>-23</v>
      </c>
      <c r="G40">
        <v>22.230799999999999</v>
      </c>
      <c r="H40">
        <v>2.9114499999999999E-3</v>
      </c>
      <c r="I40">
        <v>22.591000000000001</v>
      </c>
      <c r="J40">
        <v>3.3814700000000001E-3</v>
      </c>
      <c r="K40">
        <v>22.0093</v>
      </c>
      <c r="L40">
        <v>2.6620599999999999E-3</v>
      </c>
      <c r="M40">
        <v>0.3402</v>
      </c>
      <c r="N40">
        <v>3.8897799999999998E-3</v>
      </c>
      <c r="O40">
        <v>0.54269999999999996</v>
      </c>
      <c r="P40">
        <v>3.7340199999999998E-3</v>
      </c>
      <c r="Q40">
        <v>0.20250000000000001</v>
      </c>
      <c r="R40">
        <v>3.3714700000000001E-3</v>
      </c>
      <c r="S40" s="1">
        <v>5</v>
      </c>
      <c r="T40" s="1">
        <v>6</v>
      </c>
      <c r="U40" s="1">
        <v>5</v>
      </c>
      <c r="V40">
        <v>28.739129999999999</v>
      </c>
      <c r="W40">
        <v>29.140630000000002</v>
      </c>
      <c r="X40">
        <v>27.527719999999999</v>
      </c>
      <c r="Y40">
        <v>28.0868</v>
      </c>
      <c r="Z40">
        <v>28.335999999999999</v>
      </c>
      <c r="AA40">
        <v>27.087700000000002</v>
      </c>
      <c r="AB40">
        <f t="shared" si="0"/>
        <v>0.65232999999999919</v>
      </c>
      <c r="AC40">
        <f t="shared" si="0"/>
        <v>0.80463000000000306</v>
      </c>
      <c r="AD40">
        <v>41.686938347033639</v>
      </c>
      <c r="AE40" s="1">
        <v>3</v>
      </c>
      <c r="AF40" s="1" t="s">
        <v>300</v>
      </c>
      <c r="AG40">
        <v>147.57750039999999</v>
      </c>
      <c r="AH40">
        <v>95.243329520000003</v>
      </c>
      <c r="AI40">
        <f>(AG40+AH40)/2</f>
        <v>121.41041496</v>
      </c>
      <c r="AJ40">
        <f>(((AG40/3.6)/360)*2*3.1416*AD40)</f>
        <v>29.826069985943064</v>
      </c>
      <c r="AK40">
        <f>(((AH40/3.6)/360)*2*3.1416*AD40)</f>
        <v>19.249101009694005</v>
      </c>
      <c r="AL40">
        <f>(((AI40/3.6)/360)*2*3.1416*AD40)</f>
        <v>24.537585497818533</v>
      </c>
      <c r="AM40">
        <v>21.627400000000002</v>
      </c>
      <c r="AN40">
        <f>(((AM40/3.6)/360)*2*3.1416*AD40)</f>
        <v>4.3709938457121691</v>
      </c>
      <c r="AO40">
        <v>35.088915960000001</v>
      </c>
      <c r="AP40">
        <v>33.365256510000002</v>
      </c>
      <c r="AQ40">
        <v>20.622847279999998</v>
      </c>
      <c r="AR40">
        <v>25.084099999999999</v>
      </c>
      <c r="AS40">
        <v>3.7596999999999999E-3</v>
      </c>
      <c r="AT40">
        <v>25.613</v>
      </c>
      <c r="AU40">
        <v>4.0198400000000002E-3</v>
      </c>
      <c r="AV40">
        <v>24.743200000000002</v>
      </c>
      <c r="AW40">
        <v>2.6397299999999999E-3</v>
      </c>
      <c r="AX40">
        <v>338.27800000000002</v>
      </c>
      <c r="AY40">
        <v>338.27800000000002</v>
      </c>
      <c r="AZ40">
        <v>338.27800000000002</v>
      </c>
      <c r="BA40">
        <v>58.119</v>
      </c>
      <c r="BB40">
        <v>55.267099999999999</v>
      </c>
      <c r="BC40">
        <v>31.8536</v>
      </c>
      <c r="BD40">
        <v>25.805900000000001</v>
      </c>
      <c r="BE40">
        <v>1.9121900000000001E-2</v>
      </c>
      <c r="BF40">
        <v>26.302299999999999</v>
      </c>
      <c r="BG40">
        <v>2.00859E-2</v>
      </c>
      <c r="BH40">
        <v>25.3505</v>
      </c>
      <c r="BI40">
        <v>3.4525899999999998E-2</v>
      </c>
      <c r="BJ40">
        <f t="shared" si="6"/>
        <v>2.9332299999999982</v>
      </c>
      <c r="BK40">
        <f t="shared" si="7"/>
        <v>2.8383300000000027</v>
      </c>
      <c r="BL40">
        <v>3</v>
      </c>
      <c r="BM40" s="4">
        <v>0.52890000000000015</v>
      </c>
      <c r="BN40" s="4">
        <v>5.4411149165221641E-3</v>
      </c>
      <c r="BO40" s="4">
        <v>0.86979999999999791</v>
      </c>
      <c r="BP40" s="5">
        <v>4.7474502679333043E-3</v>
      </c>
      <c r="BQ40" s="4">
        <v>0.34089999999999776</v>
      </c>
      <c r="BR40" s="5">
        <v>4.5318514292174228E-3</v>
      </c>
      <c r="BS40" t="s">
        <v>168</v>
      </c>
      <c r="BV40">
        <f t="shared" si="8"/>
        <v>0</v>
      </c>
    </row>
    <row r="41" spans="1:88" x14ac:dyDescent="0.35">
      <c r="A41" s="2">
        <v>43</v>
      </c>
      <c r="B41" t="s">
        <v>159</v>
      </c>
      <c r="C41">
        <v>36.266599999999997</v>
      </c>
      <c r="D41">
        <v>-24.790500000000002</v>
      </c>
      <c r="E41">
        <v>-20.9</v>
      </c>
      <c r="F41" s="45">
        <v>-23</v>
      </c>
      <c r="G41">
        <v>22.230799999999999</v>
      </c>
      <c r="H41">
        <v>2.9114499999999999E-3</v>
      </c>
      <c r="I41">
        <v>22.591000000000001</v>
      </c>
      <c r="J41">
        <v>3.3814700000000001E-3</v>
      </c>
      <c r="K41">
        <v>22.0093</v>
      </c>
      <c r="L41">
        <v>2.6620599999999999E-3</v>
      </c>
      <c r="M41">
        <v>0.3402</v>
      </c>
      <c r="N41">
        <v>3.8897799999999998E-3</v>
      </c>
      <c r="O41">
        <v>0.54269999999999996</v>
      </c>
      <c r="P41">
        <v>3.7340199999999998E-3</v>
      </c>
      <c r="Q41">
        <v>0.20250000000000001</v>
      </c>
      <c r="R41">
        <v>3.3714700000000001E-3</v>
      </c>
      <c r="S41" s="1">
        <v>5</v>
      </c>
      <c r="T41" s="1">
        <v>6</v>
      </c>
      <c r="U41" s="1">
        <v>5</v>
      </c>
      <c r="V41">
        <v>28.739129999999999</v>
      </c>
      <c r="W41">
        <v>29.140630000000002</v>
      </c>
      <c r="X41">
        <v>27.527719999999999</v>
      </c>
      <c r="Y41">
        <v>28.0868</v>
      </c>
      <c r="Z41">
        <v>28.335999999999999</v>
      </c>
      <c r="AA41">
        <v>27.087700000000002</v>
      </c>
      <c r="AB41">
        <f t="shared" si="0"/>
        <v>0.65232999999999919</v>
      </c>
      <c r="AC41">
        <f t="shared" si="0"/>
        <v>0.80463000000000306</v>
      </c>
      <c r="AD41">
        <v>41.686938347033639</v>
      </c>
      <c r="AE41" s="1">
        <v>1</v>
      </c>
      <c r="AF41" s="1" t="s">
        <v>301</v>
      </c>
      <c r="AG41">
        <v>147.57750039999999</v>
      </c>
      <c r="AH41">
        <v>95.243329520000003</v>
      </c>
      <c r="AI41">
        <f t="shared" si="1"/>
        <v>121.41041496</v>
      </c>
      <c r="AJ41">
        <f t="shared" si="2"/>
        <v>29.826069985943064</v>
      </c>
      <c r="AK41">
        <f t="shared" si="3"/>
        <v>19.249101009694005</v>
      </c>
      <c r="AL41">
        <f t="shared" si="4"/>
        <v>24.537585497818533</v>
      </c>
      <c r="AM41">
        <v>21.627400000000002</v>
      </c>
      <c r="AN41">
        <f t="shared" si="5"/>
        <v>4.3709938457121691</v>
      </c>
      <c r="AO41">
        <v>35.088915960000001</v>
      </c>
      <c r="AP41">
        <v>33.365256510000002</v>
      </c>
      <c r="AQ41">
        <v>20.622847279999998</v>
      </c>
      <c r="AR41">
        <v>27.2074</v>
      </c>
      <c r="AS41">
        <v>3.0624100000000001E-2</v>
      </c>
      <c r="AT41">
        <v>27.8127</v>
      </c>
      <c r="AU41">
        <v>3.6104999999999998E-2</v>
      </c>
      <c r="AV41">
        <v>26.968499999999999</v>
      </c>
      <c r="AW41">
        <v>2.60314E-2</v>
      </c>
      <c r="AX41">
        <v>280.34199999999998</v>
      </c>
      <c r="AY41">
        <v>280.34199999999998</v>
      </c>
      <c r="AZ41">
        <v>354.82100000000003</v>
      </c>
      <c r="BA41">
        <v>13.9071</v>
      </c>
      <c r="BB41">
        <v>10.5724</v>
      </c>
      <c r="BC41">
        <v>6.3668699999999996</v>
      </c>
      <c r="BD41">
        <v>27.3643</v>
      </c>
      <c r="BE41">
        <v>7.8602599999999995E-2</v>
      </c>
      <c r="BF41">
        <v>28.0855</v>
      </c>
      <c r="BG41">
        <v>0.103227</v>
      </c>
      <c r="BH41">
        <v>27.131799999999998</v>
      </c>
      <c r="BI41">
        <v>0.17094899999999999</v>
      </c>
      <c r="BJ41">
        <f t="shared" si="6"/>
        <v>1.3748299999999993</v>
      </c>
      <c r="BK41">
        <f t="shared" si="7"/>
        <v>1.0551300000000019</v>
      </c>
      <c r="BL41">
        <v>3</v>
      </c>
      <c r="BM41" s="4">
        <v>0.61</v>
      </c>
      <c r="BN41" s="4">
        <f>SQRT((AW42^2)+(AW41^2))</f>
        <v>9.8032318513880112E-2</v>
      </c>
      <c r="BO41" s="4">
        <f>AV42-AV43</f>
        <v>3.1662180000001428E-2</v>
      </c>
      <c r="BP41" s="4">
        <f>SQRT((AW42^2)+(AW43^2))</f>
        <v>0.10757404486862282</v>
      </c>
      <c r="BQ41" s="4">
        <f>AV41-AV43</f>
        <v>1.8230162199999995</v>
      </c>
      <c r="BR41" s="4">
        <f>SQRT((AW41^2)+(AW43^2))</f>
        <v>5.7594333298594889E-2</v>
      </c>
      <c r="BS41" t="s">
        <v>168</v>
      </c>
      <c r="BV41">
        <f t="shared" si="8"/>
        <v>0</v>
      </c>
    </row>
    <row r="42" spans="1:88" x14ac:dyDescent="0.35">
      <c r="A42" s="1">
        <v>44</v>
      </c>
      <c r="B42" t="s">
        <v>107</v>
      </c>
      <c r="C42">
        <v>37.237000000000002</v>
      </c>
      <c r="D42">
        <v>-22.349599999999999</v>
      </c>
      <c r="E42">
        <v>-19.7</v>
      </c>
      <c r="F42">
        <v>-22.2</v>
      </c>
      <c r="G42">
        <v>20.7666</v>
      </c>
      <c r="H42">
        <v>4.7752799999999998E-3</v>
      </c>
      <c r="I42">
        <v>21.456</v>
      </c>
      <c r="J42">
        <v>5.7823600000000003E-3</v>
      </c>
      <c r="K42">
        <v>20.282800000000002</v>
      </c>
      <c r="L42">
        <v>4.2406500000000003E-3</v>
      </c>
      <c r="M42">
        <v>0.65839999999999999</v>
      </c>
      <c r="N42">
        <v>4.5343600000000003E-3</v>
      </c>
      <c r="O42">
        <v>1.1142000000000001</v>
      </c>
      <c r="P42">
        <v>4.2425099999999997E-3</v>
      </c>
      <c r="Q42">
        <v>0.45579999999999998</v>
      </c>
      <c r="R42">
        <v>3.4089699999999999E-3</v>
      </c>
      <c r="S42" s="1">
        <v>2</v>
      </c>
      <c r="T42" s="1">
        <v>2</v>
      </c>
      <c r="U42" s="1">
        <v>1</v>
      </c>
      <c r="V42">
        <v>28.914449999999999</v>
      </c>
      <c r="W42">
        <v>29.237960000000001</v>
      </c>
      <c r="X42">
        <v>27.50694</v>
      </c>
      <c r="Y42">
        <v>28.375699999999998</v>
      </c>
      <c r="Z42">
        <v>28.426500000000001</v>
      </c>
      <c r="AA42">
        <v>26.950900000000001</v>
      </c>
      <c r="AB42">
        <f t="shared" si="0"/>
        <v>0.53875000000000028</v>
      </c>
      <c r="AC42">
        <f t="shared" si="0"/>
        <v>0.81146000000000029</v>
      </c>
      <c r="AD42">
        <v>86.297854776697193</v>
      </c>
      <c r="AE42" s="1">
        <v>1</v>
      </c>
      <c r="AF42" s="1" t="s">
        <v>307</v>
      </c>
      <c r="AG42">
        <v>89.817299899999995</v>
      </c>
      <c r="AH42">
        <v>41.054968870000003</v>
      </c>
      <c r="AI42">
        <f t="shared" si="1"/>
        <v>65.436134385000003</v>
      </c>
      <c r="AJ42">
        <f t="shared" si="2"/>
        <v>37.578191692206232</v>
      </c>
      <c r="AK42">
        <f t="shared" si="3"/>
        <v>17.176774316663906</v>
      </c>
      <c r="AL42">
        <f t="shared" si="4"/>
        <v>27.377483004435071</v>
      </c>
      <c r="AM42">
        <v>7.5544900000000004</v>
      </c>
      <c r="AN42">
        <f t="shared" si="5"/>
        <v>3.1606836731111212</v>
      </c>
      <c r="AO42">
        <v>28.414355749999999</v>
      </c>
      <c r="AP42">
        <v>20.81235027</v>
      </c>
      <c r="AQ42">
        <v>11.15729189</v>
      </c>
      <c r="AR42">
        <v>25.543223380000001</v>
      </c>
      <c r="AS42">
        <v>4.4028926000000003E-2</v>
      </c>
      <c r="AT42">
        <v>26.157533170000001</v>
      </c>
      <c r="AU42">
        <v>5.2958500999999998E-2</v>
      </c>
      <c r="AV42">
        <v>25.177145960000001</v>
      </c>
      <c r="AW42">
        <v>9.4512971000000001E-2</v>
      </c>
      <c r="AX42">
        <v>28.899100000000001</v>
      </c>
      <c r="AY42">
        <v>28.899100000000001</v>
      </c>
      <c r="AZ42">
        <v>28.899100000000001</v>
      </c>
      <c r="BA42">
        <v>16.007400000000001</v>
      </c>
      <c r="BB42">
        <v>13.0533</v>
      </c>
      <c r="BC42">
        <v>5.7463800000000003</v>
      </c>
      <c r="BD42">
        <v>26.032299999999999</v>
      </c>
      <c r="BE42">
        <v>7.2985099999999997E-2</v>
      </c>
      <c r="BF42">
        <v>26.610900000000001</v>
      </c>
      <c r="BG42">
        <v>8.8334999999999997E-2</v>
      </c>
      <c r="BH42">
        <v>25.881</v>
      </c>
      <c r="BI42">
        <v>0.19409999999999999</v>
      </c>
      <c r="BJ42">
        <f t="shared" si="6"/>
        <v>2.8821499999999993</v>
      </c>
      <c r="BK42">
        <f t="shared" si="7"/>
        <v>2.6270600000000002</v>
      </c>
      <c r="BL42">
        <v>1</v>
      </c>
      <c r="BM42">
        <v>0.58330000000000004</v>
      </c>
      <c r="BN42">
        <v>6.3972900999999999E-2</v>
      </c>
      <c r="BO42">
        <v>0.9214</v>
      </c>
      <c r="BP42">
        <v>0.10364999</v>
      </c>
      <c r="BQ42">
        <v>0.33810000000000001</v>
      </c>
      <c r="BR42">
        <v>9.9730708000000001E-2</v>
      </c>
      <c r="BS42">
        <v>37.252384339999999</v>
      </c>
      <c r="BT42">
        <v>-22.337247680000001</v>
      </c>
      <c r="BU42">
        <v>71.02762122</v>
      </c>
      <c r="BV42">
        <f t="shared" si="8"/>
        <v>29.716876020747261</v>
      </c>
      <c r="BW42">
        <v>22.703399999999998</v>
      </c>
      <c r="BX42">
        <v>8.7024700000000003E-3</v>
      </c>
      <c r="BY42">
        <v>23.133900000000001</v>
      </c>
      <c r="BZ42">
        <v>1.02331E-2</v>
      </c>
      <c r="CA42">
        <v>22.4343</v>
      </c>
      <c r="CB42">
        <v>7.9060299999999997E-3</v>
      </c>
      <c r="CC42">
        <v>0.39950000000000002</v>
      </c>
      <c r="CD42">
        <v>1.04727E-2</v>
      </c>
      <c r="CE42">
        <v>0.64049999999999996</v>
      </c>
      <c r="CF42">
        <v>9.9899399999999992E-3</v>
      </c>
      <c r="CG42">
        <v>0.24099999999999999</v>
      </c>
      <c r="CH42">
        <v>8.7892200000000004E-3</v>
      </c>
      <c r="CI42" t="s">
        <v>108</v>
      </c>
    </row>
    <row r="43" spans="1:88" s="46" customFormat="1" x14ac:dyDescent="0.35">
      <c r="A43" s="8">
        <v>45</v>
      </c>
      <c r="B43" s="46" t="s">
        <v>109</v>
      </c>
      <c r="C43" s="46">
        <v>4.2122000000000002</v>
      </c>
      <c r="D43" s="46">
        <v>-5.2679</v>
      </c>
      <c r="E43" s="46">
        <v>-19.600000000000001</v>
      </c>
      <c r="F43" s="51">
        <v>-23.2</v>
      </c>
      <c r="G43" s="46">
        <v>22.755500000000001</v>
      </c>
      <c r="H43" s="46">
        <v>4.8927399999999996E-3</v>
      </c>
      <c r="I43" s="46">
        <v>23.2836</v>
      </c>
      <c r="J43" s="46">
        <v>6.1255499999999996E-3</v>
      </c>
      <c r="K43" s="46">
        <v>22.3537</v>
      </c>
      <c r="L43" s="46">
        <v>4.1595299999999998E-3</v>
      </c>
      <c r="M43" s="46">
        <v>0.495</v>
      </c>
      <c r="N43" s="46">
        <v>6.8487799999999996E-3</v>
      </c>
      <c r="O43" s="46">
        <v>0.86780000000000002</v>
      </c>
      <c r="P43" s="46">
        <v>6.42678E-3</v>
      </c>
      <c r="Q43" s="46">
        <v>0.37280000000000002</v>
      </c>
      <c r="R43" s="46">
        <v>5.4277099999999997E-3</v>
      </c>
      <c r="S43" s="8">
        <v>1</v>
      </c>
      <c r="T43" s="8">
        <v>1</v>
      </c>
      <c r="U43" s="8">
        <v>1</v>
      </c>
      <c r="V43" s="46">
        <v>28.752030000000001</v>
      </c>
      <c r="W43" s="46">
        <v>29.107250000000001</v>
      </c>
      <c r="X43" s="46">
        <v>27.677420000000001</v>
      </c>
      <c r="Y43" s="46">
        <v>28.266999999999999</v>
      </c>
      <c r="Z43" s="46">
        <v>28.655799999999999</v>
      </c>
      <c r="AA43" s="46">
        <v>27.177700000000002</v>
      </c>
      <c r="AB43" s="46">
        <f t="shared" si="0"/>
        <v>0.48503000000000185</v>
      </c>
      <c r="AC43" s="46">
        <f t="shared" si="0"/>
        <v>0.45145000000000124</v>
      </c>
      <c r="AD43" s="46">
        <v>56.493697481230306</v>
      </c>
      <c r="AE43" s="8">
        <v>5</v>
      </c>
      <c r="AF43" s="8" t="s">
        <v>310</v>
      </c>
      <c r="AG43" s="46">
        <v>87.016209540000006</v>
      </c>
      <c r="AH43" s="46">
        <v>47.954250770000002</v>
      </c>
      <c r="AI43" s="46">
        <f t="shared" si="1"/>
        <v>67.485230155000011</v>
      </c>
      <c r="AJ43" s="46">
        <f t="shared" si="2"/>
        <v>23.832853517742162</v>
      </c>
      <c r="AK43" s="46">
        <f t="shared" si="3"/>
        <v>13.134180863498965</v>
      </c>
      <c r="AL43" s="46">
        <f t="shared" si="4"/>
        <v>18.483517190620567</v>
      </c>
      <c r="AM43" s="46">
        <v>14.7979</v>
      </c>
      <c r="AN43" s="46">
        <f t="shared" si="5"/>
        <v>4.0529940908087578</v>
      </c>
      <c r="AO43" s="46">
        <v>37.186716269999998</v>
      </c>
      <c r="AP43" s="46">
        <v>33.392246249999999</v>
      </c>
      <c r="AQ43" s="46">
        <v>18.853696249999999</v>
      </c>
      <c r="AR43" s="46">
        <v>25.570696259999998</v>
      </c>
      <c r="AS43" s="46">
        <v>3.1165162E-2</v>
      </c>
      <c r="AT43" s="46">
        <v>26.213823699999999</v>
      </c>
      <c r="AU43" s="46">
        <v>4.0596371999999999E-2</v>
      </c>
      <c r="AV43" s="46">
        <v>25.145483779999999</v>
      </c>
      <c r="AW43" s="46">
        <v>5.1375806000000003E-2</v>
      </c>
      <c r="AX43" s="46">
        <v>85.5304</v>
      </c>
      <c r="AY43" s="46">
        <v>85.5304</v>
      </c>
      <c r="AZ43" s="46">
        <v>127.815</v>
      </c>
      <c r="BA43" s="46">
        <v>21.248899999999999</v>
      </c>
      <c r="BB43" s="46">
        <v>13.3819</v>
      </c>
      <c r="BC43" s="46">
        <v>14.1058</v>
      </c>
      <c r="BD43" s="46">
        <v>26.184799999999999</v>
      </c>
      <c r="BE43" s="46">
        <v>5.2838900000000001E-2</v>
      </c>
      <c r="BF43" s="46">
        <v>27.087900000000001</v>
      </c>
      <c r="BG43" s="46">
        <v>8.2877400000000004E-2</v>
      </c>
      <c r="BH43" s="46">
        <v>25.7989</v>
      </c>
      <c r="BI43" s="46">
        <v>7.8137300000000007E-2</v>
      </c>
      <c r="BJ43" s="46">
        <f t="shared" si="6"/>
        <v>2.5672300000000021</v>
      </c>
      <c r="BK43" s="46">
        <f t="shared" si="7"/>
        <v>2.0193499999999993</v>
      </c>
      <c r="BL43" s="46">
        <v>1</v>
      </c>
      <c r="BM43" s="46">
        <v>0.61009999999999998</v>
      </c>
      <c r="BN43" s="46">
        <v>4.9573711999999999E-2</v>
      </c>
      <c r="BO43" s="46">
        <v>1.0064</v>
      </c>
      <c r="BP43" s="46">
        <v>6.4141031000000001E-2</v>
      </c>
      <c r="BQ43" s="46">
        <v>0.39629999999999999</v>
      </c>
      <c r="BR43" s="46">
        <v>5.8448791E-2</v>
      </c>
      <c r="BS43" s="46" t="s">
        <v>14</v>
      </c>
      <c r="BV43" s="46">
        <f t="shared" si="8"/>
        <v>0</v>
      </c>
    </row>
    <row r="44" spans="1:88" x14ac:dyDescent="0.35">
      <c r="A44" s="1">
        <v>46</v>
      </c>
      <c r="B44" t="s">
        <v>110</v>
      </c>
      <c r="C44">
        <v>0.37959999999999999</v>
      </c>
      <c r="D44">
        <v>-40.819600000000001</v>
      </c>
      <c r="E44">
        <v>-19.899999999999999</v>
      </c>
      <c r="F44">
        <v>-21.9</v>
      </c>
      <c r="G44">
        <v>22.162600000000001</v>
      </c>
      <c r="H44">
        <v>2.40871E-2</v>
      </c>
      <c r="I44">
        <v>22.415099999999999</v>
      </c>
      <c r="J44">
        <v>2.5714600000000001E-2</v>
      </c>
      <c r="K44">
        <v>22.032800000000002</v>
      </c>
      <c r="L44">
        <v>2.3327199999999999E-2</v>
      </c>
      <c r="M44">
        <v>0.24060000000000001</v>
      </c>
      <c r="N44">
        <v>1.9255100000000001E-2</v>
      </c>
      <c r="O44">
        <v>0.3594</v>
      </c>
      <c r="P44">
        <v>1.8759499999999998E-2</v>
      </c>
      <c r="Q44">
        <v>0.1188</v>
      </c>
      <c r="R44">
        <v>1.7540699999999999E-2</v>
      </c>
      <c r="S44" s="1">
        <v>5</v>
      </c>
      <c r="T44" s="8">
        <v>5</v>
      </c>
      <c r="U44" s="8">
        <v>99</v>
      </c>
      <c r="V44">
        <v>28.74924</v>
      </c>
      <c r="W44">
        <v>29.146070000000002</v>
      </c>
      <c r="X44">
        <v>27.44707</v>
      </c>
      <c r="Y44">
        <v>28.3231</v>
      </c>
      <c r="Z44">
        <v>28.1798</v>
      </c>
      <c r="AA44">
        <v>27.0532</v>
      </c>
      <c r="AB44">
        <f t="shared" si="0"/>
        <v>0.42614000000000019</v>
      </c>
      <c r="AC44">
        <f t="shared" si="0"/>
        <v>0.96627000000000152</v>
      </c>
      <c r="AD44">
        <v>98.174794301998645</v>
      </c>
      <c r="AE44" s="1">
        <v>3</v>
      </c>
      <c r="AF44" s="1" t="s">
        <v>300</v>
      </c>
      <c r="AG44">
        <v>28.921788469999999</v>
      </c>
      <c r="AH44">
        <v>26.695515629999999</v>
      </c>
      <c r="AI44">
        <f t="shared" si="1"/>
        <v>27.808652049999999</v>
      </c>
      <c r="AJ44">
        <f t="shared" si="2"/>
        <v>13.765786443554111</v>
      </c>
      <c r="AK44">
        <f t="shared" si="3"/>
        <v>12.706156382560005</v>
      </c>
      <c r="AL44">
        <f t="shared" si="4"/>
        <v>13.235971413057056</v>
      </c>
      <c r="AM44">
        <v>5.9420400000000004</v>
      </c>
      <c r="AN44">
        <f t="shared" si="5"/>
        <v>2.8282086968412248</v>
      </c>
      <c r="AO44">
        <v>29.562380789999999</v>
      </c>
      <c r="AP44">
        <v>19.8636713</v>
      </c>
      <c r="AQ44">
        <v>10.669384000000001</v>
      </c>
      <c r="AR44">
        <v>24.516999999999999</v>
      </c>
      <c r="AS44">
        <v>3.5034799999999998E-2</v>
      </c>
      <c r="AT44">
        <v>25.047999999999998</v>
      </c>
      <c r="AU44">
        <v>3.7528699999999998E-2</v>
      </c>
      <c r="AV44">
        <v>24.228999999999999</v>
      </c>
      <c r="AW44">
        <v>2.716E-2</v>
      </c>
      <c r="AX44">
        <v>26.427900000000001</v>
      </c>
      <c r="AY44">
        <v>26.427900000000001</v>
      </c>
      <c r="AZ44">
        <v>26.427900000000001</v>
      </c>
      <c r="BA44">
        <v>36.936599999999999</v>
      </c>
      <c r="BB44">
        <v>34.047899999999998</v>
      </c>
      <c r="BC44">
        <v>50.452800000000003</v>
      </c>
      <c r="BD44">
        <v>24.516999999999999</v>
      </c>
      <c r="BE44">
        <v>3.5034799999999998E-2</v>
      </c>
      <c r="BF44">
        <v>25.047999999999998</v>
      </c>
      <c r="BG44">
        <v>3.7528699999999998E-2</v>
      </c>
      <c r="BH44">
        <v>24.228999999999999</v>
      </c>
      <c r="BI44">
        <v>2.716E-2</v>
      </c>
      <c r="BJ44">
        <f t="shared" si="6"/>
        <v>4.2322400000000009</v>
      </c>
      <c r="BK44">
        <f t="shared" si="7"/>
        <v>4.0980700000000034</v>
      </c>
      <c r="BL44">
        <v>2</v>
      </c>
      <c r="BM44">
        <v>0.51910000000000001</v>
      </c>
      <c r="BN44">
        <v>4.3369600000000001E-2</v>
      </c>
      <c r="BO44">
        <v>0.79610000000000003</v>
      </c>
      <c r="BP44">
        <v>3.8470499999999998E-2</v>
      </c>
      <c r="BQ44">
        <v>0.27700000000000002</v>
      </c>
      <c r="BR44">
        <v>3.6429999999999997E-2</v>
      </c>
      <c r="BS44" t="s">
        <v>93</v>
      </c>
      <c r="BT44" t="s">
        <v>5</v>
      </c>
      <c r="BV44">
        <f t="shared" si="8"/>
        <v>0</v>
      </c>
    </row>
    <row r="45" spans="1:88" x14ac:dyDescent="0.35">
      <c r="A45" s="2">
        <v>47</v>
      </c>
      <c r="B45" t="s">
        <v>111</v>
      </c>
      <c r="C45">
        <v>341.04149999999998</v>
      </c>
      <c r="D45">
        <v>-57.9392</v>
      </c>
      <c r="E45">
        <v>-19.8</v>
      </c>
      <c r="F45" s="45">
        <v>-23.5</v>
      </c>
      <c r="G45">
        <v>20.1418</v>
      </c>
      <c r="H45">
        <v>9.9120400000000009E-4</v>
      </c>
      <c r="I45">
        <v>20.851900000000001</v>
      </c>
      <c r="J45">
        <v>1.2692599999999999E-3</v>
      </c>
      <c r="K45">
        <v>20.005700000000001</v>
      </c>
      <c r="L45">
        <v>9.47673E-4</v>
      </c>
      <c r="M45">
        <v>0.69320000000000004</v>
      </c>
      <c r="N45">
        <v>1.2224099999999999E-3</v>
      </c>
      <c r="O45">
        <v>0.81420000000000003</v>
      </c>
      <c r="P45">
        <v>1.1975E-3</v>
      </c>
      <c r="Q45">
        <v>0.121</v>
      </c>
      <c r="R45">
        <v>9.7957699999999992E-4</v>
      </c>
      <c r="S45" s="1">
        <v>-1</v>
      </c>
      <c r="T45" s="1">
        <v>-1</v>
      </c>
      <c r="U45" s="1">
        <v>-1</v>
      </c>
      <c r="V45">
        <v>28.91057</v>
      </c>
      <c r="W45">
        <v>29.322379999999999</v>
      </c>
      <c r="X45">
        <v>27.65549</v>
      </c>
      <c r="Y45">
        <v>28.528300000000002</v>
      </c>
      <c r="Z45">
        <v>28.779399999999999</v>
      </c>
      <c r="AA45">
        <v>26.965299999999999</v>
      </c>
      <c r="AB45">
        <f t="shared" si="0"/>
        <v>0.38226999999999833</v>
      </c>
      <c r="AC45">
        <f t="shared" si="0"/>
        <v>0.54298000000000002</v>
      </c>
      <c r="AD45">
        <v>63.973483548264909</v>
      </c>
      <c r="AE45" s="1">
        <v>3</v>
      </c>
      <c r="AF45" s="1" t="s">
        <v>300</v>
      </c>
      <c r="AG45" s="6">
        <v>107.900920305463</v>
      </c>
      <c r="AH45" s="6">
        <v>89.805200160135797</v>
      </c>
      <c r="AI45">
        <f t="shared" si="1"/>
        <v>98.853060232799407</v>
      </c>
      <c r="AJ45">
        <f t="shared" si="2"/>
        <v>33.46578612872397</v>
      </c>
      <c r="AK45">
        <f t="shared" si="3"/>
        <v>27.853345581281285</v>
      </c>
      <c r="AL45">
        <f t="shared" si="4"/>
        <v>30.659565855002633</v>
      </c>
      <c r="AM45">
        <v>13.6012</v>
      </c>
      <c r="AN45">
        <f t="shared" si="5"/>
        <v>4.2184519743244024</v>
      </c>
      <c r="AO45">
        <v>138.204920450846</v>
      </c>
      <c r="AP45">
        <v>97.533971150716098</v>
      </c>
      <c r="AQ45">
        <v>46.289577484130902</v>
      </c>
      <c r="AR45">
        <v>24.447523117065401</v>
      </c>
      <c r="AS45">
        <v>1.2644312654932301E-2</v>
      </c>
      <c r="AT45">
        <v>25.105281194051098</v>
      </c>
      <c r="AU45">
        <v>1.43631619090835E-2</v>
      </c>
      <c r="AV45">
        <v>24.0304787953695</v>
      </c>
      <c r="AW45">
        <v>2.00243120392164E-2</v>
      </c>
      <c r="AX45">
        <v>128.63900000000001</v>
      </c>
      <c r="AY45">
        <v>93.836299999999994</v>
      </c>
      <c r="AZ45">
        <v>128.63900000000001</v>
      </c>
      <c r="BA45">
        <v>15.9785</v>
      </c>
      <c r="BB45">
        <v>10.5642</v>
      </c>
      <c r="BC45">
        <v>9.8472100000000005</v>
      </c>
      <c r="BD45">
        <v>26.975100000000001</v>
      </c>
      <c r="BE45">
        <v>6.9108600000000006E-2</v>
      </c>
      <c r="BF45">
        <v>27.655799999999999</v>
      </c>
      <c r="BG45">
        <v>0.104363</v>
      </c>
      <c r="BH45">
        <v>26.2363</v>
      </c>
      <c r="BI45">
        <v>0.111417</v>
      </c>
      <c r="BJ45">
        <f t="shared" si="6"/>
        <v>1.9354699999999987</v>
      </c>
      <c r="BK45">
        <f t="shared" si="7"/>
        <v>1.6665799999999997</v>
      </c>
      <c r="BL45">
        <v>1</v>
      </c>
      <c r="BM45">
        <v>0.64080000000000004</v>
      </c>
      <c r="BN45">
        <v>1.7554413401318698E-2</v>
      </c>
      <c r="BO45">
        <v>1.0427999999999999</v>
      </c>
      <c r="BP45">
        <v>2.3080859306924099E-2</v>
      </c>
      <c r="BQ45">
        <v>0.40200000000000002</v>
      </c>
      <c r="BR45">
        <v>2.2139652070023299E-2</v>
      </c>
      <c r="BS45" t="s">
        <v>10</v>
      </c>
      <c r="BV45">
        <f t="shared" si="8"/>
        <v>0</v>
      </c>
    </row>
    <row r="46" spans="1:88" x14ac:dyDescent="0.35">
      <c r="A46" s="1">
        <v>49</v>
      </c>
      <c r="B46" t="s">
        <v>113</v>
      </c>
      <c r="C46">
        <v>48.731000000000002</v>
      </c>
      <c r="D46">
        <v>-62.987400000000001</v>
      </c>
      <c r="E46" s="46">
        <v>-20.5</v>
      </c>
      <c r="F46">
        <v>-22.1</v>
      </c>
      <c r="G46">
        <v>20.002800000000001</v>
      </c>
      <c r="H46">
        <v>5.0729700000000004E-3</v>
      </c>
      <c r="I46">
        <v>20.6235</v>
      </c>
      <c r="J46">
        <v>5.8216400000000003E-3</v>
      </c>
      <c r="K46">
        <v>19.553799999999999</v>
      </c>
      <c r="L46">
        <v>4.6515799999999998E-3</v>
      </c>
      <c r="M46">
        <v>0.5917</v>
      </c>
      <c r="N46">
        <v>3.7478300000000002E-3</v>
      </c>
      <c r="O46">
        <v>1.0157</v>
      </c>
      <c r="P46">
        <v>3.5111600000000001E-3</v>
      </c>
      <c r="Q46">
        <v>0.42399999999999999</v>
      </c>
      <c r="R46">
        <v>2.8982499999999998E-3</v>
      </c>
      <c r="S46" s="1">
        <v>5</v>
      </c>
      <c r="T46" s="8">
        <v>5</v>
      </c>
      <c r="U46" s="8">
        <v>99</v>
      </c>
      <c r="V46">
        <v>28.834420000000001</v>
      </c>
      <c r="W46">
        <v>29.161629999999999</v>
      </c>
      <c r="X46">
        <v>27.451820000000001</v>
      </c>
      <c r="Y46">
        <v>28.201899999999998</v>
      </c>
      <c r="Z46">
        <v>28.479900000000001</v>
      </c>
      <c r="AA46">
        <v>27.085599999999999</v>
      </c>
      <c r="AB46">
        <f t="shared" si="0"/>
        <v>0.63252000000000308</v>
      </c>
      <c r="AC46">
        <f t="shared" si="0"/>
        <v>0.68172999999999817</v>
      </c>
      <c r="AD46">
        <v>81.283051616409892</v>
      </c>
      <c r="AE46" s="1">
        <v>1</v>
      </c>
      <c r="AF46" s="1" t="s">
        <v>331</v>
      </c>
      <c r="AG46">
        <v>102.3881732</v>
      </c>
      <c r="AH46">
        <v>82.214060669999995</v>
      </c>
      <c r="AI46">
        <f t="shared" si="1"/>
        <v>92.301116934999996</v>
      </c>
      <c r="AJ46">
        <f t="shared" si="2"/>
        <v>40.348340465804817</v>
      </c>
      <c r="AK46">
        <f t="shared" si="3"/>
        <v>32.398282021399453</v>
      </c>
      <c r="AL46">
        <f t="shared" si="4"/>
        <v>36.373311243602132</v>
      </c>
      <c r="AM46">
        <v>10.102499999999999</v>
      </c>
      <c r="AN46">
        <f t="shared" si="5"/>
        <v>3.9811151700066971</v>
      </c>
      <c r="AO46">
        <v>11.04281664</v>
      </c>
      <c r="AP46">
        <v>8.1485927100000008</v>
      </c>
      <c r="AQ46">
        <v>4.3965909480000001</v>
      </c>
      <c r="AR46">
        <v>26.541</v>
      </c>
      <c r="AS46">
        <v>4.89454E-2</v>
      </c>
      <c r="AT46">
        <v>27.167000000000002</v>
      </c>
      <c r="AU46">
        <v>6.1290299999999999E-2</v>
      </c>
      <c r="AV46">
        <v>26.344899999999999</v>
      </c>
      <c r="AW46">
        <v>4.8283600000000003E-2</v>
      </c>
      <c r="AX46">
        <v>79.489800000000002</v>
      </c>
      <c r="AY46">
        <v>79.489800000000002</v>
      </c>
      <c r="AZ46">
        <v>57.729599999999998</v>
      </c>
      <c r="BA46">
        <v>14.6837</v>
      </c>
      <c r="BB46">
        <v>12.656700000000001</v>
      </c>
      <c r="BC46">
        <v>4.4398200000000001</v>
      </c>
      <c r="BD46">
        <v>26.651199999999999</v>
      </c>
      <c r="BE46">
        <v>7.5816499999999995E-2</v>
      </c>
      <c r="BF46">
        <v>27.177900000000001</v>
      </c>
      <c r="BG46">
        <v>8.76585E-2</v>
      </c>
      <c r="BH46">
        <v>26.433</v>
      </c>
      <c r="BI46">
        <v>0.24712700000000001</v>
      </c>
      <c r="BJ46">
        <f t="shared" si="6"/>
        <v>2.1832200000000022</v>
      </c>
      <c r="BK46">
        <f t="shared" si="7"/>
        <v>1.9837299999999978</v>
      </c>
      <c r="BL46">
        <v>3</v>
      </c>
      <c r="BM46">
        <v>0.59699999999999998</v>
      </c>
      <c r="BN46">
        <v>7.7097799999999994E-2</v>
      </c>
      <c r="BO46">
        <v>0.7681</v>
      </c>
      <c r="BP46">
        <v>7.6687599999999995E-2</v>
      </c>
      <c r="BQ46">
        <v>0.1711</v>
      </c>
      <c r="BR46">
        <v>6.7406599999999997E-2</v>
      </c>
      <c r="BS46">
        <v>48.746658050000001</v>
      </c>
      <c r="BT46">
        <v>-62.973852229999999</v>
      </c>
      <c r="BU46">
        <v>74.542580880000003</v>
      </c>
      <c r="BV46">
        <f t="shared" si="8"/>
        <v>29.375164518962553</v>
      </c>
      <c r="BW46">
        <v>24.186800000000002</v>
      </c>
      <c r="BX46">
        <v>1.9466199999999999E-2</v>
      </c>
      <c r="BY46">
        <v>24.401900000000001</v>
      </c>
      <c r="BZ46">
        <v>2.1485400000000002E-2</v>
      </c>
      <c r="CA46">
        <v>24.108499999999999</v>
      </c>
      <c r="CB46">
        <v>1.89748E-2</v>
      </c>
      <c r="CC46">
        <v>0.186</v>
      </c>
      <c r="CD46">
        <v>2.5009799999999999E-2</v>
      </c>
      <c r="CE46">
        <v>0.23930000000000001</v>
      </c>
      <c r="CF46">
        <v>2.4685499999999999E-2</v>
      </c>
      <c r="CG46">
        <v>5.33E-2</v>
      </c>
      <c r="CH46">
        <v>2.31963E-2</v>
      </c>
      <c r="CI46" t="s">
        <v>7</v>
      </c>
      <c r="CJ46" t="s">
        <v>5</v>
      </c>
    </row>
    <row r="47" spans="1:88" s="52" customFormat="1" x14ac:dyDescent="0.35">
      <c r="A47" s="55">
        <v>51</v>
      </c>
      <c r="B47" s="52" t="s">
        <v>115</v>
      </c>
      <c r="C47" s="52">
        <v>49.789000000000001</v>
      </c>
      <c r="D47" s="52">
        <v>-61.514499999999998</v>
      </c>
      <c r="E47" s="52">
        <v>-20.2</v>
      </c>
      <c r="F47" s="52">
        <v>-23.7</v>
      </c>
      <c r="G47" s="52">
        <v>20.055199999999999</v>
      </c>
      <c r="H47" s="52">
        <v>2.9911899999999999E-3</v>
      </c>
      <c r="I47" s="52">
        <v>21.0502</v>
      </c>
      <c r="J47" s="52">
        <v>3.9453200000000004E-3</v>
      </c>
      <c r="K47" s="52">
        <v>19.342199999999998</v>
      </c>
      <c r="L47" s="52">
        <v>2.5343499999999999E-3</v>
      </c>
      <c r="M47" s="52">
        <v>0.96699999999999997</v>
      </c>
      <c r="N47" s="52">
        <v>3.05259E-3</v>
      </c>
      <c r="O47" s="52">
        <v>1.6551</v>
      </c>
      <c r="P47" s="52">
        <v>2.8353900000000001E-3</v>
      </c>
      <c r="Q47" s="52">
        <v>0.68810000000000004</v>
      </c>
      <c r="R47" s="52">
        <v>2.0055799999999999E-3</v>
      </c>
      <c r="S47" s="44">
        <v>-1</v>
      </c>
      <c r="T47" s="44">
        <v>-1</v>
      </c>
      <c r="U47" s="44">
        <v>-1</v>
      </c>
      <c r="V47" s="52">
        <v>28.806650000000001</v>
      </c>
      <c r="W47" s="52">
        <v>29.179040000000001</v>
      </c>
      <c r="X47" s="52">
        <v>27.631930000000001</v>
      </c>
      <c r="Y47" s="52">
        <v>28.034300000000002</v>
      </c>
      <c r="Z47" s="52">
        <v>28.316099999999999</v>
      </c>
      <c r="AA47" s="52">
        <v>27.094100000000001</v>
      </c>
      <c r="AB47" s="52">
        <f>V47-Y47</f>
        <v>0.77234999999999943</v>
      </c>
      <c r="AC47" s="52">
        <f>W47-Z47</f>
        <v>0.86294000000000182</v>
      </c>
      <c r="AD47" s="52">
        <v>89.125093813374647</v>
      </c>
      <c r="AE47" s="44">
        <v>4</v>
      </c>
      <c r="AF47" s="44" t="s">
        <v>307</v>
      </c>
      <c r="AG47" s="54">
        <v>565.10489520569297</v>
      </c>
      <c r="AH47" s="54">
        <v>547.92199953783097</v>
      </c>
      <c r="AI47" s="52">
        <f>(AG47+AH47)/2</f>
        <v>556.51344737176191</v>
      </c>
      <c r="AJ47" s="52" t="s">
        <v>169</v>
      </c>
      <c r="AK47" s="52" t="s">
        <v>169</v>
      </c>
      <c r="AL47" s="52" t="s">
        <v>169</v>
      </c>
      <c r="AM47" s="52">
        <v>21.656500000000001</v>
      </c>
      <c r="AN47" s="52">
        <f>(((AM47/3.6)/360)*2*3.1416*AD47)</f>
        <v>9.357593002843247</v>
      </c>
      <c r="AO47">
        <v>6.5890398025512704</v>
      </c>
      <c r="AP47">
        <v>4.0840227603912398</v>
      </c>
      <c r="AQ47">
        <v>4.7732496261596697</v>
      </c>
      <c r="AR47">
        <v>27.056815147399899</v>
      </c>
      <c r="AS47">
        <v>5.0979623571038198E-2</v>
      </c>
      <c r="AT47">
        <v>27.833994865417498</v>
      </c>
      <c r="AU47">
        <v>7.303811237216E-2</v>
      </c>
      <c r="AV47">
        <v>26.441963195800799</v>
      </c>
      <c r="AW47">
        <v>8.5633713752031299E-2</v>
      </c>
      <c r="AX47" s="52">
        <v>97.817700000000002</v>
      </c>
      <c r="AY47" s="52">
        <v>97.817700000000002</v>
      </c>
      <c r="AZ47" s="52">
        <v>97.817700000000002</v>
      </c>
      <c r="BA47" s="52">
        <v>44.131300000000003</v>
      </c>
      <c r="BB47" s="52">
        <v>32.884</v>
      </c>
      <c r="BC47" s="52">
        <v>26.868200000000002</v>
      </c>
      <c r="BD47" s="52">
        <v>25.352</v>
      </c>
      <c r="BE47" s="52">
        <v>2.6126300000000002E-2</v>
      </c>
      <c r="BF47" s="52">
        <v>26.1511</v>
      </c>
      <c r="BG47" s="52">
        <v>3.4541000000000002E-2</v>
      </c>
      <c r="BH47" s="52">
        <v>24.8811</v>
      </c>
      <c r="BI47" s="52">
        <v>4.1933600000000001E-2</v>
      </c>
      <c r="BJ47" s="52">
        <f>V47-BD47</f>
        <v>3.4546500000000009</v>
      </c>
      <c r="BK47" s="52">
        <f>W47-BF47</f>
        <v>3.027940000000001</v>
      </c>
      <c r="BL47" s="52">
        <v>1</v>
      </c>
      <c r="BM47" s="52">
        <v>0.74909999999999999</v>
      </c>
      <c r="BN47" s="52">
        <v>8.8460231001003795E-2</v>
      </c>
      <c r="BO47" s="52">
        <v>1.339</v>
      </c>
      <c r="BP47" s="52">
        <v>0.111924284787471</v>
      </c>
      <c r="BQ47" s="52">
        <v>0.58989999999999998</v>
      </c>
      <c r="BR47" s="52">
        <v>9.9056675018644194E-2</v>
      </c>
      <c r="BS47" s="52">
        <v>49.731883539999998</v>
      </c>
      <c r="BT47" s="52">
        <v>-61.497368280000003</v>
      </c>
      <c r="BU47" s="52">
        <v>214.67418459999999</v>
      </c>
      <c r="BV47" s="52">
        <f>(((BU47/3.6)/360)*2*3.1416*AD47)</f>
        <v>92.758924466282139</v>
      </c>
      <c r="BW47" s="52">
        <v>21.204899999999999</v>
      </c>
      <c r="BX47" s="52">
        <v>4.1435200000000004E-3</v>
      </c>
      <c r="BY47" s="52">
        <v>22.017900000000001</v>
      </c>
      <c r="BZ47" s="52">
        <v>5.4313199999999999E-3</v>
      </c>
      <c r="CA47" s="52">
        <v>20.660699999999999</v>
      </c>
      <c r="CB47" s="52">
        <v>3.5227399999999999E-3</v>
      </c>
      <c r="CC47" s="52">
        <v>0.78500000000000003</v>
      </c>
      <c r="CD47" s="52">
        <v>4.9239799999999997E-3</v>
      </c>
      <c r="CE47" s="52">
        <v>1.3042</v>
      </c>
      <c r="CF47" s="52">
        <v>4.6024000000000004E-3</v>
      </c>
      <c r="CG47" s="52">
        <v>0.51919999999999999</v>
      </c>
      <c r="CH47" s="52">
        <v>3.5169699999999999E-3</v>
      </c>
      <c r="CI47" s="52" t="s">
        <v>7</v>
      </c>
    </row>
    <row r="48" spans="1:88" x14ac:dyDescent="0.35">
      <c r="A48" s="1">
        <v>52</v>
      </c>
      <c r="B48" t="s">
        <v>116</v>
      </c>
      <c r="C48">
        <v>11.0258</v>
      </c>
      <c r="D48">
        <v>5.2591999999999999</v>
      </c>
      <c r="E48">
        <v>-17.899999999999999</v>
      </c>
      <c r="F48">
        <v>-22.2</v>
      </c>
      <c r="G48">
        <v>20.6784</v>
      </c>
      <c r="H48">
        <v>4.9895499999999997E-3</v>
      </c>
      <c r="I48">
        <v>21.598199999999999</v>
      </c>
      <c r="J48">
        <v>6.61154E-3</v>
      </c>
      <c r="K48">
        <v>19.962499999999999</v>
      </c>
      <c r="L48">
        <v>4.1362899999999999E-3</v>
      </c>
      <c r="M48">
        <v>0.88980000000000004</v>
      </c>
      <c r="N48">
        <v>5.5390999999999999E-3</v>
      </c>
      <c r="O48">
        <v>1.5777000000000001</v>
      </c>
      <c r="P48">
        <v>5.1239099999999997E-3</v>
      </c>
      <c r="Q48">
        <v>0.68789999999999996</v>
      </c>
      <c r="R48">
        <v>3.71807E-3</v>
      </c>
      <c r="S48" s="1">
        <v>99</v>
      </c>
      <c r="T48" s="1">
        <v>99</v>
      </c>
      <c r="U48" s="1">
        <v>99</v>
      </c>
      <c r="V48">
        <v>28.50403</v>
      </c>
      <c r="W48">
        <v>29.134239999999998</v>
      </c>
      <c r="X48">
        <v>27.506250000000001</v>
      </c>
      <c r="Y48">
        <v>28.3369</v>
      </c>
      <c r="Z48">
        <v>28.4038</v>
      </c>
      <c r="AA48">
        <v>27.064299999999999</v>
      </c>
      <c r="AB48">
        <f t="shared" si="0"/>
        <v>0.16713000000000022</v>
      </c>
      <c r="AC48">
        <f t="shared" si="0"/>
        <v>0.73043999999999798</v>
      </c>
      <c r="AD48">
        <v>88.715601203796382</v>
      </c>
      <c r="AE48" s="1">
        <v>2</v>
      </c>
      <c r="AF48" s="1" t="s">
        <v>303</v>
      </c>
      <c r="AG48">
        <v>24.449716179999999</v>
      </c>
      <c r="AH48">
        <v>17.238202560000001</v>
      </c>
      <c r="AI48">
        <f t="shared" si="1"/>
        <v>20.84395937</v>
      </c>
      <c r="AJ48">
        <f t="shared" si="2"/>
        <v>10.515978861680342</v>
      </c>
      <c r="AK48">
        <f t="shared" si="3"/>
        <v>7.4142608609342133</v>
      </c>
      <c r="AL48">
        <f t="shared" si="4"/>
        <v>8.9651198613072758</v>
      </c>
      <c r="AM48">
        <v>8.1740700000000004</v>
      </c>
      <c r="AN48">
        <f t="shared" si="5"/>
        <v>3.5157196386684366</v>
      </c>
      <c r="AO48">
        <v>10.98722633</v>
      </c>
      <c r="AP48">
        <v>9.107486089</v>
      </c>
      <c r="AQ48">
        <v>5.8889457380000003</v>
      </c>
      <c r="AR48">
        <v>26.258299999999998</v>
      </c>
      <c r="AS48">
        <v>3.3901300000000002E-2</v>
      </c>
      <c r="AT48">
        <v>26.697199999999999</v>
      </c>
      <c r="AU48">
        <v>2.96283E-2</v>
      </c>
      <c r="AV48">
        <v>25.918399999999998</v>
      </c>
      <c r="AW48">
        <v>2.1810800000000002E-2</v>
      </c>
      <c r="AX48">
        <v>44.069400000000002</v>
      </c>
      <c r="AY48">
        <v>44.069400000000002</v>
      </c>
      <c r="AZ48">
        <v>44.069400000000002</v>
      </c>
      <c r="BA48">
        <v>9.09361</v>
      </c>
      <c r="BB48">
        <v>10.009</v>
      </c>
      <c r="BC48">
        <v>5.1170900000000001</v>
      </c>
      <c r="BD48">
        <v>26.599699999999999</v>
      </c>
      <c r="BE48">
        <v>0.122778</v>
      </c>
      <c r="BF48">
        <v>27.083600000000001</v>
      </c>
      <c r="BG48">
        <v>0.111858</v>
      </c>
      <c r="BH48">
        <v>26.281300000000002</v>
      </c>
      <c r="BI48">
        <v>0.215561</v>
      </c>
      <c r="BJ48">
        <f t="shared" si="6"/>
        <v>1.9043300000000016</v>
      </c>
      <c r="BK48">
        <f t="shared" si="7"/>
        <v>2.0506399999999978</v>
      </c>
      <c r="BL48">
        <v>3</v>
      </c>
      <c r="BM48">
        <v>0.40889999999999999</v>
      </c>
      <c r="BN48">
        <v>4.43553E-2</v>
      </c>
      <c r="BO48">
        <v>0.7208</v>
      </c>
      <c r="BP48">
        <v>3.6128300000000002E-2</v>
      </c>
      <c r="BQ48">
        <v>0.31190000000000001</v>
      </c>
      <c r="BR48">
        <v>3.9656999999999998E-2</v>
      </c>
      <c r="BS48" t="s">
        <v>14</v>
      </c>
      <c r="BT48" t="s">
        <v>5</v>
      </c>
      <c r="BV48">
        <f t="shared" si="8"/>
        <v>0</v>
      </c>
    </row>
    <row r="49" spans="1:74" x14ac:dyDescent="0.35">
      <c r="A49" s="1">
        <v>53</v>
      </c>
      <c r="B49" t="s">
        <v>117</v>
      </c>
      <c r="C49">
        <v>19.273700000000002</v>
      </c>
      <c r="D49">
        <v>-55.959099999999999</v>
      </c>
      <c r="E49">
        <v>-18.7</v>
      </c>
      <c r="F49">
        <v>-20.7</v>
      </c>
      <c r="G49">
        <v>20.929600000000001</v>
      </c>
      <c r="H49">
        <v>3.4751999999999999E-3</v>
      </c>
      <c r="I49">
        <v>21.317599999999999</v>
      </c>
      <c r="J49">
        <v>3.9139200000000004E-3</v>
      </c>
      <c r="K49">
        <v>20.725000000000001</v>
      </c>
      <c r="L49">
        <v>3.2743300000000002E-3</v>
      </c>
      <c r="M49">
        <v>0.35899999999999999</v>
      </c>
      <c r="N49">
        <v>3.46168E-3</v>
      </c>
      <c r="O49">
        <v>0.53849999999999998</v>
      </c>
      <c r="P49">
        <v>3.3365000000000001E-3</v>
      </c>
      <c r="Q49">
        <v>0.17949999999999999</v>
      </c>
      <c r="R49">
        <v>2.99885E-3</v>
      </c>
      <c r="S49" s="1">
        <v>5</v>
      </c>
      <c r="T49" s="8">
        <v>5</v>
      </c>
      <c r="U49" s="8">
        <v>99</v>
      </c>
      <c r="V49">
        <v>28.913869999999999</v>
      </c>
      <c r="W49">
        <v>29.21283</v>
      </c>
      <c r="X49">
        <v>27.60051</v>
      </c>
      <c r="Y49">
        <v>28.219899999999999</v>
      </c>
      <c r="Z49">
        <v>28.6722</v>
      </c>
      <c r="AA49">
        <v>27.144500000000001</v>
      </c>
      <c r="AB49">
        <f t="shared" si="0"/>
        <v>0.6939700000000002</v>
      </c>
      <c r="AC49">
        <f t="shared" si="0"/>
        <v>0.54063000000000017</v>
      </c>
      <c r="AD49">
        <v>66.374307040191013</v>
      </c>
      <c r="AE49" s="1">
        <v>5</v>
      </c>
      <c r="AF49" s="1" t="s">
        <v>330</v>
      </c>
      <c r="AG49">
        <v>29.110927749999998</v>
      </c>
      <c r="AH49">
        <v>29.110927749999998</v>
      </c>
      <c r="AI49">
        <f t="shared" si="1"/>
        <v>29.110927749999998</v>
      </c>
      <c r="AJ49">
        <f t="shared" si="2"/>
        <v>9.3676774541653387</v>
      </c>
      <c r="AK49">
        <f t="shared" si="3"/>
        <v>9.3676774541653387</v>
      </c>
      <c r="AL49">
        <f t="shared" si="4"/>
        <v>9.3676774541653387</v>
      </c>
      <c r="AM49">
        <v>11.920400000000001</v>
      </c>
      <c r="AN49">
        <f t="shared" si="5"/>
        <v>3.8358950042268067</v>
      </c>
      <c r="AO49">
        <v>10.360022539999999</v>
      </c>
      <c r="AP49">
        <v>9.0649337770000002</v>
      </c>
      <c r="AQ49">
        <v>4.9576330180000001</v>
      </c>
      <c r="AR49">
        <v>26.609188079999999</v>
      </c>
      <c r="AS49">
        <v>6.4060992999999997E-2</v>
      </c>
      <c r="AT49">
        <v>27.209554669999999</v>
      </c>
      <c r="AU49">
        <v>8.3264925000000004E-2</v>
      </c>
      <c r="AV49">
        <v>26.34056854</v>
      </c>
      <c r="AW49">
        <v>0.16145479700000001</v>
      </c>
      <c r="AX49">
        <v>85.187200000000004</v>
      </c>
      <c r="AY49">
        <v>85.187200000000004</v>
      </c>
      <c r="AZ49">
        <v>85.187200000000004</v>
      </c>
      <c r="BA49">
        <v>17.424399999999999</v>
      </c>
      <c r="BB49">
        <v>13.3194</v>
      </c>
      <c r="BC49">
        <v>6.7983900000000004</v>
      </c>
      <c r="BD49">
        <v>26.609188079999999</v>
      </c>
      <c r="BE49">
        <v>6.4060992999999997E-2</v>
      </c>
      <c r="BF49">
        <v>27.209554669999999</v>
      </c>
      <c r="BG49">
        <v>8.3264925000000004E-2</v>
      </c>
      <c r="BH49">
        <v>26.34056854</v>
      </c>
      <c r="BI49">
        <v>0.16145479700000001</v>
      </c>
      <c r="BJ49">
        <f t="shared" si="6"/>
        <v>2.3046819200000002</v>
      </c>
      <c r="BK49">
        <f t="shared" si="7"/>
        <v>2.003275330000001</v>
      </c>
      <c r="BL49">
        <v>1</v>
      </c>
      <c r="BM49">
        <v>0.57130000000000003</v>
      </c>
      <c r="BN49">
        <v>0.102603154</v>
      </c>
      <c r="BO49">
        <v>0.81499999999999995</v>
      </c>
      <c r="BP49">
        <v>0.179305356</v>
      </c>
      <c r="BQ49">
        <v>0.2437</v>
      </c>
      <c r="BR49">
        <v>0.17143039099999999</v>
      </c>
      <c r="BS49" t="s">
        <v>14</v>
      </c>
      <c r="BV49">
        <f t="shared" si="8"/>
        <v>0</v>
      </c>
    </row>
    <row r="50" spans="1:74" x14ac:dyDescent="0.35">
      <c r="A50" s="1">
        <v>54</v>
      </c>
      <c r="B50" t="s">
        <v>118</v>
      </c>
      <c r="C50">
        <v>25.706099999999999</v>
      </c>
      <c r="D50">
        <v>-54.523800000000001</v>
      </c>
      <c r="E50" s="46">
        <v>-20</v>
      </c>
      <c r="F50" s="45">
        <v>-23.4</v>
      </c>
      <c r="G50">
        <v>19.960899999999999</v>
      </c>
      <c r="H50">
        <v>2.1353800000000001E-3</v>
      </c>
      <c r="I50">
        <v>20.784400000000002</v>
      </c>
      <c r="J50">
        <v>2.7012199999999998E-3</v>
      </c>
      <c r="K50">
        <v>19.376200000000001</v>
      </c>
      <c r="L50">
        <v>1.8468099999999999E-3</v>
      </c>
      <c r="M50">
        <v>0.80049999999999999</v>
      </c>
      <c r="N50">
        <v>2.1626699999999998E-3</v>
      </c>
      <c r="O50">
        <v>1.3652</v>
      </c>
      <c r="P50">
        <v>2.0140399999999999E-3</v>
      </c>
      <c r="Q50">
        <v>0.56469999999999998</v>
      </c>
      <c r="R50">
        <v>1.5348E-3</v>
      </c>
      <c r="S50" s="1">
        <v>-1</v>
      </c>
      <c r="T50" s="1">
        <v>-1</v>
      </c>
      <c r="U50" s="1">
        <v>-1</v>
      </c>
      <c r="V50">
        <v>28.957509999999999</v>
      </c>
      <c r="W50">
        <v>29.354600000000001</v>
      </c>
      <c r="X50">
        <v>27.639410000000002</v>
      </c>
      <c r="Y50">
        <v>28.304500000000001</v>
      </c>
      <c r="Z50">
        <v>28.543800000000001</v>
      </c>
      <c r="AA50">
        <v>27.224299999999999</v>
      </c>
      <c r="AB50">
        <f t="shared" si="0"/>
        <v>0.65300999999999831</v>
      </c>
      <c r="AC50">
        <f t="shared" si="0"/>
        <v>0.81080000000000041</v>
      </c>
      <c r="AD50">
        <v>89.94975815300387</v>
      </c>
      <c r="AE50" s="1">
        <v>5</v>
      </c>
      <c r="AF50" s="1" t="s">
        <v>300</v>
      </c>
      <c r="AG50" s="6">
        <v>109.426303670617</v>
      </c>
      <c r="AH50" s="6">
        <v>109.426303670617</v>
      </c>
      <c r="AI50">
        <f t="shared" si="1"/>
        <v>109.426303670617</v>
      </c>
      <c r="AJ50">
        <f t="shared" si="2"/>
        <v>47.719689784928327</v>
      </c>
      <c r="AK50">
        <f t="shared" si="3"/>
        <v>47.719689784928327</v>
      </c>
      <c r="AL50">
        <f t="shared" si="4"/>
        <v>47.719689784928327</v>
      </c>
      <c r="AM50">
        <v>14.3825</v>
      </c>
      <c r="AN50">
        <f t="shared" si="5"/>
        <v>6.2720608785035994</v>
      </c>
      <c r="AO50">
        <v>12.4478397369385</v>
      </c>
      <c r="AP50">
        <v>11.742606163024901</v>
      </c>
      <c r="AQ50">
        <v>8.5221824645996094</v>
      </c>
      <c r="AR50">
        <v>26.865501403808601</v>
      </c>
      <c r="AS50">
        <v>5.6540280580520602E-2</v>
      </c>
      <c r="AT50">
        <v>27.357049942016602</v>
      </c>
      <c r="AU50">
        <v>6.0415361076593399E-2</v>
      </c>
      <c r="AV50">
        <v>26.421205520629901</v>
      </c>
      <c r="AW50">
        <v>0.124715059995651</v>
      </c>
      <c r="AX50">
        <v>135.023</v>
      </c>
      <c r="AY50">
        <v>135.023</v>
      </c>
      <c r="AZ50">
        <v>135.023</v>
      </c>
      <c r="BA50">
        <v>18.041899999999998</v>
      </c>
      <c r="BB50">
        <v>16.659700000000001</v>
      </c>
      <c r="BC50">
        <v>8.2639300000000002</v>
      </c>
      <c r="BD50">
        <v>26.866599999999998</v>
      </c>
      <c r="BE50">
        <v>6.12826E-2</v>
      </c>
      <c r="BF50">
        <v>27.371400000000001</v>
      </c>
      <c r="BG50">
        <v>6.6275399999999998E-2</v>
      </c>
      <c r="BH50">
        <v>26.402799999999999</v>
      </c>
      <c r="BI50">
        <v>0.13248599999999999</v>
      </c>
      <c r="BJ50">
        <f t="shared" si="6"/>
        <v>2.0909100000000009</v>
      </c>
      <c r="BK50">
        <f t="shared" si="7"/>
        <v>1.9832000000000001</v>
      </c>
      <c r="BL50">
        <v>1</v>
      </c>
      <c r="BM50">
        <v>0.46850000000000003</v>
      </c>
      <c r="BN50">
        <v>8.1413386299918705E-2</v>
      </c>
      <c r="BO50">
        <v>0.89280000000000004</v>
      </c>
      <c r="BP50">
        <v>0.13731961305953799</v>
      </c>
      <c r="BQ50">
        <v>0.42430000000000001</v>
      </c>
      <c r="BR50">
        <v>0.13568628666706001</v>
      </c>
      <c r="BS50" t="s">
        <v>7</v>
      </c>
      <c r="BV50">
        <f t="shared" si="8"/>
        <v>0</v>
      </c>
    </row>
    <row r="51" spans="1:74" x14ac:dyDescent="0.35">
      <c r="A51" s="2">
        <v>55</v>
      </c>
      <c r="B51" t="s">
        <v>119</v>
      </c>
      <c r="C51">
        <v>34.790900000000001</v>
      </c>
      <c r="D51">
        <v>-53.370399999999997</v>
      </c>
      <c r="E51">
        <v>-20</v>
      </c>
      <c r="F51" s="45">
        <v>-23.9</v>
      </c>
      <c r="G51">
        <v>20.227</v>
      </c>
      <c r="H51">
        <v>1.9756999999999999E-3</v>
      </c>
      <c r="I51">
        <v>21.2638</v>
      </c>
      <c r="J51">
        <v>2.7598599999999998E-3</v>
      </c>
      <c r="K51">
        <v>19.4129</v>
      </c>
      <c r="L51">
        <v>1.5777899999999999E-3</v>
      </c>
      <c r="M51">
        <v>0.99880000000000002</v>
      </c>
      <c r="N51">
        <v>2.4140899999999998E-3</v>
      </c>
      <c r="O51">
        <v>1.7788999999999999</v>
      </c>
      <c r="P51">
        <v>2.2307E-3</v>
      </c>
      <c r="Q51">
        <v>0.78010000000000002</v>
      </c>
      <c r="R51">
        <v>1.5396299999999999E-3</v>
      </c>
      <c r="S51" s="1">
        <v>-1</v>
      </c>
      <c r="T51" s="1">
        <v>-1</v>
      </c>
      <c r="U51" s="1">
        <v>-1</v>
      </c>
      <c r="V51">
        <v>28.84375</v>
      </c>
      <c r="W51">
        <v>29.284289999999999</v>
      </c>
      <c r="X51">
        <v>27.65316</v>
      </c>
      <c r="Y51">
        <v>28.283000000000001</v>
      </c>
      <c r="Z51">
        <v>28.683499999999999</v>
      </c>
      <c r="AA51">
        <v>27.287400000000002</v>
      </c>
      <c r="AB51">
        <f t="shared" si="0"/>
        <v>0.56074999999999875</v>
      </c>
      <c r="AC51">
        <f t="shared" si="0"/>
        <v>0.60078999999999994</v>
      </c>
      <c r="AD51">
        <v>87.498377522743823</v>
      </c>
      <c r="AE51" s="1">
        <v>5</v>
      </c>
      <c r="AF51" s="1" t="s">
        <v>330</v>
      </c>
      <c r="AG51">
        <v>51.471385869999999</v>
      </c>
      <c r="AH51">
        <v>49.515602229999999</v>
      </c>
      <c r="AI51">
        <f t="shared" si="1"/>
        <v>50.493494049999995</v>
      </c>
      <c r="AJ51">
        <f t="shared" si="2"/>
        <v>21.834424233281315</v>
      </c>
      <c r="AK51">
        <f t="shared" si="3"/>
        <v>21.004770844656303</v>
      </c>
      <c r="AL51">
        <f t="shared" si="4"/>
        <v>21.419597538968805</v>
      </c>
      <c r="AM51">
        <v>13.0189</v>
      </c>
      <c r="AN51">
        <f t="shared" si="5"/>
        <v>5.5226837367195634</v>
      </c>
      <c r="AO51">
        <v>35.601078029999996</v>
      </c>
      <c r="AP51">
        <v>25.326730730000001</v>
      </c>
      <c r="AQ51">
        <v>26.46588135</v>
      </c>
      <c r="AR51">
        <v>25.541177749999999</v>
      </c>
      <c r="AS51">
        <v>2.8433311999999999E-2</v>
      </c>
      <c r="AT51">
        <v>26.26912626</v>
      </c>
      <c r="AU51">
        <v>3.4630190999999998E-2</v>
      </c>
      <c r="AV51">
        <v>24.90728696</v>
      </c>
      <c r="AW51">
        <v>4.2105665E-2</v>
      </c>
      <c r="AX51">
        <v>93.218599999999995</v>
      </c>
      <c r="AY51">
        <v>93.218599999999995</v>
      </c>
      <c r="AZ51">
        <v>93.218599999999995</v>
      </c>
      <c r="BA51">
        <v>30.939699999999998</v>
      </c>
      <c r="BB51">
        <v>25.9194</v>
      </c>
      <c r="BC51">
        <v>21.020399999999999</v>
      </c>
      <c r="BD51">
        <v>25.852499999999999</v>
      </c>
      <c r="BE51">
        <v>3.6691000000000001E-2</v>
      </c>
      <c r="BF51">
        <v>26.503499999999999</v>
      </c>
      <c r="BG51">
        <v>4.3487900000000003E-2</v>
      </c>
      <c r="BH51">
        <v>25.156700000000001</v>
      </c>
      <c r="BI51">
        <v>5.3250600000000002E-2</v>
      </c>
      <c r="BJ51">
        <f t="shared" si="6"/>
        <v>2.9912500000000009</v>
      </c>
      <c r="BK51">
        <f t="shared" si="7"/>
        <v>2.7807899999999997</v>
      </c>
      <c r="BL51">
        <v>1</v>
      </c>
      <c r="BM51">
        <v>0.68989999999999996</v>
      </c>
      <c r="BN51">
        <v>4.2879895000000001E-2</v>
      </c>
      <c r="BO51">
        <v>1.2898000000000001</v>
      </c>
      <c r="BP51">
        <v>5.2589480000000001E-2</v>
      </c>
      <c r="BQ51">
        <v>0.59989999999999999</v>
      </c>
      <c r="BR51">
        <v>4.8909767999999999E-2</v>
      </c>
      <c r="BS51" t="s">
        <v>120</v>
      </c>
      <c r="BV51">
        <f t="shared" si="8"/>
        <v>0</v>
      </c>
    </row>
    <row r="52" spans="1:74" x14ac:dyDescent="0.35">
      <c r="A52" s="2">
        <v>56</v>
      </c>
      <c r="B52" t="s">
        <v>165</v>
      </c>
      <c r="C52">
        <v>32.6389</v>
      </c>
      <c r="D52">
        <v>-37.343800000000002</v>
      </c>
      <c r="E52">
        <v>-18.5</v>
      </c>
      <c r="F52">
        <v>-21.2</v>
      </c>
      <c r="G52">
        <v>21.1968</v>
      </c>
      <c r="H52">
        <v>2.6194299999999998E-3</v>
      </c>
      <c r="I52">
        <v>21.6769</v>
      </c>
      <c r="J52">
        <v>3.1001399999999999E-3</v>
      </c>
      <c r="K52">
        <v>20.8901</v>
      </c>
      <c r="L52">
        <v>2.3650699999999999E-3</v>
      </c>
      <c r="M52">
        <v>0.46310000000000001</v>
      </c>
      <c r="N52">
        <v>3.0671600000000002E-3</v>
      </c>
      <c r="O52">
        <v>0.75380000000000003</v>
      </c>
      <c r="P52">
        <v>2.9151200000000002E-3</v>
      </c>
      <c r="Q52">
        <v>0.29070000000000001</v>
      </c>
      <c r="R52">
        <v>2.5348800000000002E-3</v>
      </c>
      <c r="S52" s="1">
        <v>0</v>
      </c>
      <c r="T52" s="1">
        <v>-1</v>
      </c>
      <c r="U52" s="1">
        <v>-1</v>
      </c>
      <c r="V52">
        <v>28.93439</v>
      </c>
      <c r="W52">
        <v>29.266310000000001</v>
      </c>
      <c r="X52">
        <v>27.553239999999999</v>
      </c>
      <c r="Y52">
        <v>28.538499999999999</v>
      </c>
      <c r="Z52">
        <v>28.805399999999999</v>
      </c>
      <c r="AA52">
        <v>27.0885</v>
      </c>
      <c r="AB52">
        <f t="shared" si="0"/>
        <v>0.39589000000000141</v>
      </c>
      <c r="AC52">
        <f t="shared" si="0"/>
        <v>0.46091000000000193</v>
      </c>
      <c r="AD52">
        <v>79.799468726797613</v>
      </c>
      <c r="AE52" s="1">
        <v>3</v>
      </c>
      <c r="AF52" s="1" t="s">
        <v>300</v>
      </c>
      <c r="AG52">
        <v>24.44918496</v>
      </c>
      <c r="AH52">
        <v>20.937711660000002</v>
      </c>
      <c r="AI52">
        <f t="shared" si="1"/>
        <v>22.693448310000001</v>
      </c>
      <c r="AJ52">
        <f t="shared" si="2"/>
        <v>9.4588920352965715</v>
      </c>
      <c r="AK52">
        <f t="shared" si="3"/>
        <v>8.1003744861894251</v>
      </c>
      <c r="AL52">
        <f t="shared" si="4"/>
        <v>8.7796332607429974</v>
      </c>
      <c r="AM52">
        <v>6.7784500000000003</v>
      </c>
      <c r="AN52">
        <f t="shared" si="5"/>
        <v>2.62244434002826</v>
      </c>
      <c r="AO52">
        <v>52.885690689999997</v>
      </c>
      <c r="AP52">
        <v>38.528928759999999</v>
      </c>
      <c r="AQ52">
        <v>21.36800766</v>
      </c>
      <c r="AR52">
        <v>24.782699999999998</v>
      </c>
      <c r="AS52">
        <v>2.0414000000000002E-2</v>
      </c>
      <c r="AT52">
        <v>25.337299999999999</v>
      </c>
      <c r="AU52">
        <v>2.23901E-2</v>
      </c>
      <c r="AV52">
        <v>24.495200000000001</v>
      </c>
      <c r="AW52">
        <v>1.5343600000000001E-2</v>
      </c>
      <c r="AX52">
        <v>77.910899999999998</v>
      </c>
      <c r="AY52">
        <v>77.910899999999998</v>
      </c>
      <c r="AZ52">
        <v>77.910899999999998</v>
      </c>
      <c r="BA52">
        <v>58.685899999999997</v>
      </c>
      <c r="BB52">
        <v>53.022399999999998</v>
      </c>
      <c r="BC52">
        <v>80.8416</v>
      </c>
      <c r="BD52">
        <v>24.782699999999998</v>
      </c>
      <c r="BE52">
        <v>2.0414000000000002E-2</v>
      </c>
      <c r="BF52">
        <v>25.337299999999999</v>
      </c>
      <c r="BG52">
        <v>2.23901E-2</v>
      </c>
      <c r="BH52">
        <v>24.495200000000001</v>
      </c>
      <c r="BI52">
        <v>1.5343600000000001E-2</v>
      </c>
      <c r="BJ52">
        <f t="shared" si="6"/>
        <v>4.1516900000000021</v>
      </c>
      <c r="BK52">
        <f t="shared" si="7"/>
        <v>3.9290100000000017</v>
      </c>
      <c r="BL52">
        <v>2</v>
      </c>
      <c r="BM52">
        <v>0.53759999999999997</v>
      </c>
      <c r="BN52">
        <v>2.7596800000000001E-2</v>
      </c>
      <c r="BO52">
        <v>0.80910000000000004</v>
      </c>
      <c r="BP52">
        <v>2.4488300000000001E-2</v>
      </c>
      <c r="BQ52">
        <v>0.27150000000000002</v>
      </c>
      <c r="BR52">
        <v>2.2861699999999999E-2</v>
      </c>
      <c r="BS52" t="s">
        <v>122</v>
      </c>
      <c r="BT52" t="s">
        <v>5</v>
      </c>
      <c r="BV52">
        <f t="shared" si="8"/>
        <v>0</v>
      </c>
    </row>
    <row r="53" spans="1:74" x14ac:dyDescent="0.35">
      <c r="A53" s="1">
        <v>57</v>
      </c>
      <c r="B53" t="s">
        <v>166</v>
      </c>
      <c r="C53">
        <v>32.6389</v>
      </c>
      <c r="D53">
        <v>-37.343800000000002</v>
      </c>
      <c r="E53">
        <v>-18.5</v>
      </c>
      <c r="F53">
        <v>-21.2</v>
      </c>
      <c r="G53">
        <v>21.1968</v>
      </c>
      <c r="H53">
        <v>2.6194299999999998E-3</v>
      </c>
      <c r="I53">
        <v>21.6769</v>
      </c>
      <c r="J53">
        <v>3.1001399999999999E-3</v>
      </c>
      <c r="K53">
        <v>20.8901</v>
      </c>
      <c r="L53">
        <v>2.3650699999999999E-3</v>
      </c>
      <c r="M53">
        <v>0.46310000000000001</v>
      </c>
      <c r="N53">
        <v>3.0671600000000002E-3</v>
      </c>
      <c r="O53">
        <v>0.75380000000000003</v>
      </c>
      <c r="P53">
        <v>2.9151200000000002E-3</v>
      </c>
      <c r="Q53">
        <v>0.29070000000000001</v>
      </c>
      <c r="R53">
        <v>2.5348800000000002E-3</v>
      </c>
      <c r="S53" s="1">
        <v>0</v>
      </c>
      <c r="T53" s="1">
        <v>-1</v>
      </c>
      <c r="U53" s="1">
        <v>-1</v>
      </c>
      <c r="V53">
        <v>28.93439</v>
      </c>
      <c r="W53">
        <v>29.266310000000001</v>
      </c>
      <c r="X53">
        <v>27.553239999999999</v>
      </c>
      <c r="Y53">
        <v>28.538499999999999</v>
      </c>
      <c r="Z53">
        <v>28.805399999999999</v>
      </c>
      <c r="AA53">
        <v>27.0885</v>
      </c>
      <c r="AB53">
        <f t="shared" si="0"/>
        <v>0.39589000000000141</v>
      </c>
      <c r="AC53">
        <f t="shared" si="0"/>
        <v>0.46091000000000193</v>
      </c>
      <c r="AD53">
        <v>79.799468726797613</v>
      </c>
      <c r="AE53" s="1">
        <v>3</v>
      </c>
      <c r="AF53" s="1" t="s">
        <v>303</v>
      </c>
      <c r="AG53">
        <v>24.44918496</v>
      </c>
      <c r="AH53">
        <v>20.937711660000002</v>
      </c>
      <c r="AI53">
        <f t="shared" si="1"/>
        <v>22.693448310000001</v>
      </c>
      <c r="AJ53">
        <f t="shared" si="2"/>
        <v>9.4588920352965715</v>
      </c>
      <c r="AK53">
        <f t="shared" si="3"/>
        <v>8.1003744861894251</v>
      </c>
      <c r="AL53">
        <f t="shared" si="4"/>
        <v>8.7796332607429974</v>
      </c>
      <c r="AM53">
        <v>6.7784500000000003</v>
      </c>
      <c r="AN53">
        <f t="shared" si="5"/>
        <v>2.62244434002826</v>
      </c>
      <c r="AO53">
        <v>52.885690689999997</v>
      </c>
      <c r="AP53">
        <v>38.528928759999999</v>
      </c>
      <c r="AQ53">
        <v>21.36800766</v>
      </c>
      <c r="AR53">
        <v>24.951599999999999</v>
      </c>
      <c r="AS53">
        <v>2.3179600000000002E-2</v>
      </c>
      <c r="AT53">
        <v>25.5671</v>
      </c>
      <c r="AU53">
        <v>2.6370999999999999E-2</v>
      </c>
      <c r="AV53">
        <v>24.649000000000001</v>
      </c>
      <c r="AW53">
        <v>1.7430899999999999E-2</v>
      </c>
      <c r="AX53">
        <v>73.174499999999995</v>
      </c>
      <c r="AY53">
        <v>73.174499999999995</v>
      </c>
      <c r="AZ53">
        <v>73.174499999999995</v>
      </c>
      <c r="BA53">
        <v>51.353000000000002</v>
      </c>
      <c r="BB53">
        <v>44.618099999999998</v>
      </c>
      <c r="BC53">
        <v>70.530199999999994</v>
      </c>
      <c r="BD53">
        <v>24.951599999999999</v>
      </c>
      <c r="BE53">
        <v>2.3179600000000002E-2</v>
      </c>
      <c r="BF53">
        <v>25.5671</v>
      </c>
      <c r="BG53">
        <v>2.6370999999999999E-2</v>
      </c>
      <c r="BH53">
        <v>24.649000000000001</v>
      </c>
      <c r="BI53">
        <v>1.7430899999999999E-2</v>
      </c>
      <c r="BJ53">
        <f t="shared" si="6"/>
        <v>3.9827900000000014</v>
      </c>
      <c r="BK53">
        <f t="shared" si="7"/>
        <v>3.6992100000000008</v>
      </c>
      <c r="BL53">
        <v>2</v>
      </c>
      <c r="BM53">
        <v>0.59850000000000003</v>
      </c>
      <c r="BN53">
        <v>3.2235899999999998E-2</v>
      </c>
      <c r="BO53">
        <v>0.8851</v>
      </c>
      <c r="BP53">
        <v>2.8794400000000001E-2</v>
      </c>
      <c r="BQ53">
        <v>0.28660000000000002</v>
      </c>
      <c r="BR53">
        <v>2.6152999999999999E-2</v>
      </c>
      <c r="BS53" t="s">
        <v>122</v>
      </c>
      <c r="BT53" t="s">
        <v>94</v>
      </c>
      <c r="BV53">
        <f t="shared" si="8"/>
        <v>0</v>
      </c>
    </row>
    <row r="54" spans="1:74" x14ac:dyDescent="0.35">
      <c r="A54" s="1">
        <v>58</v>
      </c>
      <c r="B54" t="s">
        <v>123</v>
      </c>
      <c r="C54">
        <v>74.515199999999993</v>
      </c>
      <c r="D54">
        <v>-39.3889</v>
      </c>
      <c r="E54">
        <v>-18.7</v>
      </c>
      <c r="F54">
        <v>-22.6</v>
      </c>
      <c r="G54">
        <v>20.317900000000002</v>
      </c>
      <c r="H54">
        <v>5.3415700000000003E-3</v>
      </c>
      <c r="I54">
        <v>21.229700000000001</v>
      </c>
      <c r="J54">
        <v>6.6661799999999998E-3</v>
      </c>
      <c r="K54">
        <v>19.602499999999999</v>
      </c>
      <c r="L54">
        <v>4.6330399999999997E-3</v>
      </c>
      <c r="M54">
        <v>0.89480000000000004</v>
      </c>
      <c r="N54">
        <v>4.59386E-3</v>
      </c>
      <c r="O54">
        <v>1.5962000000000001</v>
      </c>
      <c r="P54">
        <v>4.2470800000000003E-3</v>
      </c>
      <c r="Q54">
        <v>0.70140000000000002</v>
      </c>
      <c r="R54">
        <v>3.1004600000000002E-3</v>
      </c>
      <c r="S54" s="1">
        <v>5</v>
      </c>
      <c r="T54" s="8">
        <v>5</v>
      </c>
      <c r="U54" s="8">
        <v>99</v>
      </c>
      <c r="V54">
        <v>28.994039999999998</v>
      </c>
      <c r="W54">
        <v>29.371759999999998</v>
      </c>
      <c r="X54">
        <v>27.640630000000002</v>
      </c>
      <c r="Y54">
        <v>28.698599999999999</v>
      </c>
      <c r="Z54">
        <v>28.904800000000002</v>
      </c>
      <c r="AA54">
        <v>27.445799999999998</v>
      </c>
      <c r="AB54">
        <f t="shared" si="0"/>
        <v>0.29543999999999926</v>
      </c>
      <c r="AC54">
        <f t="shared" si="0"/>
        <v>0.46695999999999671</v>
      </c>
      <c r="AD54">
        <v>86.696187575821796</v>
      </c>
      <c r="AE54" s="1">
        <v>5</v>
      </c>
      <c r="AF54" s="1" t="s">
        <v>330</v>
      </c>
      <c r="AG54">
        <v>29.590022380000001</v>
      </c>
      <c r="AH54">
        <v>28.813356349999999</v>
      </c>
      <c r="AI54">
        <f t="shared" si="1"/>
        <v>29.201689365</v>
      </c>
      <c r="AJ54">
        <f t="shared" si="2"/>
        <v>12.4371586999766</v>
      </c>
      <c r="AK54">
        <f t="shared" si="3"/>
        <v>12.110713571009081</v>
      </c>
      <c r="AL54">
        <f t="shared" si="4"/>
        <v>12.273936135492841</v>
      </c>
      <c r="AM54">
        <v>8.1964699999999997</v>
      </c>
      <c r="AN54">
        <f t="shared" si="5"/>
        <v>3.4451071668840414</v>
      </c>
      <c r="AO54">
        <v>23.9472208</v>
      </c>
      <c r="AP54">
        <v>14.353511810000001</v>
      </c>
      <c r="AQ54">
        <v>11.276669030000001</v>
      </c>
      <c r="AR54">
        <v>26.059235569999998</v>
      </c>
      <c r="AS54">
        <v>5.3049183E-2</v>
      </c>
      <c r="AT54">
        <v>26.784532550000002</v>
      </c>
      <c r="AU54">
        <v>6.6850640000000003E-2</v>
      </c>
      <c r="AV54">
        <v>25.650677680000001</v>
      </c>
      <c r="AW54">
        <v>0.10398867000000001</v>
      </c>
      <c r="AX54">
        <v>52.512700000000002</v>
      </c>
      <c r="AY54">
        <v>51.8262</v>
      </c>
      <c r="AZ54">
        <v>51.8262</v>
      </c>
      <c r="BA54">
        <v>21.6462</v>
      </c>
      <c r="BB54">
        <v>16.281400000000001</v>
      </c>
      <c r="BC54">
        <v>10.571099999999999</v>
      </c>
      <c r="BD54">
        <v>26.0654</v>
      </c>
      <c r="BE54">
        <v>5.29969E-2</v>
      </c>
      <c r="BF54">
        <v>26.8354</v>
      </c>
      <c r="BG54">
        <v>6.9561999999999999E-2</v>
      </c>
      <c r="BH54">
        <v>25.678100000000001</v>
      </c>
      <c r="BI54">
        <v>0.105547</v>
      </c>
      <c r="BJ54">
        <f t="shared" si="6"/>
        <v>2.9286399999999979</v>
      </c>
      <c r="BK54">
        <f t="shared" si="7"/>
        <v>2.5363599999999984</v>
      </c>
      <c r="BL54">
        <v>1</v>
      </c>
      <c r="BM54">
        <v>0.70830000000000004</v>
      </c>
      <c r="BN54">
        <v>8.1345208000000002E-2</v>
      </c>
      <c r="BO54">
        <v>1.1028</v>
      </c>
      <c r="BP54">
        <v>0.11971807399999999</v>
      </c>
      <c r="BQ54">
        <v>0.39450000000000002</v>
      </c>
      <c r="BR54">
        <v>0.11290396599999999</v>
      </c>
      <c r="BS54" t="s">
        <v>7</v>
      </c>
      <c r="BV54">
        <f t="shared" si="8"/>
        <v>0</v>
      </c>
    </row>
    <row r="55" spans="1:74" x14ac:dyDescent="0.35">
      <c r="A55" s="1">
        <v>59</v>
      </c>
      <c r="B55" t="s">
        <v>124</v>
      </c>
      <c r="C55">
        <v>316.98259999999999</v>
      </c>
      <c r="D55">
        <v>-40.735300000000002</v>
      </c>
      <c r="E55">
        <v>-18.899999999999999</v>
      </c>
      <c r="F55">
        <v>-21.9</v>
      </c>
      <c r="G55">
        <v>21.744199999999999</v>
      </c>
      <c r="H55">
        <v>6.1364599999999998E-3</v>
      </c>
      <c r="I55">
        <v>22.368300000000001</v>
      </c>
      <c r="J55">
        <v>7.6380299999999996E-3</v>
      </c>
      <c r="K55">
        <v>21.347200000000001</v>
      </c>
      <c r="L55">
        <v>5.3954500000000004E-3</v>
      </c>
      <c r="M55">
        <v>0.58599999999999997</v>
      </c>
      <c r="N55">
        <v>7.3086399999999999E-3</v>
      </c>
      <c r="O55">
        <v>0.94899999999999995</v>
      </c>
      <c r="P55">
        <v>6.8920400000000003E-3</v>
      </c>
      <c r="Q55">
        <v>0.36299999999999999</v>
      </c>
      <c r="R55">
        <v>5.6696300000000002E-3</v>
      </c>
      <c r="S55" s="1">
        <v>-5</v>
      </c>
      <c r="T55" s="1">
        <v>-5</v>
      </c>
      <c r="U55" s="1">
        <v>-5</v>
      </c>
      <c r="V55">
        <v>28.655110000000001</v>
      </c>
      <c r="W55">
        <v>29.120529999999999</v>
      </c>
      <c r="X55">
        <v>27.67529</v>
      </c>
      <c r="Y55">
        <v>28.136299999999999</v>
      </c>
      <c r="Z55">
        <v>28.4115</v>
      </c>
      <c r="AA55">
        <v>27.1021</v>
      </c>
      <c r="AB55">
        <f t="shared" si="0"/>
        <v>0.51881000000000199</v>
      </c>
      <c r="AC55">
        <f t="shared" si="0"/>
        <v>0.70902999999999849</v>
      </c>
      <c r="AD55">
        <v>93.325430079699515</v>
      </c>
      <c r="AE55" s="1">
        <v>2</v>
      </c>
      <c r="AF55" s="1" t="s">
        <v>300</v>
      </c>
      <c r="AG55">
        <v>27.324793490000001</v>
      </c>
      <c r="AH55">
        <v>22.392994009999999</v>
      </c>
      <c r="AI55">
        <f t="shared" si="1"/>
        <v>24.85889375</v>
      </c>
      <c r="AJ55">
        <f t="shared" si="2"/>
        <v>12.363253401925293</v>
      </c>
      <c r="AK55">
        <f t="shared" si="3"/>
        <v>10.131833547973329</v>
      </c>
      <c r="AL55">
        <f t="shared" si="4"/>
        <v>11.247543474949312</v>
      </c>
      <c r="AM55">
        <v>10.3706</v>
      </c>
      <c r="AN55">
        <f t="shared" si="5"/>
        <v>4.692235122542785</v>
      </c>
      <c r="AO55">
        <v>20.376385370000001</v>
      </c>
      <c r="AP55">
        <v>18.440324780000001</v>
      </c>
      <c r="AQ55">
        <v>9.6974671679999993</v>
      </c>
      <c r="AR55">
        <v>25.81155523</v>
      </c>
      <c r="AS55">
        <v>4.6812470000000002E-2</v>
      </c>
      <c r="AT55">
        <v>26.222625730000001</v>
      </c>
      <c r="AU55">
        <v>4.5862506999999997E-2</v>
      </c>
      <c r="AV55">
        <v>25.568098070000001</v>
      </c>
      <c r="AW55">
        <v>8.4438816E-2</v>
      </c>
      <c r="AX55">
        <v>70.909199999999998</v>
      </c>
      <c r="AY55">
        <v>70.909199999999998</v>
      </c>
      <c r="AZ55">
        <v>70.909199999999998</v>
      </c>
      <c r="BA55">
        <v>22.978899999999999</v>
      </c>
      <c r="BB55">
        <v>22.500399999999999</v>
      </c>
      <c r="BC55">
        <v>11.5768</v>
      </c>
      <c r="BD55">
        <v>25.909400000000002</v>
      </c>
      <c r="BE55">
        <v>4.9351300000000001E-2</v>
      </c>
      <c r="BF55">
        <v>26.3812</v>
      </c>
      <c r="BG55">
        <v>5.0356199999999997E-2</v>
      </c>
      <c r="BH55">
        <v>25.747299999999999</v>
      </c>
      <c r="BI55">
        <v>9.5887399999999998E-2</v>
      </c>
      <c r="BJ55">
        <f t="shared" si="6"/>
        <v>2.745709999999999</v>
      </c>
      <c r="BK55">
        <f t="shared" si="7"/>
        <v>2.7393299999999989</v>
      </c>
      <c r="BL55">
        <v>1</v>
      </c>
      <c r="BM55">
        <v>0.37309999999999999</v>
      </c>
      <c r="BN55">
        <v>6.2479012E-2</v>
      </c>
      <c r="BO55">
        <v>0.58260000000000001</v>
      </c>
      <c r="BP55">
        <v>9.3160380000000001E-2</v>
      </c>
      <c r="BQ55">
        <v>0.20949999999999999</v>
      </c>
      <c r="BR55">
        <v>9.3634178999999998E-2</v>
      </c>
      <c r="BS55" t="s">
        <v>120</v>
      </c>
      <c r="BV55">
        <f t="shared" si="8"/>
        <v>0</v>
      </c>
    </row>
    <row r="56" spans="1:74" x14ac:dyDescent="0.35">
      <c r="A56" s="2">
        <v>60</v>
      </c>
      <c r="B56" t="s">
        <v>125</v>
      </c>
      <c r="C56">
        <v>29.257200000000001</v>
      </c>
      <c r="D56">
        <v>-34.1937</v>
      </c>
      <c r="E56">
        <v>-18.600000000000001</v>
      </c>
      <c r="F56">
        <v>-21</v>
      </c>
      <c r="G56">
        <v>20.861899999999999</v>
      </c>
      <c r="H56">
        <v>5.8046800000000004E-3</v>
      </c>
      <c r="I56">
        <v>21.368300000000001</v>
      </c>
      <c r="J56">
        <v>6.5978900000000004E-3</v>
      </c>
      <c r="K56">
        <v>20.530200000000001</v>
      </c>
      <c r="L56">
        <v>5.3786700000000003E-3</v>
      </c>
      <c r="M56">
        <v>0.48649999999999999</v>
      </c>
      <c r="N56">
        <v>4.8247699999999999E-3</v>
      </c>
      <c r="O56">
        <v>0.80110000000000003</v>
      </c>
      <c r="P56">
        <v>4.57282E-3</v>
      </c>
      <c r="Q56">
        <v>0.31459999999999999</v>
      </c>
      <c r="R56">
        <v>3.9414599999999999E-3</v>
      </c>
      <c r="S56" s="1">
        <v>5</v>
      </c>
      <c r="T56" s="8">
        <v>5</v>
      </c>
      <c r="U56" s="8">
        <v>99</v>
      </c>
      <c r="V56">
        <v>29.071729999999999</v>
      </c>
      <c r="W56">
        <v>29.40832</v>
      </c>
      <c r="X56">
        <v>27.850290000000001</v>
      </c>
      <c r="Y56">
        <v>28.6967</v>
      </c>
      <c r="Z56">
        <v>28.674600000000002</v>
      </c>
      <c r="AA56">
        <v>27.5078</v>
      </c>
      <c r="AB56">
        <f t="shared" si="0"/>
        <v>0.37502999999999886</v>
      </c>
      <c r="AC56">
        <f t="shared" si="0"/>
        <v>0.73371999999999815</v>
      </c>
      <c r="AD56">
        <v>85.113803820237749</v>
      </c>
      <c r="AE56" s="1">
        <v>5</v>
      </c>
      <c r="AF56" s="1" t="s">
        <v>300</v>
      </c>
      <c r="AG56">
        <v>24.659872839999998</v>
      </c>
      <c r="AH56">
        <v>22.418113429999998</v>
      </c>
      <c r="AI56">
        <f t="shared" si="1"/>
        <v>23.538993134999998</v>
      </c>
      <c r="AJ56">
        <f t="shared" si="2"/>
        <v>10.175756715143413</v>
      </c>
      <c r="AK56">
        <f t="shared" si="3"/>
        <v>9.2507074045467466</v>
      </c>
      <c r="AL56">
        <f t="shared" si="4"/>
        <v>9.7132320598450814</v>
      </c>
      <c r="AM56">
        <v>8.1964699999999997</v>
      </c>
      <c r="AN56">
        <f t="shared" si="5"/>
        <v>3.3822268745718125</v>
      </c>
      <c r="AO56">
        <v>28.22772694</v>
      </c>
      <c r="AP56">
        <v>19.492479800000002</v>
      </c>
      <c r="AQ56">
        <v>12.33421278</v>
      </c>
      <c r="AR56">
        <v>25.783020969999999</v>
      </c>
      <c r="AS56">
        <v>4.9977547999999997E-2</v>
      </c>
      <c r="AT56">
        <v>26.265894889999998</v>
      </c>
      <c r="AU56">
        <v>5.4217925E-2</v>
      </c>
      <c r="AV56">
        <v>25.488682749999999</v>
      </c>
      <c r="AW56">
        <v>9.9152505000000002E-2</v>
      </c>
      <c r="AX56">
        <v>38.1661</v>
      </c>
      <c r="AY56">
        <v>38.1661</v>
      </c>
      <c r="AZ56">
        <v>38.1661</v>
      </c>
      <c r="BA56">
        <v>17.5763</v>
      </c>
      <c r="BB56">
        <v>16.4011</v>
      </c>
      <c r="BC56">
        <v>8.3463200000000004</v>
      </c>
      <c r="BD56">
        <v>26.258600000000001</v>
      </c>
      <c r="BE56">
        <v>6.5678100000000003E-2</v>
      </c>
      <c r="BF56">
        <v>26.691299999999998</v>
      </c>
      <c r="BG56">
        <v>7.01045E-2</v>
      </c>
      <c r="BH56">
        <v>25.918199999999999</v>
      </c>
      <c r="BI56">
        <v>0.133991</v>
      </c>
      <c r="BJ56">
        <f t="shared" si="6"/>
        <v>2.8131299999999975</v>
      </c>
      <c r="BK56">
        <f t="shared" si="7"/>
        <v>2.7170200000000015</v>
      </c>
      <c r="BL56">
        <v>1</v>
      </c>
      <c r="BM56">
        <v>0.46289999999999998</v>
      </c>
      <c r="BN56">
        <v>6.8474047999999996E-2</v>
      </c>
      <c r="BO56">
        <v>0.74019999999999997</v>
      </c>
      <c r="BP56">
        <v>0.10798482399999999</v>
      </c>
      <c r="BQ56">
        <v>0.27729999999999999</v>
      </c>
      <c r="BR56">
        <v>0.106046552</v>
      </c>
      <c r="BS56" t="s">
        <v>7</v>
      </c>
      <c r="BV56">
        <f t="shared" si="8"/>
        <v>0</v>
      </c>
    </row>
    <row r="57" spans="1:74" x14ac:dyDescent="0.35">
      <c r="A57" s="1">
        <v>61</v>
      </c>
      <c r="B57" t="s">
        <v>126</v>
      </c>
      <c r="C57">
        <v>62.8904</v>
      </c>
      <c r="D57">
        <v>-27.2743</v>
      </c>
      <c r="E57">
        <v>-18.399999999999999</v>
      </c>
      <c r="F57">
        <v>-21.9</v>
      </c>
      <c r="G57">
        <v>22.318300000000001</v>
      </c>
      <c r="H57">
        <v>4.1221299999999999E-3</v>
      </c>
      <c r="I57">
        <v>22.686199999999999</v>
      </c>
      <c r="J57">
        <v>4.7806300000000001E-3</v>
      </c>
      <c r="K57">
        <v>22.096499999999999</v>
      </c>
      <c r="L57">
        <v>3.78064E-3</v>
      </c>
      <c r="M57">
        <v>0.32790000000000002</v>
      </c>
      <c r="N57">
        <v>5.3159799999999997E-3</v>
      </c>
      <c r="O57">
        <v>0.51280000000000003</v>
      </c>
      <c r="P57">
        <v>5.1033099999999998E-3</v>
      </c>
      <c r="Q57">
        <v>0.18490000000000001</v>
      </c>
      <c r="R57">
        <v>4.5947999999999996E-3</v>
      </c>
      <c r="S57" s="1">
        <v>99</v>
      </c>
      <c r="T57" s="1">
        <v>99</v>
      </c>
      <c r="U57" s="1">
        <v>99</v>
      </c>
      <c r="V57">
        <v>28.727260000000001</v>
      </c>
      <c r="W57">
        <v>29.189959999999999</v>
      </c>
      <c r="X57">
        <v>27.51296</v>
      </c>
      <c r="Y57">
        <v>28.335599999999999</v>
      </c>
      <c r="Z57">
        <v>28.542300000000001</v>
      </c>
      <c r="AA57">
        <v>27.190999999999999</v>
      </c>
      <c r="AB57">
        <f t="shared" si="0"/>
        <v>0.39166000000000167</v>
      </c>
      <c r="AC57">
        <f t="shared" si="0"/>
        <v>0.64765999999999835</v>
      </c>
      <c r="AD57">
        <v>71.121351365332899</v>
      </c>
      <c r="AE57" s="1">
        <v>3</v>
      </c>
      <c r="AF57" s="1" t="s">
        <v>300</v>
      </c>
      <c r="AG57">
        <v>45.851564160000002</v>
      </c>
      <c r="AH57">
        <v>44.955979820000003</v>
      </c>
      <c r="AI57">
        <f t="shared" si="1"/>
        <v>45.403771990000003</v>
      </c>
      <c r="AJ57">
        <f t="shared" si="2"/>
        <v>15.809933310010983</v>
      </c>
      <c r="AK57">
        <f t="shared" si="3"/>
        <v>15.501129696692981</v>
      </c>
      <c r="AL57">
        <f t="shared" si="4"/>
        <v>15.655531503351982</v>
      </c>
      <c r="AM57">
        <v>8.1964699999999997</v>
      </c>
      <c r="AN57">
        <f t="shared" si="5"/>
        <v>2.8261989847350435</v>
      </c>
      <c r="AO57">
        <v>18.292192459999999</v>
      </c>
      <c r="AP57">
        <v>13.80371523</v>
      </c>
      <c r="AQ57">
        <v>8.2485144140000006</v>
      </c>
      <c r="AR57">
        <v>25.8889</v>
      </c>
      <c r="AS57">
        <v>3.4555599999999999E-2</v>
      </c>
      <c r="AT57">
        <v>26.4878</v>
      </c>
      <c r="AU57">
        <v>3.7896399999999997E-2</v>
      </c>
      <c r="AV57">
        <v>25.5672</v>
      </c>
      <c r="AW57">
        <v>2.5940600000000001E-2</v>
      </c>
      <c r="AX57">
        <v>50.865200000000002</v>
      </c>
      <c r="AY57">
        <v>50.865200000000002</v>
      </c>
      <c r="AZ57">
        <v>36.587299999999999</v>
      </c>
      <c r="BA57">
        <v>20.213699999999999</v>
      </c>
      <c r="BB57">
        <v>19.3201</v>
      </c>
      <c r="BC57">
        <v>8.8274100000000004</v>
      </c>
      <c r="BD57">
        <v>25.985099999999999</v>
      </c>
      <c r="BE57">
        <v>5.6643300000000001E-2</v>
      </c>
      <c r="BF57">
        <v>26.5078</v>
      </c>
      <c r="BG57">
        <v>5.9127600000000002E-2</v>
      </c>
      <c r="BH57">
        <v>25.540400000000002</v>
      </c>
      <c r="BI57">
        <v>0.12706999999999999</v>
      </c>
      <c r="BJ57">
        <f t="shared" si="6"/>
        <v>2.7421600000000019</v>
      </c>
      <c r="BK57">
        <f t="shared" si="7"/>
        <v>2.6821599999999997</v>
      </c>
      <c r="BL57">
        <v>3</v>
      </c>
      <c r="BM57">
        <v>0.55889999999999995</v>
      </c>
      <c r="BN57">
        <v>4.9470600000000003E-2</v>
      </c>
      <c r="BO57">
        <v>0.84370000000000001</v>
      </c>
      <c r="BP57">
        <v>4.4139600000000001E-2</v>
      </c>
      <c r="BQ57">
        <v>0.2848</v>
      </c>
      <c r="BR57">
        <v>4.1410700000000002E-2</v>
      </c>
      <c r="BS57" t="s">
        <v>7</v>
      </c>
      <c r="BT57" t="s">
        <v>5</v>
      </c>
      <c r="BV57">
        <f t="shared" si="8"/>
        <v>0</v>
      </c>
    </row>
    <row r="58" spans="1:74" x14ac:dyDescent="0.35">
      <c r="A58" s="1">
        <v>62</v>
      </c>
      <c r="B58" t="s">
        <v>127</v>
      </c>
      <c r="C58">
        <v>58.747799999999998</v>
      </c>
      <c r="D58">
        <v>-20.11</v>
      </c>
      <c r="E58">
        <v>-19.5</v>
      </c>
      <c r="F58">
        <v>-21.7</v>
      </c>
      <c r="G58">
        <v>20.772200000000002</v>
      </c>
      <c r="H58">
        <v>6.0151900000000001E-3</v>
      </c>
      <c r="I58">
        <v>21.389800000000001</v>
      </c>
      <c r="J58">
        <v>7.0496100000000004E-3</v>
      </c>
      <c r="K58">
        <v>20.302399999999999</v>
      </c>
      <c r="L58">
        <v>5.4067999999999998E-3</v>
      </c>
      <c r="M58">
        <v>0.5746</v>
      </c>
      <c r="N58">
        <v>5.1845499999999996E-3</v>
      </c>
      <c r="O58">
        <v>1.0054000000000001</v>
      </c>
      <c r="P58">
        <v>4.8438500000000002E-3</v>
      </c>
      <c r="Q58">
        <v>0.43080000000000002</v>
      </c>
      <c r="R58">
        <v>3.9942900000000002E-3</v>
      </c>
      <c r="S58" s="1">
        <v>5</v>
      </c>
      <c r="T58" s="8">
        <v>5</v>
      </c>
      <c r="U58" s="8">
        <v>99</v>
      </c>
      <c r="V58">
        <v>28.970320000000001</v>
      </c>
      <c r="W58">
        <v>29.158080000000002</v>
      </c>
      <c r="X58">
        <v>27.50863</v>
      </c>
      <c r="Y58">
        <v>28.5063</v>
      </c>
      <c r="Z58">
        <v>28.520900000000001</v>
      </c>
      <c r="AA58">
        <v>27.142600000000002</v>
      </c>
      <c r="AB58">
        <f t="shared" si="0"/>
        <v>0.46402000000000143</v>
      </c>
      <c r="AC58">
        <f t="shared" si="0"/>
        <v>0.63718000000000075</v>
      </c>
      <c r="AD58">
        <v>99.540541735152971</v>
      </c>
      <c r="AE58" s="1">
        <v>2</v>
      </c>
      <c r="AF58" s="1" t="s">
        <v>303</v>
      </c>
      <c r="AG58">
        <v>25.810597090000002</v>
      </c>
      <c r="AH58">
        <v>19.006590939999999</v>
      </c>
      <c r="AI58">
        <f t="shared" si="1"/>
        <v>22.408594014999998</v>
      </c>
      <c r="AJ58">
        <f t="shared" si="2"/>
        <v>12.455866182414404</v>
      </c>
      <c r="AK58">
        <f t="shared" si="3"/>
        <v>9.1723392723934083</v>
      </c>
      <c r="AL58">
        <f t="shared" si="4"/>
        <v>10.814102727403903</v>
      </c>
      <c r="AM58">
        <v>8.0559999999999992</v>
      </c>
      <c r="AN58">
        <f t="shared" si="5"/>
        <v>3.8877232330439835</v>
      </c>
      <c r="AO58">
        <v>8.7945890430000002</v>
      </c>
      <c r="AP58">
        <v>7.2162652019999998</v>
      </c>
      <c r="AQ58">
        <v>3.8337990049999999</v>
      </c>
      <c r="AR58">
        <v>26.718499999999999</v>
      </c>
      <c r="AS58">
        <v>5.2336500000000001E-2</v>
      </c>
      <c r="AT58">
        <v>27.075600000000001</v>
      </c>
      <c r="AU58">
        <v>6.0905000000000001E-2</v>
      </c>
      <c r="AV58">
        <v>26.426400000000001</v>
      </c>
      <c r="AW58">
        <v>5.2075999999999997E-2</v>
      </c>
      <c r="AX58">
        <v>50.865200000000002</v>
      </c>
      <c r="AY58">
        <v>50.865200000000002</v>
      </c>
      <c r="AZ58">
        <v>35.283000000000001</v>
      </c>
      <c r="BA58">
        <v>8.6980500000000003</v>
      </c>
      <c r="BB58">
        <v>8.2299799999999994</v>
      </c>
      <c r="BC58">
        <v>3.3303799999999999</v>
      </c>
      <c r="BD58">
        <v>27.1555</v>
      </c>
      <c r="BE58">
        <v>0.12775600000000001</v>
      </c>
      <c r="BF58">
        <v>27.385300000000001</v>
      </c>
      <c r="BG58">
        <v>0.134855</v>
      </c>
      <c r="BH58">
        <v>26.533200000000001</v>
      </c>
      <c r="BI58">
        <v>0.33023400000000003</v>
      </c>
      <c r="BJ58">
        <f t="shared" si="6"/>
        <v>1.814820000000001</v>
      </c>
      <c r="BK58">
        <f t="shared" si="7"/>
        <v>1.7727800000000009</v>
      </c>
      <c r="BL58">
        <v>3</v>
      </c>
      <c r="BM58">
        <v>0.31409999999999999</v>
      </c>
      <c r="BN58">
        <v>7.8820600000000005E-2</v>
      </c>
      <c r="BO58">
        <v>0.56730000000000003</v>
      </c>
      <c r="BP58">
        <v>7.8651299999999993E-2</v>
      </c>
      <c r="BQ58">
        <v>0.25319999999999998</v>
      </c>
      <c r="BR58">
        <v>7.2344500000000006E-2</v>
      </c>
      <c r="BS58" t="s">
        <v>93</v>
      </c>
      <c r="BT58" t="s">
        <v>94</v>
      </c>
      <c r="BV58">
        <f t="shared" si="8"/>
        <v>0</v>
      </c>
    </row>
    <row r="59" spans="1:74" x14ac:dyDescent="0.35">
      <c r="A59" s="1">
        <v>63</v>
      </c>
      <c r="B59" t="s">
        <v>128</v>
      </c>
      <c r="C59">
        <v>69.013499999999993</v>
      </c>
      <c r="D59">
        <v>-23.729500000000002</v>
      </c>
      <c r="E59">
        <v>-20.100000000000001</v>
      </c>
      <c r="F59">
        <v>-22.8</v>
      </c>
      <c r="G59">
        <v>20.816299999999998</v>
      </c>
      <c r="H59">
        <v>2.24238E-3</v>
      </c>
      <c r="I59">
        <v>21.4328</v>
      </c>
      <c r="J59">
        <v>2.7518099999999999E-3</v>
      </c>
      <c r="K59">
        <v>20.347999999999999</v>
      </c>
      <c r="L59">
        <v>1.9431800000000001E-3</v>
      </c>
      <c r="M59">
        <v>0.56559999999999999</v>
      </c>
      <c r="N59">
        <v>2.5559799999999998E-3</v>
      </c>
      <c r="O59">
        <v>0.98680000000000001</v>
      </c>
      <c r="P59">
        <v>2.38836E-3</v>
      </c>
      <c r="Q59">
        <v>0.42120000000000002</v>
      </c>
      <c r="R59">
        <v>1.9700799999999999E-3</v>
      </c>
      <c r="S59" s="1">
        <v>5</v>
      </c>
      <c r="T59" s="8">
        <v>5</v>
      </c>
      <c r="U59" s="8">
        <v>99</v>
      </c>
      <c r="V59">
        <v>28.949339999999999</v>
      </c>
      <c r="W59">
        <v>29.152429999999999</v>
      </c>
      <c r="X59">
        <v>27.627800000000001</v>
      </c>
      <c r="Y59">
        <v>28.4527</v>
      </c>
      <c r="Z59">
        <v>28.227699999999999</v>
      </c>
      <c r="AA59">
        <v>25.445399999999999</v>
      </c>
      <c r="AB59">
        <f t="shared" si="0"/>
        <v>0.4966399999999993</v>
      </c>
      <c r="AC59">
        <f t="shared" si="0"/>
        <v>0.92473000000000027</v>
      </c>
      <c r="AD59">
        <v>98.174794301998645</v>
      </c>
      <c r="AE59" s="1">
        <v>1</v>
      </c>
      <c r="AF59" s="1" t="s">
        <v>331</v>
      </c>
      <c r="AG59">
        <v>104.4946922</v>
      </c>
      <c r="AH59">
        <v>73.682099350000001</v>
      </c>
      <c r="AI59">
        <f t="shared" si="1"/>
        <v>89.088395775000009</v>
      </c>
      <c r="AJ59">
        <f t="shared" si="2"/>
        <v>49.735915149306777</v>
      </c>
      <c r="AK59">
        <f t="shared" si="3"/>
        <v>35.070170208074856</v>
      </c>
      <c r="AL59">
        <f t="shared" si="4"/>
        <v>42.403042678690831</v>
      </c>
      <c r="AM59">
        <v>13.8028</v>
      </c>
      <c r="AN59">
        <f t="shared" si="5"/>
        <v>6.5696627758749617</v>
      </c>
      <c r="AO59">
        <v>6.74390614</v>
      </c>
      <c r="AP59">
        <v>2.8033821579999998</v>
      </c>
      <c r="AQ59">
        <v>0.35280053300000003</v>
      </c>
      <c r="AR59">
        <v>27.448399999999999</v>
      </c>
      <c r="AS59">
        <v>6.3637399999999997E-2</v>
      </c>
      <c r="AT59">
        <v>28.049499999999998</v>
      </c>
      <c r="AU59">
        <v>9.0138499999999996E-2</v>
      </c>
      <c r="AV59">
        <v>27.619499999999999</v>
      </c>
      <c r="AW59">
        <v>9.4754400000000003E-2</v>
      </c>
      <c r="AX59">
        <v>143.054</v>
      </c>
      <c r="AY59">
        <v>140.995</v>
      </c>
      <c r="AZ59">
        <v>321.185</v>
      </c>
      <c r="BA59">
        <v>8.2624200000000005</v>
      </c>
      <c r="BB59">
        <v>6.1380999999999997</v>
      </c>
      <c r="BC59">
        <v>11.514799999999999</v>
      </c>
      <c r="BD59">
        <v>27.8141</v>
      </c>
      <c r="BE59">
        <v>0.13244900000000001</v>
      </c>
      <c r="BF59">
        <v>28.333300000000001</v>
      </c>
      <c r="BG59">
        <v>0.17794199999999999</v>
      </c>
      <c r="BH59">
        <v>27.619499999999999</v>
      </c>
      <c r="BI59">
        <v>9.4754400000000003E-2</v>
      </c>
      <c r="BJ59">
        <f t="shared" si="6"/>
        <v>1.1352399999999996</v>
      </c>
      <c r="BK59">
        <f t="shared" si="7"/>
        <v>0.81912999999999769</v>
      </c>
      <c r="BL59">
        <v>3</v>
      </c>
      <c r="BM59">
        <v>0.55010000000000003</v>
      </c>
      <c r="BN59">
        <v>0.109692</v>
      </c>
      <c r="BO59">
        <v>0.33189999999999997</v>
      </c>
      <c r="BP59">
        <v>0.13012399999999999</v>
      </c>
      <c r="BQ59">
        <v>-0.21820000000000001</v>
      </c>
      <c r="BR59">
        <v>0.113497</v>
      </c>
      <c r="BS59" t="s">
        <v>10</v>
      </c>
      <c r="BT59" t="s">
        <v>94</v>
      </c>
      <c r="BV59">
        <f t="shared" si="8"/>
        <v>0</v>
      </c>
    </row>
    <row r="60" spans="1:74" x14ac:dyDescent="0.35">
      <c r="A60" s="2">
        <v>64</v>
      </c>
      <c r="B60" t="s">
        <v>129</v>
      </c>
      <c r="C60">
        <v>44.640999999999998</v>
      </c>
      <c r="D60">
        <v>-33.835799999999999</v>
      </c>
      <c r="E60">
        <v>-17.899999999999999</v>
      </c>
      <c r="F60">
        <v>-21.8</v>
      </c>
      <c r="G60">
        <v>21.298200000000001</v>
      </c>
      <c r="H60">
        <v>2.7031300000000002E-3</v>
      </c>
      <c r="I60">
        <v>21.993600000000001</v>
      </c>
      <c r="J60">
        <v>3.4712699999999998E-3</v>
      </c>
      <c r="K60">
        <v>20.750599999999999</v>
      </c>
      <c r="L60">
        <v>2.2553899999999999E-3</v>
      </c>
      <c r="M60">
        <v>0.67249999999999999</v>
      </c>
      <c r="N60">
        <v>3.4114499999999999E-3</v>
      </c>
      <c r="O60">
        <v>1.1991000000000001</v>
      </c>
      <c r="P60">
        <v>3.1701500000000001E-3</v>
      </c>
      <c r="Q60">
        <v>0.52659999999999996</v>
      </c>
      <c r="R60">
        <v>2.5280799999999998E-3</v>
      </c>
      <c r="S60" s="1">
        <v>99</v>
      </c>
      <c r="T60" s="1">
        <v>99</v>
      </c>
      <c r="U60" s="1">
        <v>99</v>
      </c>
      <c r="V60">
        <v>28.8826</v>
      </c>
      <c r="W60">
        <v>29.207889999999999</v>
      </c>
      <c r="X60">
        <v>27.545739999999999</v>
      </c>
      <c r="Y60">
        <v>28.4008</v>
      </c>
      <c r="Z60">
        <v>28.643699999999999</v>
      </c>
      <c r="AA60">
        <v>27.048300000000001</v>
      </c>
      <c r="AB60">
        <f t="shared" si="0"/>
        <v>0.48179999999999978</v>
      </c>
      <c r="AC60">
        <f t="shared" si="0"/>
        <v>0.56418999999999997</v>
      </c>
      <c r="AD60">
        <v>66.988460941652846</v>
      </c>
      <c r="AE60" s="1">
        <v>5</v>
      </c>
      <c r="AF60" s="1" t="s">
        <v>338</v>
      </c>
      <c r="AG60" s="6">
        <v>23.2751192702152</v>
      </c>
      <c r="AH60" s="6">
        <v>23.2751192702152</v>
      </c>
      <c r="AI60">
        <f t="shared" si="1"/>
        <v>23.2751192702152</v>
      </c>
      <c r="AJ60">
        <f t="shared" si="2"/>
        <v>7.5590600864887589</v>
      </c>
      <c r="AK60">
        <f t="shared" si="3"/>
        <v>7.5590600864887589</v>
      </c>
      <c r="AL60">
        <f t="shared" si="4"/>
        <v>7.5590600864887589</v>
      </c>
      <c r="AM60">
        <v>9.4791500000000006</v>
      </c>
      <c r="AN60">
        <f t="shared" si="5"/>
        <v>3.07854338304224</v>
      </c>
      <c r="AO60">
        <v>14.855817794799799</v>
      </c>
      <c r="AP60">
        <v>14.3566627502441</v>
      </c>
      <c r="AQ60">
        <v>4.3356142044067401</v>
      </c>
      <c r="AR60">
        <v>25.963380000000001</v>
      </c>
      <c r="AS60">
        <v>3.7269129999999998E-2</v>
      </c>
      <c r="AT60">
        <v>26.32404</v>
      </c>
      <c r="AU60">
        <v>3.8133609999999998E-2</v>
      </c>
      <c r="AV60">
        <v>25.897970000000001</v>
      </c>
      <c r="AW60">
        <v>3.7243409999999998E-2</v>
      </c>
      <c r="AX60">
        <v>41.049100000000003</v>
      </c>
      <c r="AY60">
        <v>41.049100000000003</v>
      </c>
      <c r="AZ60">
        <v>41.049100000000003</v>
      </c>
      <c r="BA60">
        <v>15.597300000000001</v>
      </c>
      <c r="BB60">
        <v>14.5825</v>
      </c>
      <c r="BC60">
        <v>4.5947100000000001</v>
      </c>
      <c r="BD60">
        <v>26.280999999999999</v>
      </c>
      <c r="BE60">
        <v>7.3241899999999999E-2</v>
      </c>
      <c r="BF60">
        <v>26.687999999999999</v>
      </c>
      <c r="BG60">
        <v>7.8086000000000003E-2</v>
      </c>
      <c r="BH60">
        <v>26.332999999999998</v>
      </c>
      <c r="BI60">
        <v>0.23993300000000001</v>
      </c>
      <c r="BJ60">
        <f t="shared" si="6"/>
        <v>2.6016000000000012</v>
      </c>
      <c r="BK60">
        <f t="shared" si="7"/>
        <v>2.5198900000000002</v>
      </c>
      <c r="BL60">
        <v>3</v>
      </c>
      <c r="BM60">
        <v>0.33760000000000001</v>
      </c>
      <c r="BN60">
        <v>5.1121600000000003E-2</v>
      </c>
      <c r="BO60">
        <v>0.38200000000000001</v>
      </c>
      <c r="BP60">
        <v>5.1103700000000002E-2</v>
      </c>
      <c r="BQ60">
        <v>4.4400000000000002E-2</v>
      </c>
      <c r="BR60">
        <v>5.0488499999999999E-2</v>
      </c>
      <c r="BS60" t="s">
        <v>14</v>
      </c>
      <c r="BT60" t="s">
        <v>5</v>
      </c>
      <c r="BV60">
        <f t="shared" si="8"/>
        <v>0</v>
      </c>
    </row>
    <row r="61" spans="1:74" x14ac:dyDescent="0.35">
      <c r="A61" s="1">
        <v>66</v>
      </c>
      <c r="B61" t="s">
        <v>131</v>
      </c>
      <c r="C61">
        <v>84.090599999999995</v>
      </c>
      <c r="D61">
        <v>-45.176600000000001</v>
      </c>
      <c r="E61" s="46">
        <v>-18.399999999999999</v>
      </c>
      <c r="F61">
        <v>-20.5</v>
      </c>
      <c r="G61">
        <v>21.552</v>
      </c>
      <c r="H61">
        <v>6.4289200000000003E-3</v>
      </c>
      <c r="I61">
        <v>21.9282</v>
      </c>
      <c r="J61">
        <v>7.2384399999999996E-3</v>
      </c>
      <c r="K61">
        <v>21.34</v>
      </c>
      <c r="L61">
        <v>6.03346E-3</v>
      </c>
      <c r="M61">
        <v>0.3352</v>
      </c>
      <c r="N61">
        <v>6.53004E-3</v>
      </c>
      <c r="O61">
        <v>0.50919999999999999</v>
      </c>
      <c r="P61">
        <v>6.2833000000000003E-3</v>
      </c>
      <c r="Q61">
        <v>0.17399999999999999</v>
      </c>
      <c r="R61">
        <v>5.6597599999999998E-3</v>
      </c>
      <c r="S61" s="1">
        <v>99</v>
      </c>
      <c r="T61" s="1">
        <v>99</v>
      </c>
      <c r="U61" s="1">
        <v>99</v>
      </c>
      <c r="V61">
        <v>28.812149999999999</v>
      </c>
      <c r="W61">
        <v>29.1326</v>
      </c>
      <c r="X61">
        <v>27.500630000000001</v>
      </c>
      <c r="Y61">
        <v>28.311399999999999</v>
      </c>
      <c r="Z61">
        <v>28.751899999999999</v>
      </c>
      <c r="AA61">
        <v>27.217700000000001</v>
      </c>
      <c r="AB61">
        <f t="shared" ref="AB61:AC68" si="9">V61-Y61</f>
        <v>0.50075000000000003</v>
      </c>
      <c r="AC61">
        <f t="shared" si="9"/>
        <v>0.38070000000000093</v>
      </c>
      <c r="AD61">
        <v>97.274722377696449</v>
      </c>
      <c r="AE61" s="1">
        <v>3</v>
      </c>
      <c r="AF61" s="1" t="s">
        <v>300</v>
      </c>
      <c r="AG61">
        <v>26.060478440000001</v>
      </c>
      <c r="AH61">
        <v>26.060478440000001</v>
      </c>
      <c r="AI61">
        <f t="shared" si="1"/>
        <v>26.060478440000001</v>
      </c>
      <c r="AJ61">
        <f t="shared" si="2"/>
        <v>12.290180663380575</v>
      </c>
      <c r="AK61">
        <f t="shared" si="3"/>
        <v>12.290180663380575</v>
      </c>
      <c r="AL61">
        <f t="shared" si="4"/>
        <v>12.290180663380575</v>
      </c>
      <c r="AM61">
        <v>5.58751</v>
      </c>
      <c r="AN61">
        <f t="shared" si="5"/>
        <v>2.635082372587692</v>
      </c>
      <c r="AO61">
        <v>67.545318600000002</v>
      </c>
      <c r="AP61">
        <v>53.105918879999997</v>
      </c>
      <c r="AQ61">
        <v>26.624319079999999</v>
      </c>
      <c r="AR61">
        <v>24.452999999999999</v>
      </c>
      <c r="AS61">
        <v>2.3982199999999999E-2</v>
      </c>
      <c r="AT61">
        <v>24.981100000000001</v>
      </c>
      <c r="AU61">
        <v>2.6058499999999998E-2</v>
      </c>
      <c r="AV61">
        <v>24.132899999999999</v>
      </c>
      <c r="AW61">
        <v>1.78701E-2</v>
      </c>
      <c r="AX61">
        <v>47.364400000000003</v>
      </c>
      <c r="AY61">
        <v>47.364400000000003</v>
      </c>
      <c r="AZ61">
        <v>47.364400000000003</v>
      </c>
      <c r="BA61">
        <v>52.110799999999998</v>
      </c>
      <c r="BB61">
        <v>47.388300000000001</v>
      </c>
      <c r="BC61">
        <v>73.744</v>
      </c>
      <c r="BD61">
        <v>24.452999999999999</v>
      </c>
      <c r="BE61">
        <v>2.3982199999999999E-2</v>
      </c>
      <c r="BF61">
        <v>24.981100000000001</v>
      </c>
      <c r="BG61">
        <v>2.6058499999999998E-2</v>
      </c>
      <c r="BH61">
        <v>24.132899999999999</v>
      </c>
      <c r="BI61">
        <v>1.78701E-2</v>
      </c>
      <c r="BJ61">
        <f t="shared" si="6"/>
        <v>4.3591499999999996</v>
      </c>
      <c r="BK61">
        <f t="shared" si="7"/>
        <v>4.1514999999999986</v>
      </c>
      <c r="BL61">
        <v>2</v>
      </c>
      <c r="BM61">
        <v>0.48709999999999998</v>
      </c>
      <c r="BN61">
        <v>3.0968300000000001E-2</v>
      </c>
      <c r="BO61">
        <v>0.76919999999999999</v>
      </c>
      <c r="BP61">
        <v>2.7234299999999999E-2</v>
      </c>
      <c r="BQ61">
        <v>0.28210000000000002</v>
      </c>
      <c r="BR61">
        <v>2.5512199999999999E-2</v>
      </c>
      <c r="BS61" t="s">
        <v>19</v>
      </c>
      <c r="BT61" t="s">
        <v>5</v>
      </c>
      <c r="BV61">
        <f t="shared" si="8"/>
        <v>0</v>
      </c>
    </row>
    <row r="62" spans="1:74" x14ac:dyDescent="0.35">
      <c r="A62" s="2">
        <v>67</v>
      </c>
      <c r="B62" t="s">
        <v>133</v>
      </c>
      <c r="C62">
        <v>60.477899999999998</v>
      </c>
      <c r="D62">
        <v>-51.753300000000003</v>
      </c>
      <c r="E62">
        <v>-17.899999999999999</v>
      </c>
      <c r="F62">
        <v>-21.4</v>
      </c>
      <c r="G62">
        <v>21.383400000000002</v>
      </c>
      <c r="H62">
        <v>1.9649099999999999E-2</v>
      </c>
      <c r="I62">
        <v>21.696000000000002</v>
      </c>
      <c r="J62">
        <v>2.0939800000000001E-2</v>
      </c>
      <c r="K62">
        <v>21.2485</v>
      </c>
      <c r="L62">
        <v>1.9148800000000001E-2</v>
      </c>
      <c r="M62">
        <v>0.29659999999999997</v>
      </c>
      <c r="N62">
        <v>1.25711E-2</v>
      </c>
      <c r="O62">
        <v>0.41839999999999999</v>
      </c>
      <c r="P62">
        <v>1.22498E-2</v>
      </c>
      <c r="Q62">
        <v>0.12180000000000001</v>
      </c>
      <c r="R62">
        <v>1.12771E-2</v>
      </c>
      <c r="S62" s="1">
        <v>99</v>
      </c>
      <c r="T62" s="1">
        <v>99</v>
      </c>
      <c r="U62" s="1">
        <v>99</v>
      </c>
      <c r="V62">
        <v>28.952819999999999</v>
      </c>
      <c r="W62">
        <v>29.245850000000001</v>
      </c>
      <c r="X62">
        <v>27.617730000000002</v>
      </c>
      <c r="Y62">
        <v>28.839500000000001</v>
      </c>
      <c r="Z62">
        <v>28.978300000000001</v>
      </c>
      <c r="AA62">
        <v>27.1266</v>
      </c>
      <c r="AB62">
        <f t="shared" si="9"/>
        <v>0.11331999999999809</v>
      </c>
      <c r="AC62">
        <f t="shared" si="9"/>
        <v>0.26754999999999995</v>
      </c>
      <c r="AD62">
        <v>76.559660691125856</v>
      </c>
      <c r="AE62" s="1">
        <v>5</v>
      </c>
      <c r="AF62" s="1" t="s">
        <v>330</v>
      </c>
      <c r="AG62">
        <v>27.62035646</v>
      </c>
      <c r="AH62">
        <v>22.07576611</v>
      </c>
      <c r="AI62">
        <f t="shared" ref="AI62:AI68" si="10">(AG62+AH62)/2</f>
        <v>24.848061285</v>
      </c>
      <c r="AJ62">
        <f t="shared" ref="AJ62:AJ68" si="11">(((AG62/3.6)/360)*2*3.1416*AD62)</f>
        <v>10.251918890510813</v>
      </c>
      <c r="AK62">
        <f t="shared" ref="AK62:AK68" si="12">(((AH62/3.6)/360)*2*3.1416*AD62)</f>
        <v>8.1939190007690215</v>
      </c>
      <c r="AL62">
        <f t="shared" ref="AL62:AL68" si="13">(((AI62/3.6)/360)*2*3.1416*AD62)</f>
        <v>9.2229189456399183</v>
      </c>
      <c r="AM62">
        <v>4.0982200000000004</v>
      </c>
      <c r="AN62">
        <f t="shared" ref="AN62:AN68" si="14">(((AM62/3.6)/360)*2*3.1416*AD62)</f>
        <v>1.5211468793429623</v>
      </c>
      <c r="AO62">
        <v>12.64264202</v>
      </c>
      <c r="AP62">
        <v>8.8010394569999999</v>
      </c>
      <c r="AQ62">
        <v>2.4297136070000001</v>
      </c>
      <c r="AR62">
        <v>26.045100000000001</v>
      </c>
      <c r="AS62">
        <v>7.3983699999999999E-2</v>
      </c>
      <c r="AT62">
        <v>26.734200000000001</v>
      </c>
      <c r="AU62">
        <v>9.0733099999999997E-2</v>
      </c>
      <c r="AV62">
        <v>26.428899999999999</v>
      </c>
      <c r="AW62">
        <v>0.102571</v>
      </c>
      <c r="AX62">
        <v>27.869499999999999</v>
      </c>
      <c r="AY62">
        <v>27.869499999999999</v>
      </c>
      <c r="AZ62">
        <v>27.869499999999999</v>
      </c>
      <c r="BA62">
        <v>15.818899999999999</v>
      </c>
      <c r="BB62">
        <v>12.7158</v>
      </c>
      <c r="BC62">
        <v>11.1675</v>
      </c>
      <c r="BD62">
        <v>26.045100000000001</v>
      </c>
      <c r="BE62">
        <v>7.3983699999999999E-2</v>
      </c>
      <c r="BF62">
        <v>26.734200000000001</v>
      </c>
      <c r="BG62">
        <v>9.0733099999999997E-2</v>
      </c>
      <c r="BH62">
        <v>26.428899999999999</v>
      </c>
      <c r="BI62">
        <v>0.102571</v>
      </c>
      <c r="BJ62">
        <f t="shared" ref="BJ62:BJ68" si="15">V62-BD62</f>
        <v>2.9077199999999976</v>
      </c>
      <c r="BK62">
        <f t="shared" ref="BK62:BK68" si="16">W62-BF62</f>
        <v>2.5116499999999995</v>
      </c>
      <c r="BL62">
        <v>2</v>
      </c>
      <c r="BM62">
        <v>0.67310000000000003</v>
      </c>
      <c r="BN62">
        <v>0.109551</v>
      </c>
      <c r="BO62">
        <v>0.27639999999999998</v>
      </c>
      <c r="BP62">
        <v>0.12939400000000001</v>
      </c>
      <c r="BQ62">
        <v>-0.3967</v>
      </c>
      <c r="BR62">
        <v>0.119009</v>
      </c>
      <c r="BS62" t="s">
        <v>35</v>
      </c>
      <c r="BT62" t="s">
        <v>5</v>
      </c>
      <c r="BV62">
        <f t="shared" si="8"/>
        <v>0</v>
      </c>
    </row>
    <row r="63" spans="1:74" x14ac:dyDescent="0.35">
      <c r="A63" s="2">
        <v>68</v>
      </c>
      <c r="B63" t="s">
        <v>340</v>
      </c>
      <c r="C63">
        <v>85.889099999999999</v>
      </c>
      <c r="D63">
        <v>-39.471499999999999</v>
      </c>
      <c r="E63">
        <v>-18.899999999999999</v>
      </c>
      <c r="F63" s="45">
        <v>-23</v>
      </c>
      <c r="G63">
        <v>22.9359</v>
      </c>
      <c r="H63">
        <v>1.14798E-2</v>
      </c>
      <c r="I63">
        <v>23.661300000000001</v>
      </c>
      <c r="J63">
        <v>1.5206799999999999E-2</v>
      </c>
      <c r="K63">
        <v>22.430599999999998</v>
      </c>
      <c r="L63">
        <v>9.6143400000000007E-3</v>
      </c>
      <c r="M63">
        <v>0.67849999999999999</v>
      </c>
      <c r="N63">
        <v>1.51339E-2</v>
      </c>
      <c r="O63">
        <v>1.1408</v>
      </c>
      <c r="P63">
        <v>1.41475E-2</v>
      </c>
      <c r="Q63">
        <v>0.46229999999999999</v>
      </c>
      <c r="R63">
        <v>1.10274E-2</v>
      </c>
      <c r="S63" s="1">
        <v>-1</v>
      </c>
      <c r="T63" s="1">
        <v>99</v>
      </c>
      <c r="U63" s="1">
        <v>99</v>
      </c>
      <c r="V63">
        <v>28.923259999999999</v>
      </c>
      <c r="W63">
        <v>29.19107</v>
      </c>
      <c r="X63">
        <v>27.642320000000002</v>
      </c>
      <c r="Y63">
        <v>27.5502</v>
      </c>
      <c r="Z63">
        <v>27.3674</v>
      </c>
      <c r="AA63">
        <v>26.9434</v>
      </c>
      <c r="AB63">
        <f t="shared" si="9"/>
        <v>1.3730599999999988</v>
      </c>
      <c r="AC63">
        <f t="shared" si="9"/>
        <v>1.8236699999999999</v>
      </c>
      <c r="AD63">
        <v>63.386971125692718</v>
      </c>
      <c r="AE63" s="1">
        <v>2</v>
      </c>
      <c r="AF63" s="1" t="s">
        <v>303</v>
      </c>
      <c r="AG63">
        <v>100.508095</v>
      </c>
      <c r="AH63">
        <v>67.876506480000003</v>
      </c>
      <c r="AI63">
        <f t="shared" si="10"/>
        <v>84.192300740000007</v>
      </c>
      <c r="AJ63">
        <f t="shared" si="11"/>
        <v>30.887085051123574</v>
      </c>
      <c r="AK63">
        <f t="shared" si="12"/>
        <v>20.859090291392953</v>
      </c>
      <c r="AL63">
        <f t="shared" si="13"/>
        <v>25.873087671258261</v>
      </c>
      <c r="AM63">
        <v>11.9908</v>
      </c>
      <c r="AN63">
        <f t="shared" si="14"/>
        <v>3.6848858734315137</v>
      </c>
      <c r="AO63">
        <v>4.514701992</v>
      </c>
      <c r="AP63">
        <v>1.973453328</v>
      </c>
      <c r="AQ63">
        <v>3.3998144269999999</v>
      </c>
      <c r="AR63">
        <v>26.5901</v>
      </c>
      <c r="AS63">
        <v>4.6646800000000002E-2</v>
      </c>
      <c r="AT63">
        <v>27.232299999999999</v>
      </c>
      <c r="AU63">
        <v>6.1799600000000003E-2</v>
      </c>
      <c r="AV63">
        <v>26.308700000000002</v>
      </c>
      <c r="AW63">
        <v>4.0634099999999999E-2</v>
      </c>
      <c r="AX63">
        <v>100.152</v>
      </c>
      <c r="AY63">
        <v>102.417</v>
      </c>
      <c r="AZ63">
        <v>100.152</v>
      </c>
      <c r="BA63">
        <v>8.6183599999999991</v>
      </c>
      <c r="BB63">
        <v>5.2800799999999999</v>
      </c>
      <c r="BC63">
        <v>4.3498700000000001</v>
      </c>
      <c r="BD63">
        <v>27.499199999999998</v>
      </c>
      <c r="BE63">
        <v>0.127468</v>
      </c>
      <c r="BF63">
        <v>28.349799999999998</v>
      </c>
      <c r="BG63">
        <v>0.20708399999999999</v>
      </c>
      <c r="BH63">
        <v>26.994399999999999</v>
      </c>
      <c r="BI63">
        <v>0.25108999999999998</v>
      </c>
      <c r="BJ63">
        <f t="shared" si="15"/>
        <v>1.4240600000000008</v>
      </c>
      <c r="BK63">
        <f t="shared" si="16"/>
        <v>0.84127000000000152</v>
      </c>
      <c r="BL63">
        <v>3</v>
      </c>
      <c r="BM63">
        <v>0.59530000000000005</v>
      </c>
      <c r="BN63">
        <v>7.6066400000000006E-2</v>
      </c>
      <c r="BO63">
        <v>0.8337</v>
      </c>
      <c r="BP63">
        <v>7.2615399999999997E-2</v>
      </c>
      <c r="BQ63">
        <v>0.2384</v>
      </c>
      <c r="BR63">
        <v>6.0491299999999998E-2</v>
      </c>
      <c r="BS63" t="s">
        <v>122</v>
      </c>
      <c r="BT63" t="s">
        <v>5</v>
      </c>
      <c r="BV63">
        <f t="shared" si="8"/>
        <v>0</v>
      </c>
    </row>
    <row r="64" spans="1:74" x14ac:dyDescent="0.35">
      <c r="A64" s="2">
        <v>69</v>
      </c>
      <c r="B64" t="s">
        <v>341</v>
      </c>
      <c r="C64">
        <v>85.889099999999999</v>
      </c>
      <c r="D64">
        <v>-39.471499999999999</v>
      </c>
      <c r="E64">
        <v>-18.899999999999999</v>
      </c>
      <c r="F64" s="45">
        <v>-23</v>
      </c>
      <c r="G64">
        <v>22.9359</v>
      </c>
      <c r="H64">
        <v>1.14798E-2</v>
      </c>
      <c r="I64">
        <v>23.661300000000001</v>
      </c>
      <c r="J64">
        <v>1.5206799999999999E-2</v>
      </c>
      <c r="K64">
        <v>22.430599999999998</v>
      </c>
      <c r="L64">
        <v>9.6143400000000007E-3</v>
      </c>
      <c r="M64">
        <v>0.67849999999999999</v>
      </c>
      <c r="N64">
        <v>1.51339E-2</v>
      </c>
      <c r="O64">
        <v>1.1408</v>
      </c>
      <c r="P64">
        <v>1.41475E-2</v>
      </c>
      <c r="Q64">
        <v>0.46229999999999999</v>
      </c>
      <c r="R64">
        <v>1.10274E-2</v>
      </c>
      <c r="S64" s="1">
        <v>-1</v>
      </c>
      <c r="T64" s="1">
        <v>99</v>
      </c>
      <c r="U64" s="1">
        <v>99</v>
      </c>
      <c r="V64">
        <v>28.923259999999999</v>
      </c>
      <c r="W64">
        <v>29.19107</v>
      </c>
      <c r="X64">
        <v>27.642320000000002</v>
      </c>
      <c r="Y64">
        <v>27.5502</v>
      </c>
      <c r="Z64">
        <v>27.3674</v>
      </c>
      <c r="AA64">
        <v>26.9434</v>
      </c>
      <c r="AB64">
        <f>V64-Y64</f>
        <v>1.3730599999999988</v>
      </c>
      <c r="AC64">
        <f>W64-Z64</f>
        <v>1.8236699999999999</v>
      </c>
      <c r="AD64">
        <v>63.386971125692718</v>
      </c>
      <c r="AF64" s="1" t="s">
        <v>300</v>
      </c>
      <c r="AG64">
        <v>55.710317005112003</v>
      </c>
      <c r="AH64">
        <v>40.879554185951001</v>
      </c>
      <c r="AI64">
        <f t="shared" si="10"/>
        <v>48.294935595531499</v>
      </c>
      <c r="AJ64">
        <f t="shared" si="11"/>
        <v>17.120305578987946</v>
      </c>
      <c r="AK64">
        <f t="shared" si="12"/>
        <v>12.562672359808266</v>
      </c>
      <c r="AL64">
        <f t="shared" si="13"/>
        <v>14.841488969398101</v>
      </c>
      <c r="AM64">
        <f>2*5.4321859081659</f>
        <v>10.864371816331801</v>
      </c>
      <c r="AN64">
        <f t="shared" si="14"/>
        <v>3.3387238741125307</v>
      </c>
      <c r="AO64">
        <v>16.64</v>
      </c>
      <c r="AP64">
        <v>7.12</v>
      </c>
      <c r="AQ64">
        <v>13.13</v>
      </c>
      <c r="AR64">
        <v>25.614605430000001</v>
      </c>
      <c r="AS64">
        <v>3.3277492040000002E-2</v>
      </c>
      <c r="AT64">
        <v>26.22919941</v>
      </c>
      <c r="AU64">
        <v>4.121693689E-2</v>
      </c>
      <c r="AV64">
        <v>25.117187019999999</v>
      </c>
      <c r="AW64">
        <v>5.6604350919999998E-2</v>
      </c>
      <c r="BL64">
        <v>1</v>
      </c>
      <c r="BM64">
        <v>0.56759999999999999</v>
      </c>
      <c r="BN64">
        <v>5.0264269229999999E-2</v>
      </c>
      <c r="BO64">
        <v>1.022</v>
      </c>
      <c r="BP64">
        <v>6.7360251390000001E-2</v>
      </c>
      <c r="BQ64">
        <v>0.45440000000000003</v>
      </c>
      <c r="BR64">
        <v>6.3007464769999993E-2</v>
      </c>
      <c r="BS64" t="s">
        <v>19</v>
      </c>
    </row>
    <row r="65" spans="1:87" x14ac:dyDescent="0.35">
      <c r="A65" s="1">
        <v>70</v>
      </c>
      <c r="B65" t="s">
        <v>135</v>
      </c>
      <c r="C65">
        <v>67.864199999999997</v>
      </c>
      <c r="D65">
        <v>-26.413900000000002</v>
      </c>
      <c r="E65">
        <v>-18.100000000000001</v>
      </c>
      <c r="F65">
        <v>-22.2</v>
      </c>
      <c r="G65">
        <v>23.252199999999998</v>
      </c>
      <c r="H65">
        <v>1.9230899999999999E-2</v>
      </c>
      <c r="I65">
        <v>23.938600000000001</v>
      </c>
      <c r="J65">
        <v>2.4917999999999999E-2</v>
      </c>
      <c r="K65">
        <v>22.743600000000001</v>
      </c>
      <c r="L65">
        <v>1.61999E-2</v>
      </c>
      <c r="M65">
        <v>0.65039999999999998</v>
      </c>
      <c r="N65">
        <v>2.4011899999999999E-2</v>
      </c>
      <c r="O65">
        <v>1.1269</v>
      </c>
      <c r="P65">
        <v>2.23947E-2</v>
      </c>
      <c r="Q65">
        <v>0.47649999999999998</v>
      </c>
      <c r="R65">
        <v>1.76388E-2</v>
      </c>
      <c r="S65" s="1">
        <v>0</v>
      </c>
      <c r="T65" s="1">
        <v>99</v>
      </c>
      <c r="U65" s="1">
        <v>99</v>
      </c>
      <c r="V65">
        <v>28.947610000000001</v>
      </c>
      <c r="W65">
        <v>29.126760000000001</v>
      </c>
      <c r="X65">
        <v>27.634640000000001</v>
      </c>
      <c r="Y65">
        <v>28.437100000000001</v>
      </c>
      <c r="Z65">
        <v>28.518899999999999</v>
      </c>
      <c r="AA65">
        <v>27.323499999999999</v>
      </c>
      <c r="AB65">
        <f t="shared" si="9"/>
        <v>0.51051000000000002</v>
      </c>
      <c r="AC65">
        <f t="shared" si="9"/>
        <v>0.60786000000000229</v>
      </c>
      <c r="AD65">
        <v>71.121351365332899</v>
      </c>
      <c r="AE65" s="1">
        <v>2</v>
      </c>
      <c r="AF65" s="1" t="s">
        <v>300</v>
      </c>
      <c r="AG65">
        <v>21.018882399999999</v>
      </c>
      <c r="AH65">
        <v>21.018882399999999</v>
      </c>
      <c r="AI65">
        <f t="shared" si="10"/>
        <v>21.018882399999999</v>
      </c>
      <c r="AJ65">
        <f t="shared" si="11"/>
        <v>7.2474545870533635</v>
      </c>
      <c r="AK65">
        <f t="shared" si="12"/>
        <v>7.2474545870533635</v>
      </c>
      <c r="AL65">
        <f t="shared" si="13"/>
        <v>7.2474545870533635</v>
      </c>
      <c r="AM65">
        <v>4.8959999999999999</v>
      </c>
      <c r="AN65">
        <f t="shared" si="14"/>
        <v>1.6881743273949363</v>
      </c>
      <c r="AO65">
        <v>25.7853241</v>
      </c>
      <c r="AP65">
        <v>15.7034111</v>
      </c>
      <c r="AQ65">
        <v>10.072212220000001</v>
      </c>
      <c r="AR65">
        <v>25.457036970000001</v>
      </c>
      <c r="AS65">
        <v>6.3858099000000001E-2</v>
      </c>
      <c r="AT65">
        <v>26.070934300000001</v>
      </c>
      <c r="AU65">
        <v>8.3364128999999995E-2</v>
      </c>
      <c r="AV65">
        <v>25.141044619999999</v>
      </c>
      <c r="AW65">
        <v>0.12746371300000001</v>
      </c>
      <c r="AX65">
        <v>18.739799999999999</v>
      </c>
      <c r="AY65">
        <v>18.739799999999999</v>
      </c>
      <c r="AZ65">
        <v>18.739799999999999</v>
      </c>
      <c r="BA65">
        <v>19.421399999999998</v>
      </c>
      <c r="BB65">
        <v>14.3978</v>
      </c>
      <c r="BC65">
        <v>9.0849299999999999</v>
      </c>
      <c r="BD65">
        <v>25.457036970000001</v>
      </c>
      <c r="BE65">
        <v>6.3858099000000001E-2</v>
      </c>
      <c r="BF65">
        <v>26.070934300000001</v>
      </c>
      <c r="BG65">
        <v>8.3364128999999995E-2</v>
      </c>
      <c r="BH65">
        <v>25.141044619999999</v>
      </c>
      <c r="BI65">
        <v>0.12746371300000001</v>
      </c>
      <c r="BJ65">
        <f t="shared" si="15"/>
        <v>3.4905730300000002</v>
      </c>
      <c r="BK65">
        <f t="shared" si="16"/>
        <v>3.0558256999999998</v>
      </c>
      <c r="BL65">
        <v>1</v>
      </c>
      <c r="BM65">
        <v>0.57789999999999997</v>
      </c>
      <c r="BN65">
        <v>9.3871865999999998E-2</v>
      </c>
      <c r="BO65">
        <v>0.8619</v>
      </c>
      <c r="BP65">
        <v>0.14131247699999999</v>
      </c>
      <c r="BQ65">
        <v>0.28399999999999997</v>
      </c>
      <c r="BR65">
        <v>0.131938623</v>
      </c>
      <c r="BS65" t="s">
        <v>136</v>
      </c>
      <c r="BV65">
        <f t="shared" si="8"/>
        <v>0</v>
      </c>
    </row>
    <row r="66" spans="1:87" s="52" customFormat="1" x14ac:dyDescent="0.35">
      <c r="A66" s="44">
        <v>72</v>
      </c>
      <c r="B66" s="52" t="s">
        <v>137</v>
      </c>
      <c r="C66" s="52">
        <v>30.555299999999999</v>
      </c>
      <c r="D66" s="52">
        <v>-6.0789</v>
      </c>
      <c r="E66" s="52">
        <v>-20.5</v>
      </c>
      <c r="F66" s="52">
        <v>-22.5</v>
      </c>
      <c r="G66" s="52">
        <v>23.4147</v>
      </c>
      <c r="H66" s="52">
        <v>1.1038900000000001E-2</v>
      </c>
      <c r="I66" s="52">
        <v>23.885000000000002</v>
      </c>
      <c r="J66" s="52">
        <v>1.3478800000000001E-2</v>
      </c>
      <c r="K66" s="52">
        <v>23.099399999999999</v>
      </c>
      <c r="L66" s="52">
        <v>9.7302699999999992E-3</v>
      </c>
      <c r="M66" s="52">
        <v>0.43830000000000002</v>
      </c>
      <c r="N66" s="52">
        <v>1.47324E-2</v>
      </c>
      <c r="O66" s="52">
        <v>0.72460000000000002</v>
      </c>
      <c r="P66" s="52">
        <v>1.39597E-2</v>
      </c>
      <c r="Q66" s="52">
        <v>0.2863</v>
      </c>
      <c r="R66" s="52">
        <v>1.2016000000000001E-2</v>
      </c>
      <c r="S66" s="44">
        <v>5</v>
      </c>
      <c r="T66" s="44">
        <v>5</v>
      </c>
      <c r="U66" s="44">
        <v>5</v>
      </c>
      <c r="V66" s="52">
        <v>28.89809</v>
      </c>
      <c r="W66" s="52">
        <v>29.304410000000001</v>
      </c>
      <c r="X66" s="52">
        <v>27.65671</v>
      </c>
      <c r="Y66" s="52">
        <v>28.372699999999998</v>
      </c>
      <c r="Z66" s="52">
        <v>28.6313</v>
      </c>
      <c r="AA66" s="52">
        <v>26.936599999999999</v>
      </c>
      <c r="AB66" s="52">
        <f>V66-Y66</f>
        <v>0.52539000000000158</v>
      </c>
      <c r="AC66" s="52">
        <f>W66-Z66</f>
        <v>0.67311000000000121</v>
      </c>
      <c r="AD66" s="52">
        <v>70.145529841997075</v>
      </c>
      <c r="AE66" s="44">
        <v>2</v>
      </c>
      <c r="AF66" s="44" t="s">
        <v>307</v>
      </c>
      <c r="AG66" s="54">
        <v>34.371215661820898</v>
      </c>
      <c r="AH66" s="54">
        <v>34.371215661820898</v>
      </c>
      <c r="AI66" s="52">
        <f>(AG66+AH66)/2</f>
        <v>34.371215661820898</v>
      </c>
      <c r="AJ66" s="52">
        <f>(((AG66/3.6)/360)*2*3.1416*AD66)</f>
        <v>11.688822808484352</v>
      </c>
      <c r="AK66" s="52">
        <f>(((AH66/3.6)/360)*2*3.1416*AD66)</f>
        <v>11.688822808484352</v>
      </c>
      <c r="AL66" s="52">
        <f>(((AI66/3.6)/360)*2*3.1416*AD66)</f>
        <v>11.688822808484352</v>
      </c>
      <c r="AM66" s="52">
        <v>6.9232199999999997</v>
      </c>
      <c r="AN66" s="52">
        <f>(((AM66/3.6)/360)*2*3.1416*AD66)</f>
        <v>2.3544204150464396</v>
      </c>
      <c r="AO66" s="52">
        <v>46.143730163574197</v>
      </c>
      <c r="AP66" s="52">
        <v>35.579597473144503</v>
      </c>
      <c r="AQ66" s="52">
        <v>20.467424392700199</v>
      </c>
      <c r="AR66" s="52">
        <v>24.639329910278299</v>
      </c>
      <c r="AS66" s="52">
        <v>3.4108877182006801E-2</v>
      </c>
      <c r="AT66" s="52">
        <v>25.237867355346701</v>
      </c>
      <c r="AU66" s="52">
        <v>3.7329301238059998E-2</v>
      </c>
      <c r="AV66" s="52">
        <v>24.203731536865199</v>
      </c>
      <c r="AW66" s="52">
        <v>5.2287120372057003E-2</v>
      </c>
      <c r="AX66" s="52">
        <v>47.1584</v>
      </c>
      <c r="AY66" s="52">
        <v>47.1584</v>
      </c>
      <c r="AZ66" s="52">
        <v>36.518599999999999</v>
      </c>
      <c r="BA66" s="52">
        <v>7.6121299999999996</v>
      </c>
      <c r="BB66" s="52">
        <v>5.5742099999999999</v>
      </c>
      <c r="BC66" s="52">
        <v>3.0466299999999999</v>
      </c>
      <c r="BD66" s="52">
        <v>27.168700000000001</v>
      </c>
      <c r="BE66" s="52">
        <v>0.14579300000000001</v>
      </c>
      <c r="BF66" s="52">
        <v>27.922699999999999</v>
      </c>
      <c r="BG66" s="52">
        <v>0.197939</v>
      </c>
      <c r="BH66" s="52">
        <v>26.7608</v>
      </c>
      <c r="BI66" s="52">
        <v>0.36045500000000003</v>
      </c>
      <c r="BJ66" s="52">
        <f>V66-BD66</f>
        <v>1.7293899999999987</v>
      </c>
      <c r="BK66" s="52">
        <f>W66-BF66</f>
        <v>1.3817100000000018</v>
      </c>
      <c r="BL66" s="52">
        <v>3</v>
      </c>
      <c r="BM66" s="52">
        <v>0.5665</v>
      </c>
      <c r="BN66" s="52">
        <v>4.3047914861281303E-2</v>
      </c>
      <c r="BO66" s="52">
        <v>0.97309999999999997</v>
      </c>
      <c r="BP66" s="52">
        <v>5.6834430581855298E-2</v>
      </c>
      <c r="BQ66" s="52">
        <v>0.40660000000000002</v>
      </c>
      <c r="BR66" s="52">
        <v>5.5085125903888102E-2</v>
      </c>
      <c r="BS66" s="54">
        <v>30.555299999999999</v>
      </c>
      <c r="BT66" s="54">
        <v>-6.09189113950515</v>
      </c>
      <c r="BU66" s="54">
        <v>46.7686048511083</v>
      </c>
      <c r="BV66" s="52">
        <f>(((BU66/3.6)/360)*2*3.1416*AD66)</f>
        <v>15.904876350121665</v>
      </c>
      <c r="BW66" s="54">
        <v>22.984100000000002</v>
      </c>
      <c r="BX66" s="54">
        <v>1.449284E-2</v>
      </c>
      <c r="BY66" s="54">
        <v>23.505939999999999</v>
      </c>
      <c r="BZ66" s="54">
        <v>1.757972E-2</v>
      </c>
      <c r="CA66" s="54">
        <v>22.681159999999998</v>
      </c>
      <c r="CB66" s="54">
        <v>1.305799E-2</v>
      </c>
      <c r="CC66" s="52">
        <v>0.4899</v>
      </c>
      <c r="CD66" s="52">
        <v>1.7274000000000001E-2</v>
      </c>
      <c r="CE66" s="52">
        <v>0.76380000000000003</v>
      </c>
      <c r="CF66" s="52">
        <v>1.6435000000000002E-2</v>
      </c>
      <c r="CG66" s="52">
        <v>0.27389999999999998</v>
      </c>
      <c r="CH66" s="52">
        <v>1.3975100000000001E-2</v>
      </c>
      <c r="CI66" s="52" t="s">
        <v>318</v>
      </c>
    </row>
    <row r="67" spans="1:87" x14ac:dyDescent="0.35">
      <c r="A67" s="1">
        <v>73</v>
      </c>
      <c r="B67" t="s">
        <v>138</v>
      </c>
      <c r="C67">
        <v>31.4528</v>
      </c>
      <c r="D67">
        <v>-5.2946999999999997</v>
      </c>
      <c r="E67">
        <v>-20.100000000000001</v>
      </c>
      <c r="F67" s="45">
        <v>-23.8</v>
      </c>
      <c r="G67">
        <v>22.126899999999999</v>
      </c>
      <c r="H67">
        <v>4.39581E-3</v>
      </c>
      <c r="I67">
        <v>22.812999999999999</v>
      </c>
      <c r="J67">
        <v>5.6970600000000003E-3</v>
      </c>
      <c r="K67">
        <v>21.600999999999999</v>
      </c>
      <c r="L67">
        <v>3.6571099999999999E-3</v>
      </c>
      <c r="M67">
        <v>0.65920000000000001</v>
      </c>
      <c r="N67">
        <v>5.7787899999999998E-3</v>
      </c>
      <c r="O67">
        <v>1.1600999999999999</v>
      </c>
      <c r="P67">
        <v>5.3797200000000002E-3</v>
      </c>
      <c r="Q67">
        <v>0.50090000000000001</v>
      </c>
      <c r="R67">
        <v>4.2944899999999998E-3</v>
      </c>
      <c r="S67" s="1">
        <v>4</v>
      </c>
      <c r="T67" s="1">
        <v>99</v>
      </c>
      <c r="U67" s="1">
        <v>99</v>
      </c>
      <c r="V67">
        <v>28.963539999999998</v>
      </c>
      <c r="W67">
        <v>29.275860000000002</v>
      </c>
      <c r="X67">
        <v>27.706040000000002</v>
      </c>
      <c r="Y67">
        <v>28.4648</v>
      </c>
      <c r="Z67">
        <v>28.605599999999999</v>
      </c>
      <c r="AA67">
        <v>27.0244</v>
      </c>
      <c r="AB67">
        <f t="shared" si="9"/>
        <v>0.49873999999999796</v>
      </c>
      <c r="AC67">
        <f t="shared" si="9"/>
        <v>0.67026000000000252</v>
      </c>
      <c r="AD67">
        <v>71.779429127136225</v>
      </c>
      <c r="AE67" s="1">
        <v>4</v>
      </c>
      <c r="AF67" s="1" t="s">
        <v>303</v>
      </c>
      <c r="AG67">
        <v>173.17823530000001</v>
      </c>
      <c r="AH67">
        <v>32.180036119999997</v>
      </c>
      <c r="AI67">
        <f t="shared" si="10"/>
        <v>102.67913571</v>
      </c>
      <c r="AJ67">
        <f t="shared" si="11"/>
        <v>60.265559411134234</v>
      </c>
      <c r="AK67">
        <f t="shared" si="12"/>
        <v>11.198565889545735</v>
      </c>
      <c r="AL67">
        <f t="shared" si="13"/>
        <v>35.732062650339984</v>
      </c>
      <c r="AM67">
        <v>11.6053</v>
      </c>
      <c r="AN67">
        <f t="shared" si="14"/>
        <v>4.0386131399390468</v>
      </c>
      <c r="AO67">
        <v>30.011266469999999</v>
      </c>
      <c r="AP67">
        <v>19.91003001</v>
      </c>
      <c r="AQ67">
        <v>11.75189449</v>
      </c>
      <c r="AR67">
        <v>25.902931689999999</v>
      </c>
      <c r="AS67">
        <v>3.8308547999999998E-2</v>
      </c>
      <c r="AT67">
        <v>26.498381850000001</v>
      </c>
      <c r="AU67">
        <v>4.8007379000000003E-2</v>
      </c>
      <c r="AV67">
        <v>25.468466159999998</v>
      </c>
      <c r="AW67">
        <v>7.1238569000000002E-2</v>
      </c>
      <c r="AX67">
        <v>58.622</v>
      </c>
      <c r="AY67">
        <v>58.622</v>
      </c>
      <c r="AZ67">
        <v>58.622</v>
      </c>
      <c r="BA67">
        <v>11.5015</v>
      </c>
      <c r="BB67">
        <v>9.0279000000000007</v>
      </c>
      <c r="BC67">
        <v>5.9469799999999999</v>
      </c>
      <c r="BD67">
        <v>26.947800000000001</v>
      </c>
      <c r="BE67">
        <v>9.6942E-2</v>
      </c>
      <c r="BF67">
        <v>27.523099999999999</v>
      </c>
      <c r="BG67">
        <v>0.122807</v>
      </c>
      <c r="BH67">
        <v>26.468499999999999</v>
      </c>
      <c r="BI67">
        <v>0.185112</v>
      </c>
      <c r="BJ67">
        <f t="shared" si="15"/>
        <v>2.0157399999999974</v>
      </c>
      <c r="BK67">
        <f t="shared" si="16"/>
        <v>1.7527600000000021</v>
      </c>
      <c r="BL67">
        <v>1</v>
      </c>
      <c r="BM67">
        <v>0.56840000000000002</v>
      </c>
      <c r="BN67">
        <v>5.9009781999999997E-2</v>
      </c>
      <c r="BO67">
        <v>0.97789999999999999</v>
      </c>
      <c r="BP67">
        <v>8.3552025000000002E-2</v>
      </c>
      <c r="BQ67">
        <v>0.40949999999999998</v>
      </c>
      <c r="BR67">
        <v>7.8589208999999993E-2</v>
      </c>
      <c r="BV67">
        <f>(((BU67/3.6)/360)*2*3.1416*AD67)</f>
        <v>0</v>
      </c>
    </row>
    <row r="68" spans="1:87" ht="15" thickBot="1" x14ac:dyDescent="0.4">
      <c r="A68" s="2">
        <v>74</v>
      </c>
      <c r="B68" t="s">
        <v>139</v>
      </c>
      <c r="C68">
        <v>35.7654</v>
      </c>
      <c r="D68">
        <v>-1.7488999999999999</v>
      </c>
      <c r="E68">
        <v>-19.5</v>
      </c>
      <c r="F68" s="45">
        <v>-23.3</v>
      </c>
      <c r="G68">
        <v>21.815100000000001</v>
      </c>
      <c r="H68">
        <v>3.2548299999999998E-3</v>
      </c>
      <c r="I68">
        <v>22.3749</v>
      </c>
      <c r="J68">
        <v>4.0267899999999997E-3</v>
      </c>
      <c r="K68">
        <v>21.4236</v>
      </c>
      <c r="L68">
        <v>2.8279099999999999E-3</v>
      </c>
      <c r="M68">
        <v>0.52880000000000005</v>
      </c>
      <c r="N68">
        <v>4.1843399999999999E-3</v>
      </c>
      <c r="O68">
        <v>0.89129999999999998</v>
      </c>
      <c r="P68">
        <v>3.9390099999999997E-3</v>
      </c>
      <c r="Q68">
        <v>0.36249999999999999</v>
      </c>
      <c r="R68">
        <v>3.3146199999999999E-3</v>
      </c>
      <c r="S68" s="1">
        <v>0</v>
      </c>
      <c r="T68" s="1">
        <v>99</v>
      </c>
      <c r="U68" s="1">
        <v>99</v>
      </c>
      <c r="V68">
        <v>28.83436</v>
      </c>
      <c r="W68">
        <v>29.15109</v>
      </c>
      <c r="X68">
        <v>27.5867</v>
      </c>
      <c r="Y68">
        <v>28.2684</v>
      </c>
      <c r="Z68">
        <v>28.5624</v>
      </c>
      <c r="AA68">
        <v>26.953600000000002</v>
      </c>
      <c r="AB68">
        <f t="shared" si="9"/>
        <v>0.56596000000000046</v>
      </c>
      <c r="AC68">
        <f t="shared" si="9"/>
        <v>0.58868999999999971</v>
      </c>
      <c r="AD68">
        <v>83.945998651939789</v>
      </c>
      <c r="AE68" s="1">
        <v>1</v>
      </c>
      <c r="AF68" s="1" t="s">
        <v>307</v>
      </c>
      <c r="AG68" s="6">
        <v>30.657063202061899</v>
      </c>
      <c r="AH68" s="6">
        <v>30.657063202061899</v>
      </c>
      <c r="AI68">
        <f t="shared" si="10"/>
        <v>30.657063202061899</v>
      </c>
      <c r="AJ68">
        <f t="shared" si="11"/>
        <v>12.476892452513452</v>
      </c>
      <c r="AK68">
        <f t="shared" si="12"/>
        <v>12.476892452513452</v>
      </c>
      <c r="AL68">
        <f t="shared" si="13"/>
        <v>12.476892452513452</v>
      </c>
      <c r="AM68">
        <v>8.4303699999999999</v>
      </c>
      <c r="AN68">
        <f t="shared" si="14"/>
        <v>3.4310142211476222</v>
      </c>
      <c r="AO68">
        <v>16.8840141296387</v>
      </c>
      <c r="AP68">
        <v>9.1878738403320295</v>
      </c>
      <c r="AQ68">
        <v>7.4870338439941397</v>
      </c>
      <c r="AR68">
        <v>25.90804</v>
      </c>
      <c r="AS68">
        <v>4.1634600000000001E-2</v>
      </c>
      <c r="AT68">
        <v>26.664400000000001</v>
      </c>
      <c r="AU68">
        <v>5.7936519999999998E-2</v>
      </c>
      <c r="AV68">
        <v>25.506499999999999</v>
      </c>
      <c r="AW68">
        <v>3.1505720000000001E-2</v>
      </c>
      <c r="AX68">
        <v>165.363</v>
      </c>
      <c r="AY68">
        <v>165.363</v>
      </c>
      <c r="AZ68">
        <v>165.363</v>
      </c>
      <c r="BA68">
        <v>24.006900000000002</v>
      </c>
      <c r="BB68">
        <v>19.454699999999999</v>
      </c>
      <c r="BC68">
        <v>12.5931</v>
      </c>
      <c r="BD68">
        <v>26.561699999999998</v>
      </c>
      <c r="BE68">
        <v>4.6127300000000003E-2</v>
      </c>
      <c r="BF68">
        <v>27.1358</v>
      </c>
      <c r="BG68">
        <v>5.6709799999999998E-2</v>
      </c>
      <c r="BH68">
        <v>26.043099999999999</v>
      </c>
      <c r="BI68">
        <v>8.7117799999999995E-2</v>
      </c>
      <c r="BJ68">
        <f t="shared" si="15"/>
        <v>2.2726600000000019</v>
      </c>
      <c r="BK68">
        <f t="shared" si="16"/>
        <v>2.0152900000000002</v>
      </c>
      <c r="BL68">
        <v>1</v>
      </c>
      <c r="BM68">
        <v>0.72540000000000004</v>
      </c>
      <c r="BN68">
        <v>6.86808E-2</v>
      </c>
      <c r="BO68">
        <v>1.0979000000000001</v>
      </c>
      <c r="BP68">
        <v>6.3363299999999997E-2</v>
      </c>
      <c r="BQ68">
        <v>0.3725</v>
      </c>
      <c r="BR68">
        <v>4.9537600000000001E-2</v>
      </c>
      <c r="BS68" t="s">
        <v>122</v>
      </c>
      <c r="BT68" t="s">
        <v>5</v>
      </c>
      <c r="BV68">
        <f>(((BU68/3.6)/360)*2*3.1416*AD68)</f>
        <v>0</v>
      </c>
    </row>
    <row r="69" spans="1:87" ht="15" thickBot="1" x14ac:dyDescent="0.4">
      <c r="U69" s="1" t="s">
        <v>342</v>
      </c>
      <c r="V69" s="60">
        <f>AVERAGE(V2:V68)</f>
        <v>28.866285223880585</v>
      </c>
      <c r="W69" s="60">
        <f>AVERAGE(W2:W68)</f>
        <v>29.227503134328359</v>
      </c>
      <c r="X69" s="60">
        <f>AVERAGE(X2:X68)</f>
        <v>27.591954328358209</v>
      </c>
      <c r="Y69" s="60">
        <f>AVERAGE(Y2:Y68)</f>
        <v>28.268113432835815</v>
      </c>
      <c r="Z69" s="60">
        <f>AVERAGE(Z2:Z68)</f>
        <v>28.441928358208965</v>
      </c>
    </row>
    <row r="70" spans="1:87" ht="15" thickBot="1" x14ac:dyDescent="0.4">
      <c r="U70" s="1" t="s">
        <v>345</v>
      </c>
      <c r="V70" s="60">
        <f>_xlfn.STDEV.P(V2:V68)</f>
        <v>0.1231007594864626</v>
      </c>
      <c r="W70" s="60">
        <f>_xlfn.STDEV.P(W2:W68)</f>
        <v>0.10287532528678835</v>
      </c>
      <c r="Y70" s="60">
        <f>_xlfn.STDEV.P(Y2:Y68)</f>
        <v>0.27080138775605217</v>
      </c>
      <c r="Z70" s="60">
        <f>_xlfn.STDEV.P(Z2:Z68)</f>
        <v>0.35396658953811561</v>
      </c>
      <c r="AJ70" s="66">
        <f>AVERAGE(AJ2:AJ68)</f>
        <v>34.197539478420708</v>
      </c>
      <c r="AK70" s="67">
        <f>AVERAGE(AK2:AK68)</f>
        <v>22.558938880735507</v>
      </c>
      <c r="AL70" s="67">
        <f>AVERAGE(AL2:AL68)</f>
        <v>28.378239179578113</v>
      </c>
      <c r="AM70" s="67" t="s">
        <v>169</v>
      </c>
      <c r="AN70" s="68">
        <f>AVERAGE(AN2:AN68)</f>
        <v>4.2519671606943508</v>
      </c>
      <c r="AQ70" t="s">
        <v>342</v>
      </c>
      <c r="AR70" s="61">
        <f t="shared" ref="AR70:AW70" si="17">AVERAGE(AR2:AR68)</f>
        <v>26.059546861543136</v>
      </c>
      <c r="AS70" s="62">
        <f t="shared" si="17"/>
        <v>4.1254689805994969E-2</v>
      </c>
      <c r="AT70" s="61">
        <f t="shared" si="17"/>
        <v>26.657367502286331</v>
      </c>
      <c r="AU70" s="62">
        <f t="shared" si="17"/>
        <v>4.9575393635013953E-2</v>
      </c>
      <c r="AV70" s="61">
        <f t="shared" si="17"/>
        <v>25.729626002221622</v>
      </c>
      <c r="AW70" s="62">
        <f t="shared" si="17"/>
        <v>6.2997876207860723E-2</v>
      </c>
    </row>
    <row r="71" spans="1:87" x14ac:dyDescent="0.35">
      <c r="AJ71" s="69">
        <f>MAX(AJ2:AJ68)</f>
        <v>93.791069353498401</v>
      </c>
      <c r="AK71" s="62">
        <f>MAX(AK2:AK68)</f>
        <v>63.196223375054828</v>
      </c>
      <c r="AL71" s="62">
        <f>MAX(AL2:AL68)</f>
        <v>66.951660067685097</v>
      </c>
      <c r="AM71" s="62" t="s">
        <v>169</v>
      </c>
      <c r="AN71" s="70">
        <f>MAX(AN2:AN68)</f>
        <v>9.357593002843247</v>
      </c>
      <c r="AQ71" t="s">
        <v>343</v>
      </c>
      <c r="AR71" s="63">
        <f t="shared" ref="AR71:AW71" si="18">MAX(AR2:AR68)</f>
        <v>27.448399999999999</v>
      </c>
      <c r="AS71" s="62">
        <f t="shared" si="18"/>
        <v>7.5759499999999994E-2</v>
      </c>
      <c r="AT71" s="63">
        <f t="shared" si="18"/>
        <v>28.049499999999998</v>
      </c>
      <c r="AU71" s="62">
        <f t="shared" si="18"/>
        <v>9.0733099999999997E-2</v>
      </c>
      <c r="AV71" s="63">
        <f t="shared" si="18"/>
        <v>27.619499999999999</v>
      </c>
      <c r="AW71" s="62">
        <f t="shared" si="18"/>
        <v>0.16145479700000001</v>
      </c>
    </row>
    <row r="72" spans="1:87" ht="15" thickBot="1" x14ac:dyDescent="0.4">
      <c r="AJ72" s="69">
        <f>MIN(AJ2:AJ68)</f>
        <v>7.2474545870533635</v>
      </c>
      <c r="AK72" s="62">
        <f>MIN(AK2:AK68)</f>
        <v>7.2474545870533635</v>
      </c>
      <c r="AL72" s="62">
        <f>MIN(AL2:AL68)</f>
        <v>7.2474545870533635</v>
      </c>
      <c r="AM72" s="62" t="s">
        <v>169</v>
      </c>
      <c r="AN72" s="70">
        <f>MIN(AN2:AN68)</f>
        <v>1.5211468793429623</v>
      </c>
      <c r="AQ72" t="s">
        <v>344</v>
      </c>
      <c r="AR72" s="64">
        <f t="shared" ref="AR72:AW72" si="19">MIN(AR2:AR68)</f>
        <v>24.127563900417801</v>
      </c>
      <c r="AS72" s="62">
        <f t="shared" si="19"/>
        <v>3.7596999999999999E-3</v>
      </c>
      <c r="AT72" s="64">
        <f t="shared" si="19"/>
        <v>24.856895234849699</v>
      </c>
      <c r="AU72" s="62">
        <f t="shared" si="19"/>
        <v>4.0198400000000002E-3</v>
      </c>
      <c r="AV72" s="64">
        <f t="shared" si="19"/>
        <v>23.597940021090999</v>
      </c>
      <c r="AW72" s="62">
        <f t="shared" si="19"/>
        <v>2.6397299999999999E-3</v>
      </c>
    </row>
    <row r="73" spans="1:87" ht="15" thickBot="1" x14ac:dyDescent="0.4">
      <c r="AJ73" s="69">
        <f>_xlfn.STDEV.P(AJ2:AJ68)</f>
        <v>20.871886672832016</v>
      </c>
      <c r="AK73" s="62">
        <f>_xlfn.STDEV.P(AK2:AK68)</f>
        <v>13.138520173801519</v>
      </c>
      <c r="AL73" s="62">
        <f>_xlfn.STDEV.P(AL2:AL68)</f>
        <v>15.612591955118736</v>
      </c>
      <c r="AM73" s="62" t="s">
        <v>169</v>
      </c>
      <c r="AN73" s="70">
        <f>_xlfn.STDEV.P(AN2:AN68)</f>
        <v>1.707601008979265</v>
      </c>
      <c r="AQ73" t="s">
        <v>345</v>
      </c>
      <c r="AR73" s="64">
        <f>_xlfn.STDEV.P(AR2:AR68)</f>
        <v>0.82153228110530796</v>
      </c>
    </row>
    <row r="74" spans="1:87" ht="15" thickBot="1" x14ac:dyDescent="0.4">
      <c r="AJ74" s="71">
        <f>MEDIAN(AJ2:AJ68)</f>
        <v>30.375384544227778</v>
      </c>
      <c r="AK74" s="72">
        <f>MEDIAN(AK2:AK68)</f>
        <v>19.360821486280816</v>
      </c>
      <c r="AL74" s="72">
        <f>MEDIAN(AL2:AL68)</f>
        <v>24.537585497818533</v>
      </c>
      <c r="AM74" s="72" t="s">
        <v>169</v>
      </c>
      <c r="AN74" s="73">
        <f>MEDIAN(AN2:AN68)</f>
        <v>3.8905014092646488</v>
      </c>
      <c r="AQ74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workbookViewId="0">
      <selection sqref="A1:A78"/>
    </sheetView>
  </sheetViews>
  <sheetFormatPr defaultRowHeight="14.5" x14ac:dyDescent="0.35"/>
  <cols>
    <col min="1" max="1" width="24.90625" customWidth="1"/>
  </cols>
  <sheetData>
    <row r="1" spans="1:6" x14ac:dyDescent="0.35">
      <c r="A1" t="s">
        <v>41</v>
      </c>
      <c r="B1" t="s">
        <v>42</v>
      </c>
      <c r="C1" t="s">
        <v>43</v>
      </c>
      <c r="D1" t="s">
        <v>140</v>
      </c>
      <c r="E1" t="s">
        <v>141</v>
      </c>
      <c r="F1" t="s">
        <v>142</v>
      </c>
    </row>
    <row r="2" spans="1:6" x14ac:dyDescent="0.35">
      <c r="A2" t="s">
        <v>0</v>
      </c>
      <c r="B2">
        <v>37.962200000000003</v>
      </c>
      <c r="C2">
        <v>-36.673400000000001</v>
      </c>
      <c r="D2">
        <v>28.106000000000002</v>
      </c>
      <c r="E2">
        <v>28.4893</v>
      </c>
      <c r="F2">
        <v>27.143699999999999</v>
      </c>
    </row>
    <row r="3" spans="1:6" x14ac:dyDescent="0.35">
      <c r="A3" t="s">
        <v>0</v>
      </c>
      <c r="B3">
        <v>37.962200000000003</v>
      </c>
      <c r="C3">
        <v>-36.673400000000001</v>
      </c>
      <c r="D3">
        <v>28.106000000000002</v>
      </c>
      <c r="E3">
        <v>28.4893</v>
      </c>
      <c r="F3">
        <v>27.143699999999999</v>
      </c>
    </row>
    <row r="4" spans="1:6" x14ac:dyDescent="0.35">
      <c r="A4" t="s">
        <v>3</v>
      </c>
      <c r="B4">
        <v>308.76080000000002</v>
      </c>
      <c r="C4">
        <v>-44.5274</v>
      </c>
      <c r="D4">
        <v>27.437899999999999</v>
      </c>
      <c r="E4">
        <v>26.989000000000001</v>
      </c>
      <c r="F4">
        <v>26.601400000000002</v>
      </c>
    </row>
    <row r="5" spans="1:6" x14ac:dyDescent="0.35">
      <c r="A5" t="s">
        <v>6</v>
      </c>
      <c r="B5">
        <v>35.404800000000002</v>
      </c>
      <c r="C5">
        <v>-64.610299999999995</v>
      </c>
      <c r="D5">
        <v>28.3553</v>
      </c>
      <c r="E5">
        <v>28.3902</v>
      </c>
      <c r="F5">
        <v>26.9758</v>
      </c>
    </row>
    <row r="6" spans="1:6" x14ac:dyDescent="0.35">
      <c r="A6" t="s">
        <v>8</v>
      </c>
      <c r="B6">
        <v>24.418099999999999</v>
      </c>
      <c r="C6">
        <v>-60.865299999999998</v>
      </c>
      <c r="D6">
        <v>27.994700000000002</v>
      </c>
      <c r="E6">
        <v>28.5869</v>
      </c>
      <c r="F6">
        <v>26.816299999999998</v>
      </c>
    </row>
    <row r="7" spans="1:6" x14ac:dyDescent="0.35">
      <c r="A7" t="s">
        <v>9</v>
      </c>
      <c r="B7">
        <v>340.82749999999999</v>
      </c>
      <c r="C7">
        <v>-59.414200000000001</v>
      </c>
      <c r="D7">
        <v>28.3522</v>
      </c>
      <c r="E7">
        <v>28.429500000000001</v>
      </c>
      <c r="F7">
        <v>27.263400000000001</v>
      </c>
    </row>
    <row r="8" spans="1:6" x14ac:dyDescent="0.35">
      <c r="A8" t="s">
        <v>11</v>
      </c>
      <c r="B8">
        <v>82.435400000000001</v>
      </c>
      <c r="C8">
        <v>-53.755600000000001</v>
      </c>
      <c r="D8">
        <v>28.148199999999999</v>
      </c>
      <c r="E8">
        <v>27.9985</v>
      </c>
      <c r="F8">
        <v>27.069700000000001</v>
      </c>
    </row>
    <row r="9" spans="1:6" x14ac:dyDescent="0.35">
      <c r="A9" t="s">
        <v>12</v>
      </c>
      <c r="B9">
        <v>87.813000000000002</v>
      </c>
      <c r="C9">
        <v>-53.574599999999997</v>
      </c>
      <c r="D9">
        <v>27.870899999999999</v>
      </c>
      <c r="E9">
        <v>28.3812</v>
      </c>
      <c r="F9">
        <v>26.893999999999998</v>
      </c>
    </row>
    <row r="10" spans="1:6" x14ac:dyDescent="0.35">
      <c r="A10" t="s">
        <v>13</v>
      </c>
      <c r="B10">
        <v>308.57920000000001</v>
      </c>
      <c r="C10">
        <v>-54.846699999999998</v>
      </c>
      <c r="D10">
        <v>28.011800000000001</v>
      </c>
      <c r="E10">
        <v>28.064499999999999</v>
      </c>
      <c r="F10">
        <v>26.654900000000001</v>
      </c>
    </row>
    <row r="11" spans="1:6" x14ac:dyDescent="0.35">
      <c r="A11" t="s">
        <v>15</v>
      </c>
      <c r="B11">
        <v>30.628499999999999</v>
      </c>
      <c r="C11">
        <v>-50.931899999999999</v>
      </c>
      <c r="D11">
        <v>28.395900000000001</v>
      </c>
      <c r="E11">
        <v>28.281600000000001</v>
      </c>
      <c r="F11">
        <v>27.168600000000001</v>
      </c>
    </row>
    <row r="12" spans="1:6" x14ac:dyDescent="0.35">
      <c r="A12" t="s">
        <v>16</v>
      </c>
      <c r="B12">
        <v>45.852499999999999</v>
      </c>
      <c r="C12">
        <v>-50.488100000000003</v>
      </c>
      <c r="D12">
        <v>28.2819</v>
      </c>
      <c r="E12">
        <v>28.701599999999999</v>
      </c>
      <c r="F12">
        <v>27.0459</v>
      </c>
    </row>
    <row r="13" spans="1:6" x14ac:dyDescent="0.35">
      <c r="A13" t="s">
        <v>17</v>
      </c>
      <c r="B13">
        <v>63.824399999999997</v>
      </c>
      <c r="C13">
        <v>-50.945700000000002</v>
      </c>
      <c r="D13">
        <v>28.048999999999999</v>
      </c>
      <c r="E13">
        <v>28.033200000000001</v>
      </c>
      <c r="F13">
        <v>27.069700000000001</v>
      </c>
    </row>
    <row r="14" spans="1:6" x14ac:dyDescent="0.35">
      <c r="A14" t="s">
        <v>18</v>
      </c>
      <c r="B14">
        <v>341.2002</v>
      </c>
      <c r="C14">
        <v>-49.277000000000001</v>
      </c>
      <c r="D14">
        <v>28.242799999999999</v>
      </c>
      <c r="E14">
        <v>28.511800000000001</v>
      </c>
      <c r="F14">
        <v>27.1873</v>
      </c>
    </row>
    <row r="15" spans="1:6" x14ac:dyDescent="0.35">
      <c r="A15" t="s">
        <v>20</v>
      </c>
      <c r="B15">
        <v>6.0911999999999997</v>
      </c>
      <c r="C15">
        <v>-45.507300000000001</v>
      </c>
      <c r="D15">
        <v>28.502199999999998</v>
      </c>
      <c r="E15">
        <v>28.7286</v>
      </c>
      <c r="F15">
        <v>27.2653</v>
      </c>
    </row>
    <row r="16" spans="1:6" x14ac:dyDescent="0.35">
      <c r="A16" t="s">
        <v>21</v>
      </c>
      <c r="B16">
        <v>12.986499999999999</v>
      </c>
      <c r="C16">
        <v>-43.477600000000002</v>
      </c>
      <c r="D16">
        <v>28.0487</v>
      </c>
      <c r="E16">
        <v>28.3004</v>
      </c>
      <c r="F16">
        <v>26.6968</v>
      </c>
    </row>
    <row r="17" spans="1:6" x14ac:dyDescent="0.35">
      <c r="A17" t="s">
        <v>23</v>
      </c>
      <c r="B17">
        <v>309.8261</v>
      </c>
      <c r="C17">
        <v>-44.608800000000002</v>
      </c>
      <c r="D17">
        <v>27.9787</v>
      </c>
      <c r="E17">
        <v>28.210599999999999</v>
      </c>
      <c r="F17">
        <v>27.1572</v>
      </c>
    </row>
    <row r="18" spans="1:6" x14ac:dyDescent="0.35">
      <c r="A18" t="s">
        <v>24</v>
      </c>
      <c r="B18">
        <v>319.52629999999999</v>
      </c>
      <c r="C18">
        <v>-46.300699999999999</v>
      </c>
      <c r="D18">
        <v>27.8965</v>
      </c>
      <c r="E18">
        <v>28.531300000000002</v>
      </c>
      <c r="F18">
        <v>26.6478</v>
      </c>
    </row>
    <row r="19" spans="1:6" x14ac:dyDescent="0.35">
      <c r="A19" t="s">
        <v>25</v>
      </c>
      <c r="B19">
        <v>325.00130000000001</v>
      </c>
      <c r="C19">
        <v>-44.096200000000003</v>
      </c>
      <c r="D19">
        <v>28.515999999999998</v>
      </c>
      <c r="E19">
        <v>28.942499999999999</v>
      </c>
      <c r="F19">
        <v>27.591899999999999</v>
      </c>
    </row>
    <row r="20" spans="1:6" x14ac:dyDescent="0.35">
      <c r="A20" t="s">
        <v>27</v>
      </c>
      <c r="B20">
        <v>325.49380000000002</v>
      </c>
      <c r="C20">
        <v>-44.091700000000003</v>
      </c>
      <c r="D20">
        <v>28.0824</v>
      </c>
      <c r="E20">
        <v>28.793099999999999</v>
      </c>
      <c r="F20">
        <v>27.172599999999999</v>
      </c>
    </row>
    <row r="21" spans="1:6" x14ac:dyDescent="0.35">
      <c r="A21" t="s">
        <v>29</v>
      </c>
      <c r="B21">
        <v>308.7697</v>
      </c>
      <c r="C21">
        <v>-41.685000000000002</v>
      </c>
      <c r="D21">
        <v>28.011299999999999</v>
      </c>
      <c r="E21">
        <v>27.924299999999999</v>
      </c>
      <c r="F21">
        <v>26.905200000000001</v>
      </c>
    </row>
    <row r="22" spans="1:6" x14ac:dyDescent="0.35">
      <c r="A22" t="s">
        <v>30</v>
      </c>
      <c r="B22">
        <v>21.313099999999999</v>
      </c>
      <c r="C22">
        <v>-33.408799999999999</v>
      </c>
      <c r="D22">
        <v>28.276599999999998</v>
      </c>
      <c r="E22">
        <v>28.58</v>
      </c>
      <c r="F22">
        <v>27.095800000000001</v>
      </c>
    </row>
    <row r="23" spans="1:6" x14ac:dyDescent="0.35">
      <c r="A23" t="s">
        <v>31</v>
      </c>
      <c r="B23">
        <v>43.918199999999999</v>
      </c>
      <c r="C23">
        <v>-27.4236</v>
      </c>
      <c r="D23">
        <v>28.552800000000001</v>
      </c>
      <c r="E23">
        <v>28.833300000000001</v>
      </c>
      <c r="F23">
        <v>26.749600000000001</v>
      </c>
    </row>
    <row r="24" spans="1:6" x14ac:dyDescent="0.35">
      <c r="A24" t="s">
        <v>32</v>
      </c>
      <c r="B24">
        <v>20.280799999999999</v>
      </c>
      <c r="C24">
        <v>-26.725999999999999</v>
      </c>
      <c r="D24">
        <v>28.605699999999999</v>
      </c>
      <c r="E24">
        <v>28.347799999999999</v>
      </c>
      <c r="F24">
        <v>27.141400000000001</v>
      </c>
    </row>
    <row r="25" spans="1:6" x14ac:dyDescent="0.35">
      <c r="A25" t="s">
        <v>33</v>
      </c>
      <c r="B25">
        <v>21.640999999999998</v>
      </c>
      <c r="C25">
        <v>-23.2271</v>
      </c>
      <c r="D25">
        <v>28.3249</v>
      </c>
      <c r="E25">
        <v>28.5595</v>
      </c>
      <c r="F25">
        <v>27.125599999999999</v>
      </c>
    </row>
    <row r="26" spans="1:6" x14ac:dyDescent="0.35">
      <c r="A26" t="s">
        <v>34</v>
      </c>
      <c r="B26">
        <v>52.91</v>
      </c>
      <c r="C26">
        <v>-25.008800000000001</v>
      </c>
      <c r="D26">
        <v>28.5242</v>
      </c>
      <c r="E26">
        <v>28.5261</v>
      </c>
      <c r="F26">
        <v>26.984500000000001</v>
      </c>
    </row>
    <row r="27" spans="1:6" x14ac:dyDescent="0.35">
      <c r="A27" t="s">
        <v>36</v>
      </c>
      <c r="B27">
        <v>62.593699999999998</v>
      </c>
      <c r="C27">
        <v>-23.6173</v>
      </c>
      <c r="D27">
        <v>28.542899999999999</v>
      </c>
      <c r="E27">
        <v>28.8292</v>
      </c>
      <c r="F27">
        <v>26.99</v>
      </c>
    </row>
    <row r="28" spans="1:6" x14ac:dyDescent="0.35">
      <c r="A28" t="s">
        <v>37</v>
      </c>
      <c r="B28">
        <v>71.637</v>
      </c>
      <c r="C28">
        <v>-26.411200000000001</v>
      </c>
      <c r="D28">
        <v>28.509499999999999</v>
      </c>
      <c r="E28">
        <v>28.275200000000002</v>
      </c>
      <c r="F28">
        <v>27.201599999999999</v>
      </c>
    </row>
    <row r="29" spans="1:6" x14ac:dyDescent="0.35">
      <c r="A29" t="s">
        <v>38</v>
      </c>
      <c r="B29">
        <v>29.698799999999999</v>
      </c>
      <c r="C29">
        <v>-22.1569</v>
      </c>
      <c r="D29">
        <v>28.0425</v>
      </c>
      <c r="E29">
        <v>28.465900000000001</v>
      </c>
      <c r="F29">
        <v>27.000499999999999</v>
      </c>
    </row>
    <row r="30" spans="1:6" x14ac:dyDescent="0.35">
      <c r="A30" t="s">
        <v>39</v>
      </c>
      <c r="B30">
        <v>57.241199999999999</v>
      </c>
      <c r="C30">
        <v>-22.131799999999998</v>
      </c>
      <c r="D30">
        <v>28.206700000000001</v>
      </c>
      <c r="E30">
        <v>28.4161</v>
      </c>
      <c r="F30">
        <v>26.059200000000001</v>
      </c>
    </row>
    <row r="31" spans="1:6" x14ac:dyDescent="0.35">
      <c r="A31" t="s">
        <v>40</v>
      </c>
      <c r="B31">
        <v>72.179000000000002</v>
      </c>
      <c r="C31">
        <v>-20.344999999999999</v>
      </c>
      <c r="D31">
        <v>28.206199999999999</v>
      </c>
      <c r="E31">
        <v>28.2332</v>
      </c>
      <c r="F31">
        <v>26.9086</v>
      </c>
    </row>
    <row r="32" spans="1:6" x14ac:dyDescent="0.35">
      <c r="A32" t="s">
        <v>92</v>
      </c>
      <c r="B32">
        <v>18.5288</v>
      </c>
      <c r="C32">
        <v>-32.652099999999997</v>
      </c>
      <c r="D32">
        <v>28.481000000000002</v>
      </c>
      <c r="E32">
        <v>28.509899999999998</v>
      </c>
      <c r="F32">
        <v>26.9466</v>
      </c>
    </row>
    <row r="33" spans="1:6" x14ac:dyDescent="0.35">
      <c r="A33" t="s">
        <v>92</v>
      </c>
      <c r="B33">
        <v>18.5288</v>
      </c>
      <c r="C33">
        <v>-32.652099999999997</v>
      </c>
      <c r="D33">
        <v>28.481000000000002</v>
      </c>
      <c r="E33">
        <v>28.509899999999998</v>
      </c>
      <c r="F33">
        <v>26.9466</v>
      </c>
    </row>
    <row r="34" spans="1:6" x14ac:dyDescent="0.35">
      <c r="A34" t="s">
        <v>92</v>
      </c>
      <c r="B34">
        <v>18.5288</v>
      </c>
      <c r="C34">
        <v>-32.652099999999997</v>
      </c>
      <c r="D34">
        <v>28.481000000000002</v>
      </c>
      <c r="E34">
        <v>28.509899999999998</v>
      </c>
      <c r="F34">
        <v>26.9466</v>
      </c>
    </row>
    <row r="35" spans="1:6" x14ac:dyDescent="0.35">
      <c r="A35" t="s">
        <v>95</v>
      </c>
      <c r="B35">
        <v>37.9619</v>
      </c>
      <c r="C35">
        <v>-36.673400000000001</v>
      </c>
      <c r="D35">
        <v>28.311199999999999</v>
      </c>
      <c r="E35">
        <v>28.481100000000001</v>
      </c>
      <c r="F35">
        <v>27.0046</v>
      </c>
    </row>
    <row r="36" spans="1:6" x14ac:dyDescent="0.35">
      <c r="A36" t="s">
        <v>96</v>
      </c>
      <c r="B36">
        <v>40.411099999999998</v>
      </c>
      <c r="C36">
        <v>-28.1722</v>
      </c>
      <c r="D36">
        <v>28.151599999999998</v>
      </c>
      <c r="E36">
        <v>28.5366</v>
      </c>
      <c r="F36">
        <v>26.767499999999998</v>
      </c>
    </row>
    <row r="37" spans="1:6" x14ac:dyDescent="0.35">
      <c r="A37" t="s">
        <v>97</v>
      </c>
      <c r="B37">
        <v>48.7532</v>
      </c>
      <c r="C37">
        <v>-30.707999999999998</v>
      </c>
      <c r="D37">
        <v>28.456299999999999</v>
      </c>
      <c r="E37">
        <v>28.069600000000001</v>
      </c>
      <c r="F37">
        <v>27.1799</v>
      </c>
    </row>
    <row r="38" spans="1:6" x14ac:dyDescent="0.35">
      <c r="A38" t="s">
        <v>98</v>
      </c>
      <c r="B38">
        <v>64.472200000000001</v>
      </c>
      <c r="C38">
        <v>-56.616300000000003</v>
      </c>
      <c r="D38">
        <v>28.383800000000001</v>
      </c>
      <c r="E38">
        <v>28.441800000000001</v>
      </c>
      <c r="F38">
        <v>26.957999999999998</v>
      </c>
    </row>
    <row r="39" spans="1:6" x14ac:dyDescent="0.35">
      <c r="A39" t="s">
        <v>99</v>
      </c>
      <c r="B39">
        <v>42.662999999999997</v>
      </c>
      <c r="C39">
        <v>-1.7342</v>
      </c>
      <c r="D39">
        <v>28.261299999999999</v>
      </c>
      <c r="E39">
        <v>28.436599999999999</v>
      </c>
      <c r="F39">
        <v>26.9574</v>
      </c>
    </row>
    <row r="40" spans="1:6" x14ac:dyDescent="0.35">
      <c r="A40" t="s">
        <v>100</v>
      </c>
      <c r="B40">
        <v>42.7241</v>
      </c>
      <c r="C40">
        <v>-54.976599999999998</v>
      </c>
      <c r="D40">
        <v>28.329899999999999</v>
      </c>
      <c r="E40">
        <v>28.375499999999999</v>
      </c>
      <c r="F40">
        <v>26.957999999999998</v>
      </c>
    </row>
    <row r="41" spans="1:6" x14ac:dyDescent="0.35">
      <c r="A41" t="s">
        <v>101</v>
      </c>
      <c r="B41">
        <v>65.943700000000007</v>
      </c>
      <c r="C41">
        <v>-51.599699999999999</v>
      </c>
      <c r="D41">
        <v>28.100300000000001</v>
      </c>
      <c r="E41">
        <v>28.688400000000001</v>
      </c>
      <c r="F41">
        <v>26.742899999999999</v>
      </c>
    </row>
    <row r="42" spans="1:6" x14ac:dyDescent="0.35">
      <c r="A42" t="s">
        <v>102</v>
      </c>
      <c r="B42">
        <v>343.58640000000003</v>
      </c>
      <c r="C42">
        <v>-45.347999999999999</v>
      </c>
      <c r="D42">
        <v>28.4391</v>
      </c>
      <c r="E42">
        <v>28.749400000000001</v>
      </c>
      <c r="F42">
        <v>27.075399999999998</v>
      </c>
    </row>
    <row r="43" spans="1:6" x14ac:dyDescent="0.35">
      <c r="A43" t="s">
        <v>103</v>
      </c>
      <c r="B43">
        <v>347.9205</v>
      </c>
      <c r="C43">
        <v>-2.161</v>
      </c>
      <c r="D43">
        <v>27.593599999999999</v>
      </c>
      <c r="E43">
        <v>27.680299999999999</v>
      </c>
      <c r="F43">
        <v>26.659700000000001</v>
      </c>
    </row>
    <row r="44" spans="1:6" x14ac:dyDescent="0.35">
      <c r="A44" t="s">
        <v>104</v>
      </c>
      <c r="B44">
        <v>31.779699999999998</v>
      </c>
      <c r="C44">
        <v>-25.443899999999999</v>
      </c>
      <c r="D44">
        <v>28.186599999999999</v>
      </c>
      <c r="E44">
        <v>28.7225</v>
      </c>
      <c r="F44">
        <v>26.980399999999999</v>
      </c>
    </row>
    <row r="45" spans="1:6" x14ac:dyDescent="0.35">
      <c r="A45" t="s">
        <v>106</v>
      </c>
      <c r="B45">
        <v>36.266599999999997</v>
      </c>
      <c r="C45">
        <v>-24.790500000000002</v>
      </c>
      <c r="D45">
        <v>28.0868</v>
      </c>
      <c r="E45">
        <v>28.335999999999999</v>
      </c>
      <c r="F45">
        <v>27.087700000000002</v>
      </c>
    </row>
    <row r="46" spans="1:6" x14ac:dyDescent="0.35">
      <c r="A46" t="s">
        <v>107</v>
      </c>
      <c r="B46">
        <v>37.237000000000002</v>
      </c>
      <c r="C46">
        <v>-22.349599999999999</v>
      </c>
      <c r="D46">
        <v>28.375699999999998</v>
      </c>
      <c r="E46">
        <v>28.426500000000001</v>
      </c>
      <c r="F46">
        <v>26.950900000000001</v>
      </c>
    </row>
    <row r="47" spans="1:6" x14ac:dyDescent="0.35">
      <c r="A47" t="s">
        <v>109</v>
      </c>
      <c r="B47">
        <v>4.2122000000000002</v>
      </c>
      <c r="C47">
        <v>-5.2679</v>
      </c>
      <c r="D47">
        <v>28.266999999999999</v>
      </c>
      <c r="E47">
        <v>28.655799999999999</v>
      </c>
      <c r="F47">
        <v>27.177700000000002</v>
      </c>
    </row>
    <row r="48" spans="1:6" x14ac:dyDescent="0.35">
      <c r="A48" t="s">
        <v>110</v>
      </c>
      <c r="B48">
        <v>0.37959999999999999</v>
      </c>
      <c r="C48">
        <v>-40.819600000000001</v>
      </c>
      <c r="D48">
        <v>28.3231</v>
      </c>
      <c r="E48">
        <v>28.1798</v>
      </c>
      <c r="F48">
        <v>27.0532</v>
      </c>
    </row>
    <row r="49" spans="1:6" x14ac:dyDescent="0.35">
      <c r="A49" t="s">
        <v>111</v>
      </c>
      <c r="B49">
        <v>341.04149999999998</v>
      </c>
      <c r="C49">
        <v>-57.9392</v>
      </c>
      <c r="D49">
        <v>28.528300000000002</v>
      </c>
      <c r="E49">
        <v>28.779399999999999</v>
      </c>
      <c r="F49">
        <v>26.965299999999999</v>
      </c>
    </row>
    <row r="50" spans="1:6" x14ac:dyDescent="0.35">
      <c r="A50" t="s">
        <v>112</v>
      </c>
      <c r="B50">
        <v>41.179600000000001</v>
      </c>
      <c r="C50">
        <v>5.3353999999999999</v>
      </c>
      <c r="D50">
        <v>27.793199999999999</v>
      </c>
      <c r="E50">
        <v>28.1249</v>
      </c>
      <c r="F50">
        <v>26.649799999999999</v>
      </c>
    </row>
    <row r="51" spans="1:6" x14ac:dyDescent="0.35">
      <c r="A51" t="s">
        <v>113</v>
      </c>
      <c r="B51">
        <v>48.731000000000002</v>
      </c>
      <c r="C51">
        <v>-62.987400000000001</v>
      </c>
      <c r="D51">
        <v>28.201899999999998</v>
      </c>
      <c r="E51">
        <v>28.479900000000001</v>
      </c>
      <c r="F51">
        <v>27.085599999999999</v>
      </c>
    </row>
    <row r="52" spans="1:6" x14ac:dyDescent="0.35">
      <c r="A52" t="s">
        <v>114</v>
      </c>
      <c r="B52">
        <v>13.9772</v>
      </c>
      <c r="C52">
        <v>-60.859699999999997</v>
      </c>
      <c r="D52">
        <v>28.488700000000001</v>
      </c>
      <c r="E52">
        <v>28.601900000000001</v>
      </c>
      <c r="F52">
        <v>26.956199999999999</v>
      </c>
    </row>
    <row r="53" spans="1:6" x14ac:dyDescent="0.35">
      <c r="A53" t="s">
        <v>115</v>
      </c>
      <c r="B53">
        <v>49.789000000000001</v>
      </c>
      <c r="C53">
        <v>-61.514499999999998</v>
      </c>
      <c r="D53">
        <v>28.034300000000002</v>
      </c>
      <c r="E53">
        <v>28.316099999999999</v>
      </c>
      <c r="F53">
        <v>27.094100000000001</v>
      </c>
    </row>
    <row r="54" spans="1:6" x14ac:dyDescent="0.35">
      <c r="A54" t="s">
        <v>116</v>
      </c>
      <c r="B54">
        <v>11.0258</v>
      </c>
      <c r="C54">
        <v>5.2591999999999999</v>
      </c>
      <c r="D54">
        <v>28.3369</v>
      </c>
      <c r="E54">
        <v>28.4038</v>
      </c>
      <c r="F54">
        <v>27.064299999999999</v>
      </c>
    </row>
    <row r="55" spans="1:6" x14ac:dyDescent="0.35">
      <c r="A55" t="s">
        <v>117</v>
      </c>
      <c r="B55">
        <v>19.273700000000002</v>
      </c>
      <c r="C55">
        <v>-55.959099999999999</v>
      </c>
      <c r="D55">
        <v>28.219899999999999</v>
      </c>
      <c r="E55">
        <v>28.6722</v>
      </c>
      <c r="F55">
        <v>27.144500000000001</v>
      </c>
    </row>
    <row r="56" spans="1:6" x14ac:dyDescent="0.35">
      <c r="A56" t="s">
        <v>118</v>
      </c>
      <c r="B56">
        <v>25.706099999999999</v>
      </c>
      <c r="C56">
        <v>-54.523800000000001</v>
      </c>
      <c r="D56">
        <v>28.304500000000001</v>
      </c>
      <c r="E56">
        <v>28.543800000000001</v>
      </c>
      <c r="F56">
        <v>27.224299999999999</v>
      </c>
    </row>
    <row r="57" spans="1:6" x14ac:dyDescent="0.35">
      <c r="A57" t="s">
        <v>119</v>
      </c>
      <c r="B57">
        <v>34.790900000000001</v>
      </c>
      <c r="C57">
        <v>-53.370399999999997</v>
      </c>
      <c r="D57">
        <v>28.283000000000001</v>
      </c>
      <c r="E57">
        <v>28.683499999999999</v>
      </c>
      <c r="F57">
        <v>27.287400000000002</v>
      </c>
    </row>
    <row r="58" spans="1:6" x14ac:dyDescent="0.35">
      <c r="A58" t="s">
        <v>121</v>
      </c>
      <c r="B58">
        <v>32.6389</v>
      </c>
      <c r="C58">
        <v>-37.343800000000002</v>
      </c>
      <c r="D58">
        <v>28.538499999999999</v>
      </c>
      <c r="E58">
        <v>28.805399999999999</v>
      </c>
      <c r="F58">
        <v>27.0885</v>
      </c>
    </row>
    <row r="59" spans="1:6" x14ac:dyDescent="0.35">
      <c r="A59" t="s">
        <v>121</v>
      </c>
      <c r="B59">
        <v>32.6389</v>
      </c>
      <c r="C59">
        <v>-37.343800000000002</v>
      </c>
      <c r="D59">
        <v>28.538499999999999</v>
      </c>
      <c r="E59">
        <v>28.805399999999999</v>
      </c>
      <c r="F59">
        <v>27.0885</v>
      </c>
    </row>
    <row r="60" spans="1:6" x14ac:dyDescent="0.35">
      <c r="A60" t="s">
        <v>121</v>
      </c>
      <c r="B60">
        <v>32.6389</v>
      </c>
      <c r="C60">
        <v>-37.343800000000002</v>
      </c>
      <c r="D60">
        <v>28.538499999999999</v>
      </c>
      <c r="E60">
        <v>28.805399999999999</v>
      </c>
      <c r="F60">
        <v>27.0885</v>
      </c>
    </row>
    <row r="61" spans="1:6" x14ac:dyDescent="0.35">
      <c r="A61" t="s">
        <v>121</v>
      </c>
      <c r="B61">
        <v>32.6389</v>
      </c>
      <c r="C61">
        <v>-37.343800000000002</v>
      </c>
      <c r="D61">
        <v>28.538499999999999</v>
      </c>
      <c r="E61">
        <v>28.805399999999999</v>
      </c>
      <c r="F61">
        <v>27.0885</v>
      </c>
    </row>
    <row r="62" spans="1:6" x14ac:dyDescent="0.35">
      <c r="A62" t="s">
        <v>121</v>
      </c>
      <c r="B62">
        <v>32.6389</v>
      </c>
      <c r="C62">
        <v>-37.343800000000002</v>
      </c>
      <c r="D62">
        <v>28.538499999999999</v>
      </c>
      <c r="E62">
        <v>28.805399999999999</v>
      </c>
      <c r="F62">
        <v>27.0885</v>
      </c>
    </row>
    <row r="63" spans="1:6" x14ac:dyDescent="0.35">
      <c r="A63" t="s">
        <v>123</v>
      </c>
      <c r="B63">
        <v>74.515199999999993</v>
      </c>
      <c r="C63">
        <v>-39.3889</v>
      </c>
      <c r="D63">
        <v>28.698599999999999</v>
      </c>
      <c r="E63">
        <v>28.904800000000002</v>
      </c>
      <c r="F63">
        <v>27.445799999999998</v>
      </c>
    </row>
    <row r="64" spans="1:6" x14ac:dyDescent="0.35">
      <c r="A64" t="s">
        <v>124</v>
      </c>
      <c r="B64">
        <v>316.98259999999999</v>
      </c>
      <c r="C64">
        <v>-40.735300000000002</v>
      </c>
      <c r="D64">
        <v>28.136299999999999</v>
      </c>
      <c r="E64">
        <v>28.4115</v>
      </c>
      <c r="F64">
        <v>27.1021</v>
      </c>
    </row>
    <row r="65" spans="1:6" x14ac:dyDescent="0.35">
      <c r="A65" t="s">
        <v>125</v>
      </c>
      <c r="B65">
        <v>29.257200000000001</v>
      </c>
      <c r="C65">
        <v>-34.1937</v>
      </c>
      <c r="D65">
        <v>28.6967</v>
      </c>
      <c r="E65">
        <v>28.674600000000002</v>
      </c>
      <c r="F65">
        <v>27.5078</v>
      </c>
    </row>
    <row r="66" spans="1:6" x14ac:dyDescent="0.35">
      <c r="A66" t="s">
        <v>126</v>
      </c>
      <c r="B66">
        <v>62.8904</v>
      </c>
      <c r="C66">
        <v>-27.2743</v>
      </c>
      <c r="D66">
        <v>28.335599999999999</v>
      </c>
      <c r="E66">
        <v>28.542300000000001</v>
      </c>
      <c r="F66">
        <v>27.190999999999999</v>
      </c>
    </row>
    <row r="67" spans="1:6" x14ac:dyDescent="0.35">
      <c r="A67" t="s">
        <v>127</v>
      </c>
      <c r="B67">
        <v>58.747799999999998</v>
      </c>
      <c r="C67">
        <v>-20.11</v>
      </c>
      <c r="D67">
        <v>28.5063</v>
      </c>
      <c r="E67">
        <v>28.520900000000001</v>
      </c>
      <c r="F67">
        <v>27.142600000000002</v>
      </c>
    </row>
    <row r="68" spans="1:6" x14ac:dyDescent="0.35">
      <c r="A68" t="s">
        <v>128</v>
      </c>
      <c r="B68">
        <v>69.013499999999993</v>
      </c>
      <c r="C68">
        <v>-23.729500000000002</v>
      </c>
      <c r="D68">
        <v>28.4527</v>
      </c>
      <c r="E68">
        <v>28.227699999999999</v>
      </c>
      <c r="F68">
        <v>25.445399999999999</v>
      </c>
    </row>
    <row r="69" spans="1:6" x14ac:dyDescent="0.35">
      <c r="A69" t="s">
        <v>129</v>
      </c>
      <c r="B69">
        <v>44.640999999999998</v>
      </c>
      <c r="C69">
        <v>-33.835799999999999</v>
      </c>
      <c r="D69">
        <v>28.4008</v>
      </c>
      <c r="E69">
        <v>28.643699999999999</v>
      </c>
      <c r="F69">
        <v>27.048300000000001</v>
      </c>
    </row>
    <row r="70" spans="1:6" x14ac:dyDescent="0.35">
      <c r="A70" t="s">
        <v>130</v>
      </c>
      <c r="B70">
        <v>81.1113</v>
      </c>
      <c r="C70">
        <v>-35.6252</v>
      </c>
      <c r="D70">
        <v>28.275600000000001</v>
      </c>
      <c r="E70">
        <v>28.540800000000001</v>
      </c>
      <c r="F70">
        <v>26.723400000000002</v>
      </c>
    </row>
    <row r="71" spans="1:6" x14ac:dyDescent="0.35">
      <c r="A71" t="s">
        <v>131</v>
      </c>
      <c r="B71">
        <v>84.090599999999995</v>
      </c>
      <c r="C71">
        <v>-45.176600000000001</v>
      </c>
      <c r="D71">
        <v>28.311399999999999</v>
      </c>
      <c r="E71">
        <v>28.751899999999999</v>
      </c>
      <c r="F71">
        <v>27.217700000000001</v>
      </c>
    </row>
    <row r="72" spans="1:6" x14ac:dyDescent="0.35">
      <c r="A72" t="s">
        <v>132</v>
      </c>
      <c r="B72">
        <v>89.206999999999994</v>
      </c>
      <c r="C72">
        <v>-53.3506</v>
      </c>
      <c r="D72">
        <v>27.944500000000001</v>
      </c>
      <c r="E72">
        <v>28.2822</v>
      </c>
      <c r="F72">
        <v>27.0793</v>
      </c>
    </row>
    <row r="73" spans="1:6" x14ac:dyDescent="0.35">
      <c r="A73" t="s">
        <v>133</v>
      </c>
      <c r="B73">
        <v>60.477899999999998</v>
      </c>
      <c r="C73">
        <v>-51.753300000000003</v>
      </c>
      <c r="D73">
        <v>28.839500000000001</v>
      </c>
      <c r="E73">
        <v>28.978300000000001</v>
      </c>
      <c r="F73">
        <v>27.1266</v>
      </c>
    </row>
    <row r="74" spans="1:6" x14ac:dyDescent="0.35">
      <c r="A74" t="s">
        <v>134</v>
      </c>
      <c r="B74">
        <v>85.889099999999999</v>
      </c>
      <c r="C74">
        <v>-39.471499999999999</v>
      </c>
      <c r="D74">
        <v>27.5502</v>
      </c>
      <c r="E74">
        <v>27.3674</v>
      </c>
      <c r="F74">
        <v>26.9434</v>
      </c>
    </row>
    <row r="75" spans="1:6" x14ac:dyDescent="0.35">
      <c r="A75" t="s">
        <v>135</v>
      </c>
      <c r="B75">
        <v>67.864199999999997</v>
      </c>
      <c r="C75">
        <v>-26.413900000000002</v>
      </c>
      <c r="D75">
        <v>28.437100000000001</v>
      </c>
      <c r="E75">
        <v>28.518899999999999</v>
      </c>
      <c r="F75">
        <v>27.323499999999999</v>
      </c>
    </row>
    <row r="76" spans="1:6" x14ac:dyDescent="0.35">
      <c r="A76" t="s">
        <v>137</v>
      </c>
      <c r="B76">
        <v>30.555299999999999</v>
      </c>
      <c r="C76">
        <v>-6.0789</v>
      </c>
      <c r="D76">
        <v>28.372699999999998</v>
      </c>
      <c r="E76">
        <v>28.6313</v>
      </c>
      <c r="F76">
        <v>26.936599999999999</v>
      </c>
    </row>
    <row r="77" spans="1:6" x14ac:dyDescent="0.35">
      <c r="A77" t="s">
        <v>138</v>
      </c>
      <c r="B77">
        <v>31.4528</v>
      </c>
      <c r="C77">
        <v>-5.2946999999999997</v>
      </c>
      <c r="D77">
        <v>28.4648</v>
      </c>
      <c r="E77">
        <v>28.605599999999999</v>
      </c>
      <c r="F77">
        <v>27.0244</v>
      </c>
    </row>
    <row r="78" spans="1:6" x14ac:dyDescent="0.35">
      <c r="A78" t="s">
        <v>139</v>
      </c>
      <c r="B78">
        <v>35.7654</v>
      </c>
      <c r="C78">
        <v>-1.7488999999999999</v>
      </c>
      <c r="D78">
        <v>28.2684</v>
      </c>
      <c r="E78">
        <v>28.5624</v>
      </c>
      <c r="F78">
        <v>26.953600000000002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8"/>
  <sheetViews>
    <sheetView topLeftCell="A6" workbookViewId="0">
      <selection activeCell="C21" sqref="C21"/>
    </sheetView>
  </sheetViews>
  <sheetFormatPr defaultRowHeight="14.5" x14ac:dyDescent="0.35"/>
  <cols>
    <col min="1" max="1" width="24.90625" customWidth="1"/>
    <col min="2" max="2" width="17.90625" customWidth="1"/>
    <col min="3" max="3" width="17.7265625" customWidth="1"/>
  </cols>
  <sheetData>
    <row r="1" spans="1:3" x14ac:dyDescent="0.35">
      <c r="A1" t="s">
        <v>41</v>
      </c>
      <c r="B1" t="s">
        <v>146</v>
      </c>
      <c r="C1" t="s">
        <v>144</v>
      </c>
    </row>
    <row r="2" spans="1:3" x14ac:dyDescent="0.35">
      <c r="A2" t="s">
        <v>0</v>
      </c>
    </row>
    <row r="3" spans="1:3" x14ac:dyDescent="0.35">
      <c r="A3" t="s">
        <v>0</v>
      </c>
    </row>
    <row r="4" spans="1:3" x14ac:dyDescent="0.35">
      <c r="A4" t="s">
        <v>3</v>
      </c>
    </row>
    <row r="5" spans="1:3" x14ac:dyDescent="0.35">
      <c r="A5" t="s">
        <v>6</v>
      </c>
    </row>
    <row r="6" spans="1:3" x14ac:dyDescent="0.35">
      <c r="A6" t="s">
        <v>8</v>
      </c>
    </row>
    <row r="7" spans="1:3" x14ac:dyDescent="0.35">
      <c r="A7" t="s">
        <v>9</v>
      </c>
    </row>
    <row r="8" spans="1:3" x14ac:dyDescent="0.35">
      <c r="A8" t="s">
        <v>11</v>
      </c>
    </row>
    <row r="9" spans="1:3" x14ac:dyDescent="0.35">
      <c r="A9" t="s">
        <v>12</v>
      </c>
    </row>
    <row r="10" spans="1:3" x14ac:dyDescent="0.35">
      <c r="A10" t="s">
        <v>13</v>
      </c>
    </row>
    <row r="11" spans="1:3" x14ac:dyDescent="0.35">
      <c r="A11" t="s">
        <v>15</v>
      </c>
    </row>
    <row r="12" spans="1:3" ht="18" x14ac:dyDescent="0.4">
      <c r="A12" t="s">
        <v>16</v>
      </c>
      <c r="B12" s="3">
        <v>34.909999999999997</v>
      </c>
      <c r="C12">
        <f>10*SQRT(10^(B12/2.5))/1000000</f>
        <v>95.940063151593193</v>
      </c>
    </row>
    <row r="13" spans="1:3" x14ac:dyDescent="0.35">
      <c r="A13" t="s">
        <v>17</v>
      </c>
      <c r="C13">
        <f t="shared" ref="C13:C76" si="0">10*SQRT(10^(B13/2.5))/1000000</f>
        <v>1.0000000000000001E-5</v>
      </c>
    </row>
    <row r="14" spans="1:3" x14ac:dyDescent="0.35">
      <c r="A14" t="s">
        <v>18</v>
      </c>
      <c r="B14">
        <v>34.99</v>
      </c>
      <c r="C14">
        <f t="shared" si="0"/>
        <v>99.540541735152971</v>
      </c>
    </row>
    <row r="15" spans="1:3" x14ac:dyDescent="0.35">
      <c r="A15" t="s">
        <v>20</v>
      </c>
      <c r="C15">
        <f t="shared" si="0"/>
        <v>1.0000000000000001E-5</v>
      </c>
    </row>
    <row r="16" spans="1:3" x14ac:dyDescent="0.35">
      <c r="A16" t="s">
        <v>21</v>
      </c>
      <c r="C16">
        <f t="shared" si="0"/>
        <v>1.0000000000000001E-5</v>
      </c>
    </row>
    <row r="17" spans="1:3" x14ac:dyDescent="0.35">
      <c r="A17" t="s">
        <v>23</v>
      </c>
      <c r="C17">
        <f t="shared" si="0"/>
        <v>1.0000000000000001E-5</v>
      </c>
    </row>
    <row r="18" spans="1:3" x14ac:dyDescent="0.35">
      <c r="A18" t="s">
        <v>24</v>
      </c>
      <c r="C18">
        <f t="shared" si="0"/>
        <v>1.0000000000000001E-5</v>
      </c>
    </row>
    <row r="19" spans="1:3" x14ac:dyDescent="0.35">
      <c r="A19" t="s">
        <v>25</v>
      </c>
      <c r="C19">
        <f t="shared" si="0"/>
        <v>1.0000000000000001E-5</v>
      </c>
    </row>
    <row r="20" spans="1:3" x14ac:dyDescent="0.35">
      <c r="A20" t="s">
        <v>27</v>
      </c>
      <c r="C20">
        <f t="shared" si="0"/>
        <v>1.0000000000000001E-5</v>
      </c>
    </row>
    <row r="21" spans="1:3" x14ac:dyDescent="0.35">
      <c r="A21" t="s">
        <v>29</v>
      </c>
      <c r="B21">
        <v>34.36</v>
      </c>
      <c r="C21">
        <f t="shared" si="0"/>
        <v>74.473197390599012</v>
      </c>
    </row>
    <row r="22" spans="1:3" x14ac:dyDescent="0.35">
      <c r="A22" t="s">
        <v>30</v>
      </c>
      <c r="C22">
        <f t="shared" si="0"/>
        <v>1.0000000000000001E-5</v>
      </c>
    </row>
    <row r="23" spans="1:3" x14ac:dyDescent="0.35">
      <c r="A23" t="s">
        <v>31</v>
      </c>
      <c r="C23">
        <f t="shared" si="0"/>
        <v>1.0000000000000001E-5</v>
      </c>
    </row>
    <row r="24" spans="1:3" x14ac:dyDescent="0.35">
      <c r="A24" t="s">
        <v>32</v>
      </c>
      <c r="C24">
        <f t="shared" si="0"/>
        <v>1.0000000000000001E-5</v>
      </c>
    </row>
    <row r="25" spans="1:3" x14ac:dyDescent="0.35">
      <c r="A25" t="s">
        <v>33</v>
      </c>
      <c r="C25">
        <f t="shared" si="0"/>
        <v>1.0000000000000001E-5</v>
      </c>
    </row>
    <row r="26" spans="1:3" x14ac:dyDescent="0.35">
      <c r="A26" t="s">
        <v>34</v>
      </c>
      <c r="C26">
        <f t="shared" si="0"/>
        <v>1.0000000000000001E-5</v>
      </c>
    </row>
    <row r="27" spans="1:3" x14ac:dyDescent="0.35">
      <c r="A27" t="s">
        <v>36</v>
      </c>
      <c r="C27">
        <f t="shared" si="0"/>
        <v>1.0000000000000001E-5</v>
      </c>
    </row>
    <row r="28" spans="1:3" x14ac:dyDescent="0.35">
      <c r="A28" t="s">
        <v>37</v>
      </c>
      <c r="C28">
        <f t="shared" si="0"/>
        <v>1.0000000000000001E-5</v>
      </c>
    </row>
    <row r="29" spans="1:3" x14ac:dyDescent="0.35">
      <c r="A29" t="s">
        <v>38</v>
      </c>
      <c r="C29">
        <f t="shared" si="0"/>
        <v>1.0000000000000001E-5</v>
      </c>
    </row>
    <row r="30" spans="1:3" x14ac:dyDescent="0.35">
      <c r="A30" t="s">
        <v>39</v>
      </c>
      <c r="C30">
        <f t="shared" si="0"/>
        <v>1.0000000000000001E-5</v>
      </c>
    </row>
    <row r="31" spans="1:3" x14ac:dyDescent="0.35">
      <c r="A31" t="s">
        <v>40</v>
      </c>
      <c r="C31">
        <f t="shared" si="0"/>
        <v>1.0000000000000001E-5</v>
      </c>
    </row>
    <row r="32" spans="1:3" x14ac:dyDescent="0.35">
      <c r="A32" t="s">
        <v>92</v>
      </c>
      <c r="C32">
        <f t="shared" si="0"/>
        <v>1.0000000000000001E-5</v>
      </c>
    </row>
    <row r="33" spans="1:3" x14ac:dyDescent="0.35">
      <c r="A33" t="s">
        <v>92</v>
      </c>
      <c r="C33">
        <f t="shared" si="0"/>
        <v>1.0000000000000001E-5</v>
      </c>
    </row>
    <row r="34" spans="1:3" x14ac:dyDescent="0.35">
      <c r="A34" t="s">
        <v>92</v>
      </c>
      <c r="C34">
        <f t="shared" si="0"/>
        <v>1.0000000000000001E-5</v>
      </c>
    </row>
    <row r="35" spans="1:3" x14ac:dyDescent="0.35">
      <c r="A35" t="s">
        <v>95</v>
      </c>
      <c r="C35">
        <f t="shared" si="0"/>
        <v>1.0000000000000001E-5</v>
      </c>
    </row>
    <row r="36" spans="1:3" x14ac:dyDescent="0.35">
      <c r="A36" t="s">
        <v>96</v>
      </c>
      <c r="C36">
        <f t="shared" si="0"/>
        <v>1.0000000000000001E-5</v>
      </c>
    </row>
    <row r="37" spans="1:3" ht="18" x14ac:dyDescent="0.4">
      <c r="A37" t="s">
        <v>97</v>
      </c>
      <c r="B37" s="3">
        <v>33.99</v>
      </c>
      <c r="C37">
        <f t="shared" si="0"/>
        <v>62.805835881331859</v>
      </c>
    </row>
    <row r="38" spans="1:3" x14ac:dyDescent="0.35">
      <c r="A38" t="s">
        <v>98</v>
      </c>
      <c r="C38">
        <f t="shared" si="0"/>
        <v>1.0000000000000001E-5</v>
      </c>
    </row>
    <row r="39" spans="1:3" x14ac:dyDescent="0.35">
      <c r="A39" t="s">
        <v>99</v>
      </c>
      <c r="C39">
        <f t="shared" si="0"/>
        <v>1.0000000000000001E-5</v>
      </c>
    </row>
    <row r="40" spans="1:3" x14ac:dyDescent="0.35">
      <c r="A40" t="s">
        <v>100</v>
      </c>
      <c r="C40">
        <f t="shared" si="0"/>
        <v>1.0000000000000001E-5</v>
      </c>
    </row>
    <row r="41" spans="1:3" x14ac:dyDescent="0.35">
      <c r="A41" t="s">
        <v>101</v>
      </c>
      <c r="C41">
        <f t="shared" si="0"/>
        <v>1.0000000000000001E-5</v>
      </c>
    </row>
    <row r="42" spans="1:3" x14ac:dyDescent="0.35">
      <c r="A42" t="s">
        <v>102</v>
      </c>
      <c r="C42">
        <f t="shared" si="0"/>
        <v>1.0000000000000001E-5</v>
      </c>
    </row>
    <row r="43" spans="1:3" x14ac:dyDescent="0.35">
      <c r="A43" t="s">
        <v>103</v>
      </c>
      <c r="C43">
        <f t="shared" si="0"/>
        <v>1.0000000000000001E-5</v>
      </c>
    </row>
    <row r="44" spans="1:3" x14ac:dyDescent="0.35">
      <c r="A44" t="s">
        <v>104</v>
      </c>
      <c r="C44">
        <f t="shared" si="0"/>
        <v>1.0000000000000001E-5</v>
      </c>
    </row>
    <row r="45" spans="1:3" x14ac:dyDescent="0.35">
      <c r="A45" t="s">
        <v>106</v>
      </c>
      <c r="C45">
        <f t="shared" si="0"/>
        <v>1.0000000000000001E-5</v>
      </c>
    </row>
    <row r="46" spans="1:3" x14ac:dyDescent="0.35">
      <c r="A46" t="s">
        <v>107</v>
      </c>
      <c r="C46">
        <f t="shared" si="0"/>
        <v>1.0000000000000001E-5</v>
      </c>
    </row>
    <row r="47" spans="1:3" x14ac:dyDescent="0.35">
      <c r="A47" t="s">
        <v>109</v>
      </c>
      <c r="C47">
        <f t="shared" si="0"/>
        <v>1.0000000000000001E-5</v>
      </c>
    </row>
    <row r="48" spans="1:3" x14ac:dyDescent="0.35">
      <c r="A48" t="s">
        <v>110</v>
      </c>
      <c r="C48">
        <f t="shared" si="0"/>
        <v>1.0000000000000001E-5</v>
      </c>
    </row>
    <row r="49" spans="1:3" x14ac:dyDescent="0.35">
      <c r="A49" t="s">
        <v>111</v>
      </c>
      <c r="C49">
        <f t="shared" si="0"/>
        <v>1.0000000000000001E-5</v>
      </c>
    </row>
    <row r="50" spans="1:3" x14ac:dyDescent="0.35">
      <c r="A50" t="s">
        <v>112</v>
      </c>
      <c r="C50">
        <f t="shared" si="0"/>
        <v>1.0000000000000001E-5</v>
      </c>
    </row>
    <row r="51" spans="1:3" x14ac:dyDescent="0.35">
      <c r="A51" t="s">
        <v>113</v>
      </c>
      <c r="C51">
        <f t="shared" si="0"/>
        <v>1.0000000000000001E-5</v>
      </c>
    </row>
    <row r="52" spans="1:3" x14ac:dyDescent="0.35">
      <c r="A52" t="s">
        <v>114</v>
      </c>
      <c r="C52">
        <f t="shared" si="0"/>
        <v>1.0000000000000001E-5</v>
      </c>
    </row>
    <row r="53" spans="1:3" x14ac:dyDescent="0.35">
      <c r="A53" t="s">
        <v>115</v>
      </c>
      <c r="C53">
        <f t="shared" si="0"/>
        <v>1.0000000000000001E-5</v>
      </c>
    </row>
    <row r="54" spans="1:3" x14ac:dyDescent="0.35">
      <c r="A54" t="s">
        <v>116</v>
      </c>
      <c r="C54">
        <f t="shared" si="0"/>
        <v>1.0000000000000001E-5</v>
      </c>
    </row>
    <row r="55" spans="1:3" x14ac:dyDescent="0.35">
      <c r="A55" t="s">
        <v>117</v>
      </c>
      <c r="C55">
        <f t="shared" si="0"/>
        <v>1.0000000000000001E-5</v>
      </c>
    </row>
    <row r="56" spans="1:3" x14ac:dyDescent="0.35">
      <c r="A56" t="s">
        <v>118</v>
      </c>
      <c r="C56">
        <f t="shared" si="0"/>
        <v>1.0000000000000001E-5</v>
      </c>
    </row>
    <row r="57" spans="1:3" x14ac:dyDescent="0.35">
      <c r="A57" t="s">
        <v>119</v>
      </c>
      <c r="C57">
        <f t="shared" si="0"/>
        <v>1.0000000000000001E-5</v>
      </c>
    </row>
    <row r="58" spans="1:3" x14ac:dyDescent="0.35">
      <c r="A58" t="s">
        <v>121</v>
      </c>
      <c r="C58">
        <f t="shared" si="0"/>
        <v>1.0000000000000001E-5</v>
      </c>
    </row>
    <row r="59" spans="1:3" x14ac:dyDescent="0.35">
      <c r="A59" t="s">
        <v>121</v>
      </c>
      <c r="C59">
        <f t="shared" si="0"/>
        <v>1.0000000000000001E-5</v>
      </c>
    </row>
    <row r="60" spans="1:3" x14ac:dyDescent="0.35">
      <c r="A60" t="s">
        <v>121</v>
      </c>
      <c r="B60">
        <v>34.51</v>
      </c>
      <c r="C60">
        <f t="shared" si="0"/>
        <v>79.799468726797613</v>
      </c>
    </row>
    <row r="61" spans="1:3" x14ac:dyDescent="0.35">
      <c r="A61" t="s">
        <v>121</v>
      </c>
      <c r="B61">
        <v>34.51</v>
      </c>
      <c r="C61">
        <f t="shared" si="0"/>
        <v>79.799468726797613</v>
      </c>
    </row>
    <row r="62" spans="1:3" x14ac:dyDescent="0.35">
      <c r="A62" t="s">
        <v>121</v>
      </c>
      <c r="B62">
        <v>34.51</v>
      </c>
      <c r="C62">
        <f t="shared" si="0"/>
        <v>79.799468726797613</v>
      </c>
    </row>
    <row r="63" spans="1:3" x14ac:dyDescent="0.35">
      <c r="A63" t="s">
        <v>123</v>
      </c>
      <c r="C63">
        <f t="shared" si="0"/>
        <v>1.0000000000000001E-5</v>
      </c>
    </row>
    <row r="64" spans="1:3" x14ac:dyDescent="0.35">
      <c r="A64" t="s">
        <v>124</v>
      </c>
      <c r="C64">
        <f t="shared" si="0"/>
        <v>1.0000000000000001E-5</v>
      </c>
    </row>
    <row r="65" spans="1:3" x14ac:dyDescent="0.35">
      <c r="A65" t="s">
        <v>125</v>
      </c>
      <c r="C65">
        <f t="shared" si="0"/>
        <v>1.0000000000000001E-5</v>
      </c>
    </row>
    <row r="66" spans="1:3" x14ac:dyDescent="0.35">
      <c r="A66" t="s">
        <v>126</v>
      </c>
      <c r="C66">
        <f t="shared" si="0"/>
        <v>1.0000000000000001E-5</v>
      </c>
    </row>
    <row r="67" spans="1:3" x14ac:dyDescent="0.35">
      <c r="A67" t="s">
        <v>127</v>
      </c>
      <c r="C67">
        <f t="shared" si="0"/>
        <v>1.0000000000000001E-5</v>
      </c>
    </row>
    <row r="68" spans="1:3" x14ac:dyDescent="0.35">
      <c r="A68" t="s">
        <v>128</v>
      </c>
      <c r="C68">
        <f t="shared" si="0"/>
        <v>1.0000000000000001E-5</v>
      </c>
    </row>
    <row r="69" spans="1:3" x14ac:dyDescent="0.35">
      <c r="A69" t="s">
        <v>129</v>
      </c>
      <c r="C69">
        <f t="shared" si="0"/>
        <v>1.0000000000000001E-5</v>
      </c>
    </row>
    <row r="70" spans="1:3" x14ac:dyDescent="0.35">
      <c r="A70" t="s">
        <v>130</v>
      </c>
      <c r="C70">
        <f t="shared" si="0"/>
        <v>1.0000000000000001E-5</v>
      </c>
    </row>
    <row r="71" spans="1:3" x14ac:dyDescent="0.35">
      <c r="A71" t="s">
        <v>131</v>
      </c>
      <c r="B71">
        <v>34.94</v>
      </c>
      <c r="C71">
        <f t="shared" si="0"/>
        <v>97.274722377696449</v>
      </c>
    </row>
    <row r="72" spans="1:3" x14ac:dyDescent="0.35">
      <c r="A72" t="s">
        <v>132</v>
      </c>
      <c r="B72">
        <v>34.92</v>
      </c>
      <c r="C72">
        <f t="shared" si="0"/>
        <v>96.382902362397076</v>
      </c>
    </row>
    <row r="73" spans="1:3" x14ac:dyDescent="0.35">
      <c r="A73" t="s">
        <v>133</v>
      </c>
      <c r="B73">
        <v>34.42</v>
      </c>
      <c r="C73">
        <f t="shared" si="0"/>
        <v>76.559660691125856</v>
      </c>
    </row>
    <row r="74" spans="1:3" x14ac:dyDescent="0.35">
      <c r="A74" t="s">
        <v>134</v>
      </c>
      <c r="B74">
        <v>34.01</v>
      </c>
      <c r="C74">
        <f t="shared" si="0"/>
        <v>63.386971125692718</v>
      </c>
    </row>
    <row r="75" spans="1:3" x14ac:dyDescent="0.35">
      <c r="A75" t="s">
        <v>135</v>
      </c>
      <c r="B75">
        <v>34.26</v>
      </c>
      <c r="C75">
        <f t="shared" si="0"/>
        <v>71.121351365332899</v>
      </c>
    </row>
    <row r="76" spans="1:3" x14ac:dyDescent="0.35">
      <c r="A76" t="s">
        <v>137</v>
      </c>
      <c r="B76">
        <v>34.229999999999997</v>
      </c>
      <c r="C76">
        <f t="shared" si="0"/>
        <v>70.145529841997075</v>
      </c>
    </row>
    <row r="77" spans="1:3" x14ac:dyDescent="0.35">
      <c r="A77" t="s">
        <v>138</v>
      </c>
    </row>
    <row r="78" spans="1:3" x14ac:dyDescent="0.35">
      <c r="A78" t="s">
        <v>139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28A9-558E-4D7B-9ED5-B016D1414650}">
  <dimension ref="A1:AH25"/>
  <sheetViews>
    <sheetView topLeftCell="A5" workbookViewId="0">
      <selection activeCell="A5" sqref="A5"/>
    </sheetView>
  </sheetViews>
  <sheetFormatPr defaultRowHeight="14.5" x14ac:dyDescent="0.35"/>
  <cols>
    <col min="1" max="1" width="18" customWidth="1"/>
    <col min="2" max="2" width="7.7265625" customWidth="1"/>
    <col min="3" max="3" width="17.90625" customWidth="1"/>
    <col min="4" max="4" width="9.6328125" customWidth="1"/>
    <col min="5" max="5" width="11.6328125" customWidth="1"/>
    <col min="8" max="8" width="0" hidden="1" customWidth="1"/>
    <col min="9" max="9" width="5.26953125" customWidth="1"/>
    <col min="10" max="10" width="10.90625" customWidth="1"/>
    <col min="13" max="13" width="5.26953125" customWidth="1"/>
    <col min="14" max="14" width="12" customWidth="1"/>
    <col min="19" max="19" width="30.26953125" customWidth="1"/>
    <col min="22" max="22" width="30.453125" customWidth="1"/>
    <col min="25" max="25" width="28.54296875" customWidth="1"/>
  </cols>
  <sheetData>
    <row r="1" spans="1:34" x14ac:dyDescent="0.35">
      <c r="A1" t="s">
        <v>41</v>
      </c>
      <c r="E1" t="s">
        <v>77</v>
      </c>
      <c r="G1" t="s">
        <v>78</v>
      </c>
      <c r="H1" t="s">
        <v>79</v>
      </c>
      <c r="J1" t="s">
        <v>172</v>
      </c>
      <c r="L1" t="s">
        <v>80</v>
      </c>
      <c r="N1" t="s">
        <v>81</v>
      </c>
      <c r="P1" t="s">
        <v>82</v>
      </c>
      <c r="R1" t="s">
        <v>83</v>
      </c>
      <c r="T1" t="s">
        <v>84</v>
      </c>
      <c r="V1" t="s">
        <v>85</v>
      </c>
      <c r="X1" t="s">
        <v>86</v>
      </c>
      <c r="Z1" t="s">
        <v>87</v>
      </c>
      <c r="AB1" t="s">
        <v>88</v>
      </c>
      <c r="AD1" t="s">
        <v>89</v>
      </c>
      <c r="AF1" t="s">
        <v>90</v>
      </c>
      <c r="AH1" t="s">
        <v>91</v>
      </c>
    </row>
    <row r="2" spans="1:34" x14ac:dyDescent="0.35">
      <c r="A2" t="s">
        <v>8</v>
      </c>
      <c r="D2" t="s">
        <v>173</v>
      </c>
      <c r="E2" s="4">
        <v>24.403157159999999</v>
      </c>
      <c r="F2" s="4" t="s">
        <v>173</v>
      </c>
      <c r="G2" s="4">
        <v>-60.881214239999998</v>
      </c>
      <c r="H2" s="4">
        <v>78.591134120000007</v>
      </c>
      <c r="I2" s="4" t="s">
        <v>173</v>
      </c>
      <c r="J2" s="4">
        <v>28.506863641832506</v>
      </c>
      <c r="K2" s="4" t="s">
        <v>173</v>
      </c>
      <c r="L2" s="4">
        <v>22.688400000000001</v>
      </c>
      <c r="M2" s="4" t="s">
        <v>174</v>
      </c>
      <c r="N2" s="4">
        <v>8.4434899999999997E-3</v>
      </c>
      <c r="O2" s="4" t="s">
        <v>173</v>
      </c>
      <c r="P2" s="4">
        <v>23.212900000000001</v>
      </c>
      <c r="Q2" s="4" t="s">
        <v>174</v>
      </c>
      <c r="R2" s="4">
        <v>1.0468E-2</v>
      </c>
      <c r="S2" s="4" t="s">
        <v>173</v>
      </c>
      <c r="T2" s="4">
        <v>22.391400000000001</v>
      </c>
      <c r="U2" s="4" t="s">
        <v>174</v>
      </c>
      <c r="V2" s="4">
        <v>7.5298099999999996E-3</v>
      </c>
      <c r="W2" s="4" t="s">
        <v>173</v>
      </c>
      <c r="X2" s="4">
        <v>0.49249999999999999</v>
      </c>
      <c r="Y2" s="4" t="s">
        <v>174</v>
      </c>
      <c r="Z2" s="4">
        <v>1.11366E-2</v>
      </c>
      <c r="AA2" s="4" t="s">
        <v>173</v>
      </c>
      <c r="AB2" s="4">
        <v>0.76149999999999995</v>
      </c>
      <c r="AC2" s="4" t="s">
        <v>174</v>
      </c>
      <c r="AD2" s="4">
        <v>1.0603700000000001E-2</v>
      </c>
      <c r="AE2" s="4" t="s">
        <v>173</v>
      </c>
      <c r="AF2" s="4">
        <v>0.26900000000000002</v>
      </c>
      <c r="AG2" s="4" t="s">
        <v>174</v>
      </c>
      <c r="AH2" s="4">
        <v>0.01</v>
      </c>
    </row>
    <row r="3" spans="1:34" x14ac:dyDescent="0.35">
      <c r="A3" t="s">
        <v>31</v>
      </c>
      <c r="D3" t="s">
        <v>173</v>
      </c>
      <c r="E3" s="4">
        <v>43.942120780000003</v>
      </c>
      <c r="F3" s="4" t="s">
        <v>173</v>
      </c>
      <c r="G3" s="4">
        <v>-27.417828230000001</v>
      </c>
      <c r="H3" s="4">
        <v>88.580421990000005</v>
      </c>
      <c r="I3" s="4" t="s">
        <v>173</v>
      </c>
      <c r="J3" s="4">
        <v>31.398841699918904</v>
      </c>
      <c r="K3" s="4" t="s">
        <v>173</v>
      </c>
      <c r="L3" s="4">
        <v>24.834700000000002</v>
      </c>
      <c r="M3" s="4" t="s">
        <v>174</v>
      </c>
      <c r="N3" s="4">
        <v>1.8416800000000001E-2</v>
      </c>
      <c r="O3" s="4" t="s">
        <v>173</v>
      </c>
      <c r="P3" s="4">
        <v>25.520099999999999</v>
      </c>
      <c r="Q3" s="4" t="s">
        <v>174</v>
      </c>
      <c r="R3" s="4">
        <v>2.6779899999999999E-2</v>
      </c>
      <c r="S3" s="4" t="s">
        <v>173</v>
      </c>
      <c r="T3" s="4">
        <v>24.389800000000001</v>
      </c>
      <c r="U3" s="4" t="s">
        <v>174</v>
      </c>
      <c r="V3" s="4">
        <v>1.5365500000000001E-2</v>
      </c>
      <c r="W3" s="4" t="s">
        <v>173</v>
      </c>
      <c r="X3" s="4">
        <v>0.66249999999999998</v>
      </c>
      <c r="Y3" s="4" t="s">
        <v>174</v>
      </c>
      <c r="Z3" s="4">
        <v>3.01727E-2</v>
      </c>
      <c r="AA3" s="4" t="s">
        <v>173</v>
      </c>
      <c r="AB3" s="4">
        <v>1.0852999999999999</v>
      </c>
      <c r="AC3" s="4" t="s">
        <v>174</v>
      </c>
      <c r="AD3" s="4">
        <v>2.8592800000000002E-2</v>
      </c>
      <c r="AE3" s="4" t="s">
        <v>173</v>
      </c>
      <c r="AF3" s="4">
        <v>0.42280000000000001</v>
      </c>
      <c r="AG3" s="4" t="s">
        <v>174</v>
      </c>
      <c r="AH3" s="4">
        <v>0.02</v>
      </c>
    </row>
    <row r="4" spans="1:34" x14ac:dyDescent="0.35">
      <c r="A4" t="s">
        <v>160</v>
      </c>
      <c r="D4" t="s">
        <v>173</v>
      </c>
      <c r="E4" s="4">
        <v>18.493919000000002</v>
      </c>
      <c r="F4" s="4" t="s">
        <v>173</v>
      </c>
      <c r="G4" s="4">
        <v>-32.645606299999997</v>
      </c>
      <c r="H4" s="4">
        <v>127.72550819999999</v>
      </c>
      <c r="I4" s="4" t="s">
        <v>173</v>
      </c>
      <c r="J4" s="4">
        <v>30.189333268891751</v>
      </c>
      <c r="K4" s="4" t="s">
        <v>173</v>
      </c>
      <c r="L4" s="4">
        <v>21.956600000000002</v>
      </c>
      <c r="M4" s="4" t="s">
        <v>174</v>
      </c>
      <c r="N4" s="4">
        <v>2.0485400000000002E-3</v>
      </c>
      <c r="O4" s="4" t="s">
        <v>173</v>
      </c>
      <c r="P4" s="4">
        <v>22.2865</v>
      </c>
      <c r="Q4" s="4" t="s">
        <v>174</v>
      </c>
      <c r="R4" s="4">
        <v>2.34015E-3</v>
      </c>
      <c r="S4" s="4" t="s">
        <v>173</v>
      </c>
      <c r="T4" s="4">
        <v>21.778199999999998</v>
      </c>
      <c r="U4" s="4" t="s">
        <v>174</v>
      </c>
      <c r="V4" s="4">
        <v>1.90975E-3</v>
      </c>
      <c r="W4" s="4" t="s">
        <v>173</v>
      </c>
      <c r="X4" s="4">
        <v>0.30080000000000001</v>
      </c>
      <c r="Y4" s="4" t="s">
        <v>174</v>
      </c>
      <c r="Z4" s="4">
        <v>2.6652899999999998E-3</v>
      </c>
      <c r="AA4" s="4" t="s">
        <v>173</v>
      </c>
      <c r="AB4" s="4">
        <v>0.45419999999999999</v>
      </c>
      <c r="AC4" s="4" t="s">
        <v>174</v>
      </c>
      <c r="AD4" s="4">
        <v>2.5772E-3</v>
      </c>
      <c r="AE4" s="4" t="s">
        <v>173</v>
      </c>
      <c r="AF4" s="4">
        <v>0.15340000000000001</v>
      </c>
      <c r="AG4" s="4" t="s">
        <v>174</v>
      </c>
      <c r="AH4" s="4">
        <v>0</v>
      </c>
    </row>
    <row r="5" spans="1:34" x14ac:dyDescent="0.35">
      <c r="A5" t="s">
        <v>107</v>
      </c>
      <c r="D5" t="s">
        <v>173</v>
      </c>
      <c r="E5" s="4">
        <v>37.252384339999999</v>
      </c>
      <c r="F5" s="4" t="s">
        <v>173</v>
      </c>
      <c r="G5" s="4">
        <v>-22.337247680000001</v>
      </c>
      <c r="H5" s="4">
        <v>71.02762122</v>
      </c>
      <c r="I5" s="4" t="s">
        <v>173</v>
      </c>
      <c r="J5" s="4">
        <v>29.716876020747261</v>
      </c>
      <c r="K5" s="4" t="s">
        <v>173</v>
      </c>
      <c r="L5" s="4">
        <v>22.703399999999998</v>
      </c>
      <c r="M5" s="4" t="s">
        <v>174</v>
      </c>
      <c r="N5" s="4">
        <v>8.7024700000000003E-3</v>
      </c>
      <c r="O5" s="4" t="s">
        <v>173</v>
      </c>
      <c r="P5" s="4">
        <v>23.133900000000001</v>
      </c>
      <c r="Q5" s="4" t="s">
        <v>174</v>
      </c>
      <c r="R5" s="4">
        <v>1.02331E-2</v>
      </c>
      <c r="S5" s="4" t="s">
        <v>173</v>
      </c>
      <c r="T5" s="4">
        <v>22.4343</v>
      </c>
      <c r="U5" s="4" t="s">
        <v>174</v>
      </c>
      <c r="V5" s="4">
        <v>7.9060299999999997E-3</v>
      </c>
      <c r="W5" s="4" t="s">
        <v>173</v>
      </c>
      <c r="X5" s="4">
        <v>0.39950000000000002</v>
      </c>
      <c r="Y5" s="4" t="s">
        <v>174</v>
      </c>
      <c r="Z5" s="4">
        <v>1.04727E-2</v>
      </c>
      <c r="AA5" s="4" t="s">
        <v>173</v>
      </c>
      <c r="AB5" s="4">
        <v>0.64049999999999996</v>
      </c>
      <c r="AC5" s="4" t="s">
        <v>174</v>
      </c>
      <c r="AD5" s="4">
        <v>9.9899399999999992E-3</v>
      </c>
      <c r="AE5" s="4" t="s">
        <v>173</v>
      </c>
      <c r="AF5" s="4">
        <v>0.24099999999999999</v>
      </c>
      <c r="AG5" s="4" t="s">
        <v>174</v>
      </c>
      <c r="AH5" s="4">
        <v>0.01</v>
      </c>
    </row>
    <row r="6" spans="1:34" x14ac:dyDescent="0.35">
      <c r="A6" t="s">
        <v>102</v>
      </c>
      <c r="D6" t="s">
        <v>173</v>
      </c>
      <c r="E6" s="4">
        <v>343.65478230000002</v>
      </c>
      <c r="F6" s="4" t="s">
        <v>173</v>
      </c>
      <c r="G6" s="4">
        <v>-45.377329969999998</v>
      </c>
      <c r="H6" s="4">
        <v>267.86526620000001</v>
      </c>
      <c r="I6" s="4" t="s">
        <v>173</v>
      </c>
      <c r="J6" s="4">
        <v>50.060165971718348</v>
      </c>
      <c r="K6" s="4" t="s">
        <v>173</v>
      </c>
      <c r="L6" s="4">
        <v>25.437000000000001</v>
      </c>
      <c r="M6" s="4" t="s">
        <v>174</v>
      </c>
      <c r="N6" s="4">
        <v>3.2828299999999998E-2</v>
      </c>
      <c r="O6" s="4" t="s">
        <v>173</v>
      </c>
      <c r="P6" s="4">
        <v>26.277699999999999</v>
      </c>
      <c r="Q6" s="4" t="s">
        <v>174</v>
      </c>
      <c r="R6" s="4">
        <v>5.6002000000000003E-2</v>
      </c>
      <c r="S6" s="4" t="s">
        <v>173</v>
      </c>
      <c r="T6" s="4">
        <v>24.791499999999999</v>
      </c>
      <c r="U6" s="4" t="s">
        <v>174</v>
      </c>
      <c r="V6" s="4">
        <v>2.4638E-2</v>
      </c>
      <c r="W6" s="4" t="s">
        <v>173</v>
      </c>
      <c r="X6" s="4">
        <v>0.82669999999999999</v>
      </c>
      <c r="Y6" s="4" t="s">
        <v>174</v>
      </c>
      <c r="Z6" s="4">
        <v>6.1662399999999999E-2</v>
      </c>
      <c r="AA6" s="4" t="s">
        <v>173</v>
      </c>
      <c r="AB6" s="4">
        <v>1.4601999999999999</v>
      </c>
      <c r="AC6" s="4" t="s">
        <v>174</v>
      </c>
      <c r="AD6" s="4">
        <v>5.8056700000000003E-2</v>
      </c>
      <c r="AE6" s="4" t="s">
        <v>173</v>
      </c>
      <c r="AF6" s="4">
        <v>0.63349999999999995</v>
      </c>
      <c r="AG6" s="4" t="s">
        <v>174</v>
      </c>
      <c r="AH6" s="4">
        <v>0.04</v>
      </c>
    </row>
    <row r="7" spans="1:34" x14ac:dyDescent="0.35">
      <c r="A7" t="s">
        <v>115</v>
      </c>
      <c r="D7" t="s">
        <v>173</v>
      </c>
      <c r="E7" s="4">
        <v>49.731883539999998</v>
      </c>
      <c r="F7" s="4" t="s">
        <v>173</v>
      </c>
      <c r="G7" s="4">
        <v>-61.497368280000003</v>
      </c>
      <c r="H7" s="4">
        <v>214.67418459999999</v>
      </c>
      <c r="I7" s="4" t="s">
        <v>173</v>
      </c>
      <c r="J7" s="4">
        <v>92.758924466282139</v>
      </c>
      <c r="K7" s="4" t="s">
        <v>173</v>
      </c>
      <c r="L7" s="4">
        <v>21.204899999999999</v>
      </c>
      <c r="M7" s="4" t="s">
        <v>174</v>
      </c>
      <c r="N7" s="4">
        <v>4.1435200000000004E-3</v>
      </c>
      <c r="O7" s="4" t="s">
        <v>173</v>
      </c>
      <c r="P7" s="4">
        <v>22.017900000000001</v>
      </c>
      <c r="Q7" s="4" t="s">
        <v>174</v>
      </c>
      <c r="R7" s="4">
        <v>5.4313199999999999E-3</v>
      </c>
      <c r="S7" s="4" t="s">
        <v>173</v>
      </c>
      <c r="T7" s="4">
        <v>20.660699999999999</v>
      </c>
      <c r="U7" s="4" t="s">
        <v>174</v>
      </c>
      <c r="V7" s="4">
        <v>3.5227399999999999E-3</v>
      </c>
      <c r="W7" s="4" t="s">
        <v>173</v>
      </c>
      <c r="X7" s="4">
        <v>0.78500000000000003</v>
      </c>
      <c r="Y7" s="4" t="s">
        <v>174</v>
      </c>
      <c r="Z7" s="4">
        <v>4.9239799999999997E-3</v>
      </c>
      <c r="AA7" s="4" t="s">
        <v>173</v>
      </c>
      <c r="AB7" s="4">
        <v>1.3042</v>
      </c>
      <c r="AC7" s="4" t="s">
        <v>174</v>
      </c>
      <c r="AD7" s="4">
        <v>4.6024000000000004E-3</v>
      </c>
      <c r="AE7" s="4" t="s">
        <v>173</v>
      </c>
      <c r="AF7" s="4">
        <v>0.51919999999999999</v>
      </c>
      <c r="AG7" s="4" t="s">
        <v>174</v>
      </c>
      <c r="AH7" s="4">
        <v>0</v>
      </c>
    </row>
    <row r="10" spans="1:34" x14ac:dyDescent="0.35">
      <c r="A10" t="s">
        <v>41</v>
      </c>
      <c r="C10" t="s">
        <v>205</v>
      </c>
      <c r="E10" t="s">
        <v>175</v>
      </c>
      <c r="G10" t="s">
        <v>176</v>
      </c>
      <c r="J10" t="s">
        <v>177</v>
      </c>
      <c r="L10" t="s">
        <v>178</v>
      </c>
      <c r="N10" t="s">
        <v>179</v>
      </c>
      <c r="P10" t="s">
        <v>180</v>
      </c>
      <c r="R10" t="s">
        <v>181</v>
      </c>
      <c r="S10" t="s">
        <v>189</v>
      </c>
      <c r="U10" t="s">
        <v>183</v>
      </c>
      <c r="V10" t="s">
        <v>191</v>
      </c>
      <c r="X10" t="s">
        <v>184</v>
      </c>
      <c r="Y10" t="s">
        <v>193</v>
      </c>
    </row>
    <row r="11" spans="1:34" x14ac:dyDescent="0.35">
      <c r="A11" t="s">
        <v>8</v>
      </c>
      <c r="B11" t="s">
        <v>173</v>
      </c>
      <c r="C11" t="s">
        <v>206</v>
      </c>
      <c r="D11" t="s">
        <v>173</v>
      </c>
      <c r="E11" s="4">
        <v>-16.600000000000001</v>
      </c>
      <c r="F11" s="4" t="s">
        <v>182</v>
      </c>
      <c r="G11" s="4">
        <v>0.21</v>
      </c>
      <c r="H11" s="4" t="s">
        <v>173</v>
      </c>
      <c r="I11" s="4" t="s">
        <v>173</v>
      </c>
      <c r="J11" s="4">
        <v>-16.146200000000007</v>
      </c>
      <c r="K11" s="4" t="s">
        <v>182</v>
      </c>
      <c r="L11" s="4">
        <v>0.21</v>
      </c>
      <c r="M11" s="4" t="s">
        <v>173</v>
      </c>
      <c r="N11" s="4">
        <v>-16.907700000000002</v>
      </c>
      <c r="O11" s="4" t="s">
        <v>182</v>
      </c>
      <c r="P11" s="4">
        <v>0.21</v>
      </c>
      <c r="Q11" s="4" t="s">
        <v>173</v>
      </c>
      <c r="R11" s="6" t="s">
        <v>185</v>
      </c>
      <c r="S11" s="4" t="s">
        <v>212</v>
      </c>
      <c r="T11" s="4" t="s">
        <v>173</v>
      </c>
      <c r="U11" s="6" t="s">
        <v>186</v>
      </c>
      <c r="V11" s="4" t="s">
        <v>218</v>
      </c>
      <c r="W11" s="4" t="s">
        <v>173</v>
      </c>
      <c r="X11" s="6" t="s">
        <v>187</v>
      </c>
      <c r="Y11" s="4" t="s">
        <v>225</v>
      </c>
      <c r="Z11" s="7" t="s">
        <v>169</v>
      </c>
      <c r="AA11" s="7" t="s">
        <v>224</v>
      </c>
    </row>
    <row r="12" spans="1:34" x14ac:dyDescent="0.35">
      <c r="A12" t="s">
        <v>31</v>
      </c>
      <c r="B12" t="s">
        <v>173</v>
      </c>
      <c r="C12" t="s">
        <v>207</v>
      </c>
      <c r="D12" t="s">
        <v>173</v>
      </c>
      <c r="E12" s="4">
        <v>-14.406500000000001</v>
      </c>
      <c r="F12" s="4" t="s">
        <v>182</v>
      </c>
      <c r="G12" s="4">
        <v>0.22</v>
      </c>
      <c r="H12" s="4" t="s">
        <v>173</v>
      </c>
      <c r="I12" s="4" t="s">
        <v>173</v>
      </c>
      <c r="J12" s="4">
        <v>-13.744</v>
      </c>
      <c r="K12" s="4" t="s">
        <v>182</v>
      </c>
      <c r="L12" s="4">
        <v>0.22</v>
      </c>
      <c r="M12" s="4" t="s">
        <v>173</v>
      </c>
      <c r="N12" s="4">
        <v>-14.829299999999998</v>
      </c>
      <c r="O12" s="4" t="s">
        <v>182</v>
      </c>
      <c r="P12" s="4">
        <v>0.22</v>
      </c>
      <c r="Q12" s="4" t="s">
        <v>173</v>
      </c>
      <c r="R12" s="4" t="s">
        <v>188</v>
      </c>
      <c r="S12" s="4" t="s">
        <v>213</v>
      </c>
      <c r="T12" s="4" t="s">
        <v>173</v>
      </c>
      <c r="U12" s="4" t="s">
        <v>190</v>
      </c>
      <c r="V12" s="4" t="s">
        <v>219</v>
      </c>
      <c r="W12" s="4" t="s">
        <v>173</v>
      </c>
      <c r="X12" s="4" t="s">
        <v>192</v>
      </c>
      <c r="Y12" s="4" t="s">
        <v>226</v>
      </c>
      <c r="Z12" s="7" t="s">
        <v>169</v>
      </c>
      <c r="AA12" s="7" t="s">
        <v>224</v>
      </c>
    </row>
    <row r="13" spans="1:34" x14ac:dyDescent="0.35">
      <c r="A13" t="s">
        <v>160</v>
      </c>
      <c r="B13" t="s">
        <v>173</v>
      </c>
      <c r="C13" t="s">
        <v>208</v>
      </c>
      <c r="D13" t="s">
        <v>173</v>
      </c>
      <c r="E13" s="4">
        <v>-18.169799999999995</v>
      </c>
      <c r="F13" s="4" t="s">
        <v>182</v>
      </c>
      <c r="G13" s="4">
        <v>0.32</v>
      </c>
      <c r="H13" s="4" t="s">
        <v>173</v>
      </c>
      <c r="I13" s="4" t="s">
        <v>173</v>
      </c>
      <c r="J13" s="4">
        <v>-17.839999999999996</v>
      </c>
      <c r="K13" s="4" t="s">
        <v>182</v>
      </c>
      <c r="L13" s="4">
        <v>0.32</v>
      </c>
      <c r="M13" s="4" t="s">
        <v>173</v>
      </c>
      <c r="N13" s="4">
        <v>-18.348199999999999</v>
      </c>
      <c r="O13" s="4" t="s">
        <v>182</v>
      </c>
      <c r="P13" s="4">
        <v>0.32</v>
      </c>
      <c r="Q13" s="4" t="s">
        <v>173</v>
      </c>
      <c r="R13" s="4" t="s">
        <v>194</v>
      </c>
      <c r="S13" s="4" t="s">
        <v>214</v>
      </c>
      <c r="T13" s="4" t="s">
        <v>173</v>
      </c>
      <c r="U13" s="4" t="s">
        <v>195</v>
      </c>
      <c r="V13" s="4" t="s">
        <v>220</v>
      </c>
      <c r="W13" s="4" t="s">
        <v>173</v>
      </c>
      <c r="X13" s="4" t="s">
        <v>196</v>
      </c>
      <c r="Y13" s="4" t="s">
        <v>227</v>
      </c>
      <c r="Z13" s="7" t="s">
        <v>169</v>
      </c>
      <c r="AA13" s="7" t="s">
        <v>224</v>
      </c>
    </row>
    <row r="14" spans="1:34" x14ac:dyDescent="0.35">
      <c r="A14" t="s">
        <v>107</v>
      </c>
      <c r="B14" t="s">
        <v>173</v>
      </c>
      <c r="C14" t="s">
        <v>209</v>
      </c>
      <c r="D14" t="s">
        <v>173</v>
      </c>
      <c r="E14" s="4">
        <v>-16.603400000000001</v>
      </c>
      <c r="F14" s="4" t="s">
        <v>182</v>
      </c>
      <c r="G14" s="4">
        <v>0.18</v>
      </c>
      <c r="H14" s="4" t="s">
        <v>173</v>
      </c>
      <c r="I14" s="4" t="s">
        <v>173</v>
      </c>
      <c r="J14" s="4">
        <v>-16.172899999999998</v>
      </c>
      <c r="K14" s="4" t="s">
        <v>182</v>
      </c>
      <c r="L14" s="4">
        <v>0.18</v>
      </c>
      <c r="M14" s="4" t="s">
        <v>173</v>
      </c>
      <c r="N14" s="4">
        <v>-16.872399999999999</v>
      </c>
      <c r="O14" s="4" t="s">
        <v>182</v>
      </c>
      <c r="P14" s="4">
        <v>0.18</v>
      </c>
      <c r="Q14" s="4" t="s">
        <v>173</v>
      </c>
      <c r="R14" s="4" t="s">
        <v>197</v>
      </c>
      <c r="S14" s="4" t="s">
        <v>215</v>
      </c>
      <c r="T14" s="4" t="s">
        <v>173</v>
      </c>
      <c r="U14" s="4" t="s">
        <v>198</v>
      </c>
      <c r="V14" s="4" t="s">
        <v>221</v>
      </c>
      <c r="W14" s="4" t="s">
        <v>173</v>
      </c>
      <c r="X14" s="4" t="s">
        <v>199</v>
      </c>
      <c r="Y14" s="4" t="s">
        <v>228</v>
      </c>
      <c r="Z14" s="7" t="s">
        <v>169</v>
      </c>
      <c r="AA14" s="7" t="s">
        <v>224</v>
      </c>
    </row>
    <row r="15" spans="1:34" x14ac:dyDescent="0.35">
      <c r="A15" t="s">
        <v>102</v>
      </c>
      <c r="B15" t="s">
        <v>173</v>
      </c>
      <c r="C15" t="s">
        <v>210</v>
      </c>
      <c r="D15" t="s">
        <v>173</v>
      </c>
      <c r="E15" s="4">
        <v>-11.974500000000003</v>
      </c>
      <c r="F15" s="4" t="s">
        <v>182</v>
      </c>
      <c r="G15" s="4">
        <v>0.28000000000000003</v>
      </c>
      <c r="H15" s="4" t="s">
        <v>173</v>
      </c>
      <c r="I15" s="4" t="s">
        <v>173</v>
      </c>
      <c r="J15" s="4">
        <v>-11.133800000000001</v>
      </c>
      <c r="K15" s="4" t="s">
        <v>182</v>
      </c>
      <c r="L15" s="4">
        <v>0.28000000000000003</v>
      </c>
      <c r="M15" s="4" t="s">
        <v>173</v>
      </c>
      <c r="N15" s="4">
        <v>-12.620000000000001</v>
      </c>
      <c r="O15" s="4" t="s">
        <v>182</v>
      </c>
      <c r="P15" s="4">
        <v>0.28000000000000003</v>
      </c>
      <c r="Q15" s="4" t="s">
        <v>173</v>
      </c>
      <c r="R15" s="4" t="s">
        <v>200</v>
      </c>
      <c r="S15" s="4" t="s">
        <v>216</v>
      </c>
      <c r="T15" s="4" t="s">
        <v>173</v>
      </c>
      <c r="U15" s="4" t="s">
        <v>201</v>
      </c>
      <c r="V15" s="4" t="s">
        <v>222</v>
      </c>
      <c r="W15" s="4" t="s">
        <v>173</v>
      </c>
      <c r="X15" s="4" t="s">
        <v>202</v>
      </c>
      <c r="Y15" s="4" t="s">
        <v>229</v>
      </c>
      <c r="Z15" s="7" t="s">
        <v>169</v>
      </c>
      <c r="AA15" s="7" t="s">
        <v>224</v>
      </c>
    </row>
    <row r="16" spans="1:34" x14ac:dyDescent="0.35">
      <c r="A16" t="s">
        <v>115</v>
      </c>
      <c r="B16" t="s">
        <v>173</v>
      </c>
      <c r="C16" t="s">
        <v>211</v>
      </c>
      <c r="D16" t="s">
        <v>173</v>
      </c>
      <c r="E16" s="4">
        <v>-18.6401</v>
      </c>
      <c r="F16" s="4" t="s">
        <v>182</v>
      </c>
      <c r="G16" s="4">
        <v>0.18</v>
      </c>
      <c r="H16" s="4" t="s">
        <v>173</v>
      </c>
      <c r="I16" s="4" t="s">
        <v>173</v>
      </c>
      <c r="J16" s="4">
        <v>-17.827100000000002</v>
      </c>
      <c r="K16" s="4" t="s">
        <v>182</v>
      </c>
      <c r="L16" s="4">
        <v>0.18</v>
      </c>
      <c r="M16" s="4" t="s">
        <v>173</v>
      </c>
      <c r="N16" s="4">
        <v>-19.1843</v>
      </c>
      <c r="O16" s="4" t="s">
        <v>182</v>
      </c>
      <c r="P16" s="4">
        <v>0.18</v>
      </c>
      <c r="Q16" s="4" t="s">
        <v>173</v>
      </c>
      <c r="R16" s="4" t="s">
        <v>203</v>
      </c>
      <c r="S16" s="4" t="s">
        <v>217</v>
      </c>
      <c r="T16" s="4" t="s">
        <v>173</v>
      </c>
      <c r="U16" s="4" t="s">
        <v>204</v>
      </c>
      <c r="V16" s="4" t="s">
        <v>223</v>
      </c>
      <c r="W16" s="4" t="s">
        <v>173</v>
      </c>
      <c r="X16" s="4" t="s">
        <v>201</v>
      </c>
      <c r="Y16" s="4" t="s">
        <v>230</v>
      </c>
      <c r="Z16" s="7" t="s">
        <v>169</v>
      </c>
      <c r="AA16" s="7" t="s">
        <v>224</v>
      </c>
    </row>
    <row r="19" spans="1:28" x14ac:dyDescent="0.35">
      <c r="A19" t="s">
        <v>41</v>
      </c>
      <c r="B19" t="s">
        <v>173</v>
      </c>
      <c r="C19" t="s">
        <v>246</v>
      </c>
      <c r="E19" t="s">
        <v>77</v>
      </c>
      <c r="G19" t="s">
        <v>78</v>
      </c>
      <c r="H19" t="s">
        <v>79</v>
      </c>
      <c r="J19" t="s">
        <v>172</v>
      </c>
      <c r="L19" t="s">
        <v>80</v>
      </c>
      <c r="N19" t="s">
        <v>81</v>
      </c>
      <c r="P19" t="s">
        <v>82</v>
      </c>
      <c r="R19" t="s">
        <v>83</v>
      </c>
      <c r="T19" t="s">
        <v>86</v>
      </c>
      <c r="V19" t="s">
        <v>87</v>
      </c>
      <c r="X19" s="4" t="s">
        <v>251</v>
      </c>
      <c r="Y19" t="s">
        <v>169</v>
      </c>
      <c r="Z19" t="s">
        <v>251</v>
      </c>
      <c r="AB19" s="9" t="s">
        <v>169</v>
      </c>
    </row>
    <row r="20" spans="1:28" x14ac:dyDescent="0.35">
      <c r="A20" t="s">
        <v>8</v>
      </c>
      <c r="B20" t="s">
        <v>173</v>
      </c>
      <c r="C20" t="s">
        <v>247</v>
      </c>
      <c r="D20" t="s">
        <v>173</v>
      </c>
      <c r="E20" s="4">
        <v>24.403157159999999</v>
      </c>
      <c r="F20" s="4" t="s">
        <v>173</v>
      </c>
      <c r="G20" s="4">
        <v>-60.881214239999998</v>
      </c>
      <c r="H20" s="4">
        <v>78.591134120000007</v>
      </c>
      <c r="I20" s="4" t="s">
        <v>173</v>
      </c>
      <c r="J20" s="4">
        <v>28.506863641832506</v>
      </c>
      <c r="K20" s="4" t="s">
        <v>173</v>
      </c>
      <c r="L20" s="4">
        <v>22.688400000000001</v>
      </c>
      <c r="M20" s="4" t="s">
        <v>174</v>
      </c>
      <c r="N20" s="4">
        <v>8.4434899999999997E-3</v>
      </c>
      <c r="O20" s="4" t="s">
        <v>173</v>
      </c>
      <c r="P20" s="4">
        <v>23.212900000000001</v>
      </c>
      <c r="Q20" s="4" t="s">
        <v>174</v>
      </c>
      <c r="R20" s="4">
        <v>1.0468E-2</v>
      </c>
      <c r="S20" s="4" t="s">
        <v>173</v>
      </c>
      <c r="T20" s="4">
        <v>0.49249999999999999</v>
      </c>
      <c r="U20" s="4" t="s">
        <v>174</v>
      </c>
      <c r="V20" s="4">
        <v>1.11366E-2</v>
      </c>
      <c r="W20" s="4" t="s">
        <v>173</v>
      </c>
      <c r="X20" s="4">
        <v>0.54359999999999997</v>
      </c>
      <c r="Y20" t="s">
        <v>174</v>
      </c>
      <c r="Z20" s="4">
        <v>3.5151135559999998E-2</v>
      </c>
      <c r="AB20" s="9" t="s">
        <v>224</v>
      </c>
    </row>
    <row r="21" spans="1:28" x14ac:dyDescent="0.35">
      <c r="A21" t="s">
        <v>31</v>
      </c>
      <c r="B21" t="s">
        <v>173</v>
      </c>
      <c r="C21" t="s">
        <v>249</v>
      </c>
      <c r="D21" t="s">
        <v>173</v>
      </c>
      <c r="E21" s="4">
        <v>43.942120780000003</v>
      </c>
      <c r="F21" s="4" t="s">
        <v>173</v>
      </c>
      <c r="G21" s="4">
        <v>-27.417828230000001</v>
      </c>
      <c r="H21" s="4">
        <v>88.580421990000005</v>
      </c>
      <c r="I21" s="4" t="s">
        <v>173</v>
      </c>
      <c r="J21" s="4">
        <v>31.398841699918904</v>
      </c>
      <c r="K21" s="4" t="s">
        <v>173</v>
      </c>
      <c r="L21" s="4">
        <v>24.834700000000002</v>
      </c>
      <c r="M21" s="4" t="s">
        <v>174</v>
      </c>
      <c r="N21" s="4">
        <v>1.8416800000000001E-2</v>
      </c>
      <c r="O21" s="4" t="s">
        <v>173</v>
      </c>
      <c r="P21" s="4">
        <v>25.520099999999999</v>
      </c>
      <c r="Q21" s="4" t="s">
        <v>174</v>
      </c>
      <c r="R21" s="4">
        <v>2.6779899999999999E-2</v>
      </c>
      <c r="S21" s="4" t="s">
        <v>173</v>
      </c>
      <c r="T21" s="4">
        <v>0.66249999999999998</v>
      </c>
      <c r="U21" s="4" t="s">
        <v>174</v>
      </c>
      <c r="V21" s="4">
        <v>3.01727E-2</v>
      </c>
      <c r="W21" s="4" t="s">
        <v>173</v>
      </c>
      <c r="X21" s="4">
        <v>0.56969999999999998</v>
      </c>
      <c r="Y21" t="s">
        <v>174</v>
      </c>
      <c r="Z21" s="4">
        <v>5.7510353E-2</v>
      </c>
      <c r="AB21" s="9" t="s">
        <v>224</v>
      </c>
    </row>
    <row r="22" spans="1:28" x14ac:dyDescent="0.35">
      <c r="A22" t="s">
        <v>162</v>
      </c>
      <c r="B22" t="s">
        <v>173</v>
      </c>
      <c r="C22" t="s">
        <v>248</v>
      </c>
      <c r="D22" t="s">
        <v>173</v>
      </c>
      <c r="E22" s="4">
        <v>18.493919000000002</v>
      </c>
      <c r="F22" s="4" t="s">
        <v>173</v>
      </c>
      <c r="G22" s="4">
        <v>-32.645606299999997</v>
      </c>
      <c r="H22" s="4">
        <v>127.72550819999999</v>
      </c>
      <c r="I22" s="4" t="s">
        <v>173</v>
      </c>
      <c r="J22" s="4">
        <v>30.189333268891751</v>
      </c>
      <c r="K22" s="4" t="s">
        <v>173</v>
      </c>
      <c r="L22" s="4">
        <v>21.956600000000002</v>
      </c>
      <c r="M22" s="4" t="s">
        <v>174</v>
      </c>
      <c r="N22" s="4">
        <v>2.0485400000000002E-3</v>
      </c>
      <c r="O22" s="4" t="s">
        <v>173</v>
      </c>
      <c r="P22" s="4">
        <v>22.2865</v>
      </c>
      <c r="Q22" s="4" t="s">
        <v>174</v>
      </c>
      <c r="R22" s="4">
        <v>2.34015E-3</v>
      </c>
      <c r="S22" s="4" t="s">
        <v>173</v>
      </c>
      <c r="T22" s="4">
        <v>0.30080000000000001</v>
      </c>
      <c r="U22" s="4" t="s">
        <v>174</v>
      </c>
      <c r="V22" s="4">
        <v>2.6652899999999998E-3</v>
      </c>
      <c r="W22" s="4" t="s">
        <v>173</v>
      </c>
      <c r="X22" s="4">
        <v>0.36199999999999999</v>
      </c>
      <c r="Y22" t="s">
        <v>174</v>
      </c>
      <c r="Z22" s="4">
        <v>6.7322599999999996E-2</v>
      </c>
      <c r="AB22" s="9" t="s">
        <v>224</v>
      </c>
    </row>
    <row r="23" spans="1:28" x14ac:dyDescent="0.35">
      <c r="A23" t="s">
        <v>107</v>
      </c>
      <c r="B23" t="s">
        <v>173</v>
      </c>
      <c r="C23" t="s">
        <v>249</v>
      </c>
      <c r="D23" t="s">
        <v>173</v>
      </c>
      <c r="E23" s="4">
        <v>37.252384339999999</v>
      </c>
      <c r="F23" s="4" t="s">
        <v>173</v>
      </c>
      <c r="G23" s="4">
        <v>-22.337247680000001</v>
      </c>
      <c r="H23" s="4">
        <v>71.02762122</v>
      </c>
      <c r="I23" s="4" t="s">
        <v>173</v>
      </c>
      <c r="J23" s="4">
        <v>29.716876020747261</v>
      </c>
      <c r="K23" s="4" t="s">
        <v>173</v>
      </c>
      <c r="L23" s="4">
        <v>22.703399999999998</v>
      </c>
      <c r="M23" s="4" t="s">
        <v>174</v>
      </c>
      <c r="N23" s="4">
        <v>8.7024700000000003E-3</v>
      </c>
      <c r="O23" s="4" t="s">
        <v>173</v>
      </c>
      <c r="P23" s="4">
        <v>23.133900000000001</v>
      </c>
      <c r="Q23" s="4" t="s">
        <v>174</v>
      </c>
      <c r="R23" s="4">
        <v>1.02331E-2</v>
      </c>
      <c r="S23" s="4" t="s">
        <v>173</v>
      </c>
      <c r="T23" s="4">
        <v>0.39950000000000002</v>
      </c>
      <c r="U23" s="4" t="s">
        <v>174</v>
      </c>
      <c r="V23" s="4">
        <v>1.04727E-2</v>
      </c>
      <c r="W23" s="4" t="s">
        <v>173</v>
      </c>
      <c r="X23" s="4">
        <v>0.58330000000000004</v>
      </c>
      <c r="Y23" t="s">
        <v>174</v>
      </c>
      <c r="Z23" s="4">
        <v>6.3972900999999999E-2</v>
      </c>
      <c r="AB23" s="9" t="s">
        <v>224</v>
      </c>
    </row>
    <row r="24" spans="1:28" x14ac:dyDescent="0.35">
      <c r="A24" t="s">
        <v>102</v>
      </c>
      <c r="B24" t="s">
        <v>173</v>
      </c>
      <c r="C24" t="s">
        <v>249</v>
      </c>
      <c r="D24" t="s">
        <v>173</v>
      </c>
      <c r="E24" s="4">
        <v>343.65478230000002</v>
      </c>
      <c r="F24" s="4" t="s">
        <v>173</v>
      </c>
      <c r="G24" s="4">
        <v>-45.377329969999998</v>
      </c>
      <c r="H24" s="4">
        <v>267.86526620000001</v>
      </c>
      <c r="I24" s="4" t="s">
        <v>173</v>
      </c>
      <c r="J24" s="4">
        <v>50.060165971718348</v>
      </c>
      <c r="K24" s="4" t="s">
        <v>173</v>
      </c>
      <c r="L24" s="4">
        <v>25.437000000000001</v>
      </c>
      <c r="M24" s="4" t="s">
        <v>174</v>
      </c>
      <c r="N24" s="4">
        <v>3.2828299999999998E-2</v>
      </c>
      <c r="O24" s="4" t="s">
        <v>173</v>
      </c>
      <c r="P24" s="4">
        <v>26.277699999999999</v>
      </c>
      <c r="Q24" s="4" t="s">
        <v>174</v>
      </c>
      <c r="R24" s="4">
        <v>5.6002000000000003E-2</v>
      </c>
      <c r="S24" s="4" t="s">
        <v>173</v>
      </c>
      <c r="T24" s="4">
        <v>0.82669999999999999</v>
      </c>
      <c r="U24" s="4" t="s">
        <v>174</v>
      </c>
      <c r="V24" s="4">
        <v>6.1662399999999999E-2</v>
      </c>
      <c r="W24" s="4" t="s">
        <v>173</v>
      </c>
      <c r="X24" s="4">
        <v>0.74060000000000004</v>
      </c>
      <c r="Y24" t="s">
        <v>174</v>
      </c>
      <c r="Z24" s="4">
        <v>7.9007416999999996E-2</v>
      </c>
      <c r="AB24" s="9" t="s">
        <v>224</v>
      </c>
    </row>
    <row r="25" spans="1:28" x14ac:dyDescent="0.35">
      <c r="A25" t="s">
        <v>115</v>
      </c>
      <c r="B25" t="s">
        <v>173</v>
      </c>
      <c r="C25" t="s">
        <v>250</v>
      </c>
      <c r="D25" t="s">
        <v>173</v>
      </c>
      <c r="E25" s="4">
        <v>49.731883539999998</v>
      </c>
      <c r="F25" s="4" t="s">
        <v>173</v>
      </c>
      <c r="G25" s="4">
        <v>-61.497368280000003</v>
      </c>
      <c r="H25" s="4">
        <v>214.67418459999999</v>
      </c>
      <c r="I25" s="4" t="s">
        <v>173</v>
      </c>
      <c r="J25" s="4">
        <v>92.758924466282139</v>
      </c>
      <c r="K25" s="4" t="s">
        <v>173</v>
      </c>
      <c r="L25" s="4">
        <v>21.204899999999999</v>
      </c>
      <c r="M25" s="4" t="s">
        <v>174</v>
      </c>
      <c r="N25" s="4">
        <v>4.1435200000000004E-3</v>
      </c>
      <c r="O25" s="4" t="s">
        <v>173</v>
      </c>
      <c r="P25" s="4">
        <v>22.017900000000001</v>
      </c>
      <c r="Q25" s="4" t="s">
        <v>174</v>
      </c>
      <c r="R25" s="4">
        <v>5.4313199999999999E-3</v>
      </c>
      <c r="S25" s="4" t="s">
        <v>173</v>
      </c>
      <c r="T25" s="4">
        <v>0.78500000000000003</v>
      </c>
      <c r="U25" s="4" t="s">
        <v>174</v>
      </c>
      <c r="V25" s="4">
        <v>4.9239799999999997E-3</v>
      </c>
      <c r="W25" s="4" t="s">
        <v>173</v>
      </c>
      <c r="X25" s="4">
        <v>0.74729999999999996</v>
      </c>
      <c r="Y25" t="s">
        <v>174</v>
      </c>
      <c r="Z25" s="4">
        <v>3.7108213000000001E-2</v>
      </c>
      <c r="AB25" s="9" t="s">
        <v>224</v>
      </c>
    </row>
  </sheetData>
  <phoneticPr fontId="20" type="noConversion"/>
  <hyperlinks>
    <hyperlink ref="Z11" r:id="rId1" display="\\" xr:uid="{6973B76D-26E5-4B79-B449-1EA15464725B}"/>
    <hyperlink ref="Z12:Z16" r:id="rId2" display="\\" xr:uid="{0741859C-A874-4F0B-861C-956A8D4F5B97}"/>
    <hyperlink ref="AA11" r:id="rId3" xr:uid="{9488A2AD-4EB5-496E-ADA8-13E44786B600}"/>
    <hyperlink ref="AA12:AA16" r:id="rId4" display="\\" xr:uid="{67591C3E-548C-4CA6-8ECE-95DB72949CBD}"/>
    <hyperlink ref="AB19" r:id="rId5" display="\\" xr:uid="{3DA0BC81-4D1A-46E8-A49F-31454D900171}"/>
    <hyperlink ref="AB20:AB25" r:id="rId6" display="\\" xr:uid="{9B919035-591B-476D-9CCB-FA3D6C5BAE97}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499D-5891-4C60-96F1-8A1871B56DEA}">
  <dimension ref="A1:AH37"/>
  <sheetViews>
    <sheetView topLeftCell="J1" workbookViewId="0">
      <selection activeCell="A18" sqref="A18:AA18"/>
    </sheetView>
  </sheetViews>
  <sheetFormatPr defaultRowHeight="14.5" x14ac:dyDescent="0.35"/>
  <cols>
    <col min="1" max="1" width="18" customWidth="1"/>
    <col min="2" max="2" width="7.7265625" customWidth="1"/>
    <col min="3" max="3" width="17.90625" customWidth="1"/>
    <col min="4" max="4" width="9.6328125" customWidth="1"/>
    <col min="5" max="5" width="11.6328125" customWidth="1"/>
    <col min="8" max="8" width="0" hidden="1" customWidth="1"/>
    <col min="9" max="9" width="8" customWidth="1"/>
    <col min="10" max="10" width="10.90625" customWidth="1"/>
    <col min="13" max="13" width="8" customWidth="1"/>
    <col min="14" max="14" width="12" customWidth="1"/>
    <col min="19" max="19" width="30.26953125" customWidth="1"/>
    <col min="22" max="22" width="30.453125" customWidth="1"/>
    <col min="24" max="24" width="24.26953125" customWidth="1"/>
    <col min="25" max="25" width="28.54296875" customWidth="1"/>
    <col min="27" max="27" width="7.08984375" customWidth="1"/>
  </cols>
  <sheetData>
    <row r="1" spans="1:34" x14ac:dyDescent="0.35">
      <c r="A1" t="s">
        <v>41</v>
      </c>
      <c r="E1" t="s">
        <v>77</v>
      </c>
      <c r="G1" t="s">
        <v>78</v>
      </c>
      <c r="H1" t="s">
        <v>79</v>
      </c>
      <c r="J1" t="s">
        <v>172</v>
      </c>
      <c r="L1" t="s">
        <v>80</v>
      </c>
      <c r="N1" t="s">
        <v>81</v>
      </c>
      <c r="P1" t="s">
        <v>82</v>
      </c>
      <c r="R1" t="s">
        <v>83</v>
      </c>
      <c r="T1" t="s">
        <v>84</v>
      </c>
      <c r="V1" t="s">
        <v>85</v>
      </c>
      <c r="X1" t="s">
        <v>86</v>
      </c>
      <c r="Z1" t="s">
        <v>87</v>
      </c>
      <c r="AB1" t="s">
        <v>88</v>
      </c>
      <c r="AD1" t="s">
        <v>89</v>
      </c>
      <c r="AF1" t="s">
        <v>90</v>
      </c>
      <c r="AH1" t="s">
        <v>91</v>
      </c>
    </row>
    <row r="2" spans="1:34" x14ac:dyDescent="0.35">
      <c r="A2" t="s">
        <v>8</v>
      </c>
      <c r="D2" t="s">
        <v>173</v>
      </c>
      <c r="E2" s="4">
        <v>24.403157159999999</v>
      </c>
      <c r="F2" s="4" t="s">
        <v>173</v>
      </c>
      <c r="G2" s="4">
        <v>-60.881214239999998</v>
      </c>
      <c r="H2" s="4">
        <v>78.591134120000007</v>
      </c>
      <c r="I2" s="4" t="s">
        <v>173</v>
      </c>
      <c r="J2" s="4">
        <v>28.506863641832506</v>
      </c>
      <c r="K2" s="4" t="s">
        <v>173</v>
      </c>
      <c r="L2" s="4">
        <v>22.688400000000001</v>
      </c>
      <c r="M2" s="4" t="s">
        <v>174</v>
      </c>
      <c r="N2" s="4">
        <v>8.4434899999999997E-3</v>
      </c>
      <c r="O2" s="4" t="s">
        <v>173</v>
      </c>
      <c r="P2" s="4">
        <v>23.212900000000001</v>
      </c>
      <c r="Q2" s="4" t="s">
        <v>174</v>
      </c>
      <c r="R2" s="4">
        <v>1.0468E-2</v>
      </c>
      <c r="S2" s="4" t="s">
        <v>173</v>
      </c>
      <c r="T2" s="4">
        <v>22.391400000000001</v>
      </c>
      <c r="U2" s="4" t="s">
        <v>174</v>
      </c>
      <c r="V2" s="4">
        <v>7.5298099999999996E-3</v>
      </c>
      <c r="W2" s="4" t="s">
        <v>173</v>
      </c>
      <c r="X2" s="4">
        <v>0.49249999999999999</v>
      </c>
      <c r="Y2" s="4" t="s">
        <v>174</v>
      </c>
      <c r="Z2" s="4">
        <v>1.11366E-2</v>
      </c>
      <c r="AA2" s="4" t="s">
        <v>173</v>
      </c>
      <c r="AB2" s="4">
        <v>0.76149999999999995</v>
      </c>
      <c r="AC2" s="4" t="s">
        <v>174</v>
      </c>
      <c r="AD2" s="4">
        <v>1.0603700000000001E-2</v>
      </c>
      <c r="AE2" s="4" t="s">
        <v>173</v>
      </c>
      <c r="AF2" s="4">
        <v>0.26900000000000002</v>
      </c>
      <c r="AG2" s="4" t="s">
        <v>174</v>
      </c>
      <c r="AH2" s="4">
        <v>0.01</v>
      </c>
    </row>
    <row r="3" spans="1:34" x14ac:dyDescent="0.35">
      <c r="A3" t="s">
        <v>31</v>
      </c>
      <c r="D3" t="s">
        <v>173</v>
      </c>
      <c r="E3" s="4">
        <v>43.942120780000003</v>
      </c>
      <c r="F3" s="4" t="s">
        <v>173</v>
      </c>
      <c r="G3" s="4">
        <v>-27.417828230000001</v>
      </c>
      <c r="H3" s="4">
        <v>88.580421990000005</v>
      </c>
      <c r="I3" s="4" t="s">
        <v>173</v>
      </c>
      <c r="J3" s="4">
        <v>31.398841699918904</v>
      </c>
      <c r="K3" s="4" t="s">
        <v>173</v>
      </c>
      <c r="L3" s="4">
        <v>24.834700000000002</v>
      </c>
      <c r="M3" s="4" t="s">
        <v>174</v>
      </c>
      <c r="N3" s="4">
        <v>1.8416800000000001E-2</v>
      </c>
      <c r="O3" s="4" t="s">
        <v>173</v>
      </c>
      <c r="P3" s="4">
        <v>25.520099999999999</v>
      </c>
      <c r="Q3" s="4" t="s">
        <v>174</v>
      </c>
      <c r="R3" s="4">
        <v>2.6779899999999999E-2</v>
      </c>
      <c r="S3" s="4" t="s">
        <v>173</v>
      </c>
      <c r="T3" s="4">
        <v>24.389800000000001</v>
      </c>
      <c r="U3" s="4" t="s">
        <v>174</v>
      </c>
      <c r="V3" s="4">
        <v>1.5365500000000001E-2</v>
      </c>
      <c r="W3" s="4" t="s">
        <v>173</v>
      </c>
      <c r="X3" s="4">
        <v>0.66249999999999998</v>
      </c>
      <c r="Y3" s="4" t="s">
        <v>174</v>
      </c>
      <c r="Z3" s="4">
        <v>3.01727E-2</v>
      </c>
      <c r="AA3" s="4" t="s">
        <v>173</v>
      </c>
      <c r="AB3" s="4">
        <v>1.0852999999999999</v>
      </c>
      <c r="AC3" s="4" t="s">
        <v>174</v>
      </c>
      <c r="AD3" s="4">
        <v>2.8592800000000002E-2</v>
      </c>
      <c r="AE3" s="4" t="s">
        <v>173</v>
      </c>
      <c r="AF3" s="4">
        <v>0.42280000000000001</v>
      </c>
      <c r="AG3" s="4" t="s">
        <v>174</v>
      </c>
      <c r="AH3" s="4">
        <v>0.02</v>
      </c>
    </row>
    <row r="4" spans="1:34" x14ac:dyDescent="0.35">
      <c r="A4" t="s">
        <v>160</v>
      </c>
      <c r="D4" t="s">
        <v>173</v>
      </c>
      <c r="E4" s="4">
        <v>18.493919000000002</v>
      </c>
      <c r="F4" s="4" t="s">
        <v>173</v>
      </c>
      <c r="G4" s="4">
        <v>-32.645606299999997</v>
      </c>
      <c r="H4" s="4">
        <v>127.72550819999999</v>
      </c>
      <c r="I4" s="4" t="s">
        <v>173</v>
      </c>
      <c r="J4" s="4">
        <v>30.189333268891751</v>
      </c>
      <c r="K4" s="4" t="s">
        <v>173</v>
      </c>
      <c r="L4" s="4">
        <v>21.956600000000002</v>
      </c>
      <c r="M4" s="4" t="s">
        <v>174</v>
      </c>
      <c r="N4" s="4">
        <v>2.0485400000000002E-3</v>
      </c>
      <c r="O4" s="4" t="s">
        <v>173</v>
      </c>
      <c r="P4" s="4">
        <v>22.2865</v>
      </c>
      <c r="Q4" s="4" t="s">
        <v>174</v>
      </c>
      <c r="R4" s="4">
        <v>2.34015E-3</v>
      </c>
      <c r="S4" s="4" t="s">
        <v>173</v>
      </c>
      <c r="T4" s="4">
        <v>21.778199999999998</v>
      </c>
      <c r="U4" s="4" t="s">
        <v>174</v>
      </c>
      <c r="V4" s="4">
        <v>1.90975E-3</v>
      </c>
      <c r="W4" s="4" t="s">
        <v>173</v>
      </c>
      <c r="X4" s="4">
        <v>0.30080000000000001</v>
      </c>
      <c r="Y4" s="4" t="s">
        <v>174</v>
      </c>
      <c r="Z4" s="4">
        <v>2.6652899999999998E-3</v>
      </c>
      <c r="AA4" s="4" t="s">
        <v>173</v>
      </c>
      <c r="AB4" s="4">
        <v>0.45419999999999999</v>
      </c>
      <c r="AC4" s="4" t="s">
        <v>174</v>
      </c>
      <c r="AD4" s="4">
        <v>2.5772E-3</v>
      </c>
      <c r="AE4" s="4" t="s">
        <v>173</v>
      </c>
      <c r="AF4" s="4">
        <v>0.15340000000000001</v>
      </c>
      <c r="AG4" s="4" t="s">
        <v>174</v>
      </c>
      <c r="AH4" s="4">
        <v>0</v>
      </c>
    </row>
    <row r="5" spans="1:34" x14ac:dyDescent="0.35">
      <c r="A5" t="s">
        <v>107</v>
      </c>
      <c r="D5" t="s">
        <v>173</v>
      </c>
      <c r="E5" s="4">
        <v>37.252384339999999</v>
      </c>
      <c r="F5" s="4" t="s">
        <v>173</v>
      </c>
      <c r="G5" s="4">
        <v>-22.337247680000001</v>
      </c>
      <c r="H5" s="4">
        <v>71.02762122</v>
      </c>
      <c r="I5" s="4" t="s">
        <v>173</v>
      </c>
      <c r="J5" s="4">
        <v>29.716876020747261</v>
      </c>
      <c r="K5" s="4" t="s">
        <v>173</v>
      </c>
      <c r="L5" s="4">
        <v>22.703399999999998</v>
      </c>
      <c r="M5" s="4" t="s">
        <v>174</v>
      </c>
      <c r="N5" s="4">
        <v>8.7024700000000003E-3</v>
      </c>
      <c r="O5" s="4" t="s">
        <v>173</v>
      </c>
      <c r="P5" s="4">
        <v>23.133900000000001</v>
      </c>
      <c r="Q5" s="4" t="s">
        <v>174</v>
      </c>
      <c r="R5" s="4">
        <v>1.02331E-2</v>
      </c>
      <c r="S5" s="4" t="s">
        <v>173</v>
      </c>
      <c r="T5" s="4">
        <v>22.4343</v>
      </c>
      <c r="U5" s="4" t="s">
        <v>174</v>
      </c>
      <c r="V5" s="4">
        <v>7.9060299999999997E-3</v>
      </c>
      <c r="W5" s="4" t="s">
        <v>173</v>
      </c>
      <c r="X5" s="4">
        <v>0.39950000000000002</v>
      </c>
      <c r="Y5" s="4" t="s">
        <v>174</v>
      </c>
      <c r="Z5" s="4">
        <v>1.04727E-2</v>
      </c>
      <c r="AA5" s="4" t="s">
        <v>173</v>
      </c>
      <c r="AB5" s="4">
        <v>0.64049999999999996</v>
      </c>
      <c r="AC5" s="4" t="s">
        <v>174</v>
      </c>
      <c r="AD5" s="4">
        <v>9.9899399999999992E-3</v>
      </c>
      <c r="AE5" s="4" t="s">
        <v>173</v>
      </c>
      <c r="AF5" s="4">
        <v>0.24099999999999999</v>
      </c>
      <c r="AG5" s="4" t="s">
        <v>174</v>
      </c>
      <c r="AH5" s="4">
        <v>0.01</v>
      </c>
    </row>
    <row r="6" spans="1:34" x14ac:dyDescent="0.35">
      <c r="A6" t="s">
        <v>102</v>
      </c>
      <c r="D6" t="s">
        <v>173</v>
      </c>
      <c r="E6" s="4">
        <v>343.65478230000002</v>
      </c>
      <c r="F6" s="4" t="s">
        <v>173</v>
      </c>
      <c r="G6" s="4">
        <v>-45.377329969999998</v>
      </c>
      <c r="H6" s="4">
        <v>267.86526620000001</v>
      </c>
      <c r="I6" s="4" t="s">
        <v>173</v>
      </c>
      <c r="J6" s="4">
        <v>50.060165971718348</v>
      </c>
      <c r="K6" s="4" t="s">
        <v>173</v>
      </c>
      <c r="L6" s="4">
        <v>25.437000000000001</v>
      </c>
      <c r="M6" s="4" t="s">
        <v>174</v>
      </c>
      <c r="N6" s="4">
        <v>3.2828299999999998E-2</v>
      </c>
      <c r="O6" s="4" t="s">
        <v>173</v>
      </c>
      <c r="P6" s="4">
        <v>26.277699999999999</v>
      </c>
      <c r="Q6" s="4" t="s">
        <v>174</v>
      </c>
      <c r="R6" s="4">
        <v>5.6002000000000003E-2</v>
      </c>
      <c r="S6" s="4" t="s">
        <v>173</v>
      </c>
      <c r="T6" s="4">
        <v>24.791499999999999</v>
      </c>
      <c r="U6" s="4" t="s">
        <v>174</v>
      </c>
      <c r="V6" s="4">
        <v>2.4638E-2</v>
      </c>
      <c r="W6" s="4" t="s">
        <v>173</v>
      </c>
      <c r="X6" s="4">
        <v>0.82669999999999999</v>
      </c>
      <c r="Y6" s="4" t="s">
        <v>174</v>
      </c>
      <c r="Z6" s="4">
        <v>6.1662399999999999E-2</v>
      </c>
      <c r="AA6" s="4" t="s">
        <v>173</v>
      </c>
      <c r="AB6" s="4">
        <v>1.4601999999999999</v>
      </c>
      <c r="AC6" s="4" t="s">
        <v>174</v>
      </c>
      <c r="AD6" s="4">
        <v>5.8056700000000003E-2</v>
      </c>
      <c r="AE6" s="4" t="s">
        <v>173</v>
      </c>
      <c r="AF6" s="4">
        <v>0.63349999999999995</v>
      </c>
      <c r="AG6" s="4" t="s">
        <v>174</v>
      </c>
      <c r="AH6" s="4">
        <v>0.04</v>
      </c>
    </row>
    <row r="7" spans="1:34" x14ac:dyDescent="0.35">
      <c r="A7" t="s">
        <v>137</v>
      </c>
      <c r="D7" t="s">
        <v>173</v>
      </c>
      <c r="E7" s="4">
        <v>30.555299999999999</v>
      </c>
      <c r="F7" s="4" t="s">
        <v>173</v>
      </c>
      <c r="G7" s="4">
        <v>-6.09189113950515</v>
      </c>
      <c r="H7" s="4"/>
      <c r="I7" s="4" t="s">
        <v>173</v>
      </c>
      <c r="J7" s="4">
        <v>15.904876350121665</v>
      </c>
      <c r="K7" s="4" t="s">
        <v>173</v>
      </c>
      <c r="L7" s="4">
        <v>22.984100000000002</v>
      </c>
      <c r="M7" s="4" t="s">
        <v>174</v>
      </c>
      <c r="N7" s="4">
        <v>1.449284E-2</v>
      </c>
      <c r="O7" s="4" t="s">
        <v>173</v>
      </c>
      <c r="P7" s="4">
        <v>23.505939999999999</v>
      </c>
      <c r="Q7" s="4" t="s">
        <v>174</v>
      </c>
      <c r="R7" s="4">
        <v>1.757972E-2</v>
      </c>
      <c r="S7" s="4" t="s">
        <v>173</v>
      </c>
      <c r="T7" s="4">
        <v>22.681159999999998</v>
      </c>
      <c r="U7" s="4" t="s">
        <v>174</v>
      </c>
      <c r="V7" s="4">
        <v>1.305799E-2</v>
      </c>
      <c r="W7" s="4" t="s">
        <v>173</v>
      </c>
      <c r="X7" s="4">
        <v>0.4899</v>
      </c>
      <c r="Y7" s="4" t="s">
        <v>174</v>
      </c>
      <c r="Z7" s="4">
        <v>1.7274000000000001E-2</v>
      </c>
      <c r="AA7" s="4" t="s">
        <v>173</v>
      </c>
      <c r="AB7" s="4">
        <v>0.76380000000000003</v>
      </c>
      <c r="AC7" s="4" t="s">
        <v>174</v>
      </c>
      <c r="AD7" s="4">
        <v>1.6435000000000002E-2</v>
      </c>
      <c r="AE7" s="4" t="s">
        <v>173</v>
      </c>
      <c r="AF7" s="4">
        <v>0.27389999999999998</v>
      </c>
      <c r="AG7" s="4" t="s">
        <v>174</v>
      </c>
      <c r="AH7" s="4">
        <v>1.3975100000000001E-2</v>
      </c>
    </row>
    <row r="8" spans="1:34" x14ac:dyDescent="0.35">
      <c r="A8" t="s">
        <v>139</v>
      </c>
      <c r="D8" t="s">
        <v>173</v>
      </c>
      <c r="E8" s="4">
        <v>35.76</v>
      </c>
      <c r="F8" s="4" t="s">
        <v>173</v>
      </c>
      <c r="G8" s="4">
        <v>-1.74</v>
      </c>
      <c r="H8" s="4"/>
      <c r="I8" s="4" t="s">
        <v>173</v>
      </c>
      <c r="J8" s="4">
        <v>17.89</v>
      </c>
      <c r="K8" s="4" t="s">
        <v>173</v>
      </c>
      <c r="L8" s="4">
        <v>22.809229999999999</v>
      </c>
      <c r="M8" s="4" t="s">
        <v>174</v>
      </c>
      <c r="N8" s="4">
        <v>1.645951E-2</v>
      </c>
      <c r="O8" s="4" t="s">
        <v>173</v>
      </c>
      <c r="P8" s="4">
        <v>23.193919999999999</v>
      </c>
      <c r="Q8" s="4" t="s">
        <v>174</v>
      </c>
      <c r="R8" s="4">
        <v>1.8767760000000001E-2</v>
      </c>
      <c r="S8" s="4" t="s">
        <v>173</v>
      </c>
      <c r="T8" s="4">
        <v>22.58745</v>
      </c>
      <c r="U8" s="4" t="s">
        <v>174</v>
      </c>
      <c r="V8" s="4">
        <v>1.532903E-2</v>
      </c>
      <c r="W8" s="4" t="s">
        <v>173</v>
      </c>
      <c r="X8" s="4">
        <v>0.35370000000000001</v>
      </c>
      <c r="Y8" s="4" t="s">
        <v>174</v>
      </c>
      <c r="Z8" s="4">
        <v>1.75138E-2</v>
      </c>
      <c r="AA8" s="4" t="s">
        <v>173</v>
      </c>
      <c r="AB8" s="4">
        <v>0.54649999999999999</v>
      </c>
      <c r="AC8" s="4" t="s">
        <v>174</v>
      </c>
      <c r="AD8" s="4">
        <v>1.6815E-2</v>
      </c>
      <c r="AE8" s="4" t="s">
        <v>173</v>
      </c>
      <c r="AF8" s="4">
        <v>0.1928</v>
      </c>
      <c r="AG8" s="4" t="s">
        <v>174</v>
      </c>
      <c r="AH8" s="4">
        <v>1.50273E-2</v>
      </c>
    </row>
    <row r="9" spans="1:34" x14ac:dyDescent="0.35">
      <c r="A9" t="s">
        <v>115</v>
      </c>
      <c r="D9" t="s">
        <v>173</v>
      </c>
      <c r="E9" s="4">
        <v>49.731883539999998</v>
      </c>
      <c r="F9" s="4" t="s">
        <v>173</v>
      </c>
      <c r="G9" s="4">
        <v>-61.497368280000003</v>
      </c>
      <c r="H9" s="4">
        <v>214.67418459999999</v>
      </c>
      <c r="I9" s="4" t="s">
        <v>173</v>
      </c>
      <c r="J9" s="4">
        <v>92.758924466282139</v>
      </c>
      <c r="K9" s="4" t="s">
        <v>173</v>
      </c>
      <c r="L9" s="4">
        <v>21.204899999999999</v>
      </c>
      <c r="M9" s="4" t="s">
        <v>174</v>
      </c>
      <c r="N9" s="4">
        <v>4.1435200000000004E-3</v>
      </c>
      <c r="O9" s="4" t="s">
        <v>173</v>
      </c>
      <c r="P9" s="4">
        <v>22.017900000000001</v>
      </c>
      <c r="Q9" s="4" t="s">
        <v>174</v>
      </c>
      <c r="R9" s="4">
        <v>5.4313199999999999E-3</v>
      </c>
      <c r="S9" s="4" t="s">
        <v>173</v>
      </c>
      <c r="T9" s="4">
        <v>20.660699999999999</v>
      </c>
      <c r="U9" s="4" t="s">
        <v>174</v>
      </c>
      <c r="V9" s="4">
        <v>3.5227399999999999E-3</v>
      </c>
      <c r="W9" s="4" t="s">
        <v>173</v>
      </c>
      <c r="X9" s="4">
        <v>0.78500000000000003</v>
      </c>
      <c r="Y9" s="4" t="s">
        <v>174</v>
      </c>
      <c r="Z9" s="4">
        <v>4.9239799999999997E-3</v>
      </c>
      <c r="AA9" s="4" t="s">
        <v>173</v>
      </c>
      <c r="AB9" s="4">
        <v>1.3042</v>
      </c>
      <c r="AC9" s="4" t="s">
        <v>174</v>
      </c>
      <c r="AD9" s="4">
        <v>4.6024000000000004E-3</v>
      </c>
      <c r="AE9" s="4" t="s">
        <v>173</v>
      </c>
      <c r="AF9" s="4">
        <v>0.51919999999999999</v>
      </c>
      <c r="AG9" s="4" t="s">
        <v>174</v>
      </c>
      <c r="AH9" s="4">
        <v>0</v>
      </c>
    </row>
    <row r="12" spans="1:34" x14ac:dyDescent="0.35">
      <c r="A12" t="s">
        <v>41</v>
      </c>
      <c r="C12" t="s">
        <v>205</v>
      </c>
      <c r="E12" t="s">
        <v>175</v>
      </c>
      <c r="G12" t="s">
        <v>176</v>
      </c>
      <c r="J12" t="s">
        <v>177</v>
      </c>
      <c r="L12" t="s">
        <v>178</v>
      </c>
      <c r="N12" t="s">
        <v>179</v>
      </c>
      <c r="P12" t="s">
        <v>180</v>
      </c>
      <c r="R12" t="s">
        <v>181</v>
      </c>
      <c r="S12" t="s">
        <v>189</v>
      </c>
      <c r="U12" t="s">
        <v>183</v>
      </c>
      <c r="V12" t="s">
        <v>191</v>
      </c>
      <c r="X12" t="s">
        <v>184</v>
      </c>
      <c r="Y12" t="s">
        <v>193</v>
      </c>
      <c r="Z12" t="s">
        <v>169</v>
      </c>
      <c r="AA12" s="4" t="s">
        <v>169</v>
      </c>
    </row>
    <row r="13" spans="1:34" x14ac:dyDescent="0.35">
      <c r="A13" t="s">
        <v>247</v>
      </c>
      <c r="B13" t="s">
        <v>173</v>
      </c>
      <c r="C13" t="s">
        <v>206</v>
      </c>
      <c r="D13" t="s">
        <v>173</v>
      </c>
      <c r="E13" s="4">
        <v>-16.600000000000001</v>
      </c>
      <c r="F13" s="4" t="s">
        <v>182</v>
      </c>
      <c r="G13" s="4">
        <v>0.21</v>
      </c>
      <c r="H13" s="4" t="s">
        <v>173</v>
      </c>
      <c r="I13" s="4" t="s">
        <v>173</v>
      </c>
      <c r="J13" s="4">
        <v>-16.146200000000007</v>
      </c>
      <c r="K13" s="4" t="s">
        <v>182</v>
      </c>
      <c r="L13" s="4">
        <v>0.21</v>
      </c>
      <c r="M13" s="4" t="s">
        <v>173</v>
      </c>
      <c r="N13" s="4">
        <v>-16.907700000000002</v>
      </c>
      <c r="O13" s="4" t="s">
        <v>182</v>
      </c>
      <c r="P13" s="4">
        <v>0.21</v>
      </c>
      <c r="Q13" s="4" t="s">
        <v>173</v>
      </c>
      <c r="R13" s="6" t="s">
        <v>185</v>
      </c>
      <c r="S13" s="4" t="s">
        <v>212</v>
      </c>
      <c r="T13" s="4" t="s">
        <v>173</v>
      </c>
      <c r="U13" s="6" t="s">
        <v>186</v>
      </c>
      <c r="V13" s="4" t="s">
        <v>218</v>
      </c>
      <c r="W13" s="4" t="s">
        <v>173</v>
      </c>
      <c r="X13" s="6" t="s">
        <v>187</v>
      </c>
      <c r="Y13" s="4" t="s">
        <v>225</v>
      </c>
      <c r="Z13" s="4" t="s">
        <v>169</v>
      </c>
      <c r="AA13" s="7" t="s">
        <v>224</v>
      </c>
    </row>
    <row r="14" spans="1:34" x14ac:dyDescent="0.35">
      <c r="A14" t="s">
        <v>375</v>
      </c>
      <c r="B14" t="s">
        <v>173</v>
      </c>
      <c r="C14" t="s">
        <v>207</v>
      </c>
      <c r="D14" t="s">
        <v>173</v>
      </c>
      <c r="E14" s="4">
        <v>-14.406500000000001</v>
      </c>
      <c r="F14" s="4" t="s">
        <v>182</v>
      </c>
      <c r="G14" s="4">
        <v>0.22</v>
      </c>
      <c r="H14" s="4" t="s">
        <v>173</v>
      </c>
      <c r="I14" s="4" t="s">
        <v>173</v>
      </c>
      <c r="J14" s="4">
        <v>-13.744</v>
      </c>
      <c r="K14" s="4" t="s">
        <v>182</v>
      </c>
      <c r="L14" s="4">
        <v>0.22</v>
      </c>
      <c r="M14" s="4" t="s">
        <v>173</v>
      </c>
      <c r="N14" s="4">
        <v>-14.829299999999998</v>
      </c>
      <c r="O14" s="4" t="s">
        <v>182</v>
      </c>
      <c r="P14" s="4">
        <v>0.22</v>
      </c>
      <c r="Q14" s="4" t="s">
        <v>173</v>
      </c>
      <c r="R14" s="4" t="s">
        <v>188</v>
      </c>
      <c r="S14" s="4" t="s">
        <v>213</v>
      </c>
      <c r="T14" s="4" t="s">
        <v>173</v>
      </c>
      <c r="U14" s="4" t="s">
        <v>190</v>
      </c>
      <c r="V14" s="4" t="s">
        <v>219</v>
      </c>
      <c r="W14" s="4" t="s">
        <v>173</v>
      </c>
      <c r="X14" s="4" t="s">
        <v>192</v>
      </c>
      <c r="Y14" s="4" t="s">
        <v>226</v>
      </c>
      <c r="Z14" s="4" t="s">
        <v>169</v>
      </c>
      <c r="AA14" s="7" t="s">
        <v>224</v>
      </c>
    </row>
    <row r="15" spans="1:34" s="74" customFormat="1" x14ac:dyDescent="0.35">
      <c r="A15" s="74" t="s">
        <v>366</v>
      </c>
      <c r="B15" s="74" t="s">
        <v>173</v>
      </c>
      <c r="C15" s="74" t="s">
        <v>208</v>
      </c>
      <c r="D15" s="74" t="s">
        <v>173</v>
      </c>
      <c r="E15" s="75">
        <v>-18.169799999999995</v>
      </c>
      <c r="F15" s="75" t="s">
        <v>182</v>
      </c>
      <c r="G15" s="75">
        <v>0.32</v>
      </c>
      <c r="H15" s="75" t="s">
        <v>173</v>
      </c>
      <c r="I15" s="75" t="s">
        <v>173</v>
      </c>
      <c r="J15" s="75">
        <v>-17.839999999999996</v>
      </c>
      <c r="K15" s="75" t="s">
        <v>182</v>
      </c>
      <c r="L15" s="75">
        <v>0.32</v>
      </c>
      <c r="M15" s="75" t="s">
        <v>173</v>
      </c>
      <c r="N15" s="75">
        <v>-18.348199999999999</v>
      </c>
      <c r="O15" s="75" t="s">
        <v>182</v>
      </c>
      <c r="P15" s="75">
        <v>0.32</v>
      </c>
      <c r="Q15" s="75" t="s">
        <v>173</v>
      </c>
      <c r="R15" s="75" t="s">
        <v>194</v>
      </c>
      <c r="S15" s="75" t="s">
        <v>214</v>
      </c>
      <c r="T15" s="75" t="s">
        <v>173</v>
      </c>
      <c r="U15" s="75" t="s">
        <v>195</v>
      </c>
      <c r="V15" s="75" t="s">
        <v>220</v>
      </c>
      <c r="W15" s="75" t="s">
        <v>173</v>
      </c>
      <c r="X15" s="75" t="s">
        <v>196</v>
      </c>
      <c r="Y15" s="75" t="s">
        <v>227</v>
      </c>
      <c r="Z15" s="75" t="s">
        <v>169</v>
      </c>
      <c r="AA15" s="77" t="s">
        <v>224</v>
      </c>
    </row>
    <row r="16" spans="1:34" x14ac:dyDescent="0.35">
      <c r="A16" t="s">
        <v>376</v>
      </c>
      <c r="B16" t="s">
        <v>173</v>
      </c>
      <c r="C16" t="s">
        <v>209</v>
      </c>
      <c r="D16" t="s">
        <v>173</v>
      </c>
      <c r="E16" s="4">
        <v>-16.603400000000001</v>
      </c>
      <c r="F16" s="4" t="s">
        <v>182</v>
      </c>
      <c r="G16" s="4">
        <v>0.18</v>
      </c>
      <c r="H16" s="4" t="s">
        <v>173</v>
      </c>
      <c r="I16" s="4" t="s">
        <v>173</v>
      </c>
      <c r="J16" s="4">
        <v>-16.172899999999998</v>
      </c>
      <c r="K16" s="4" t="s">
        <v>182</v>
      </c>
      <c r="L16" s="4">
        <v>0.18</v>
      </c>
      <c r="M16" s="4" t="s">
        <v>173</v>
      </c>
      <c r="N16" s="4">
        <v>-16.872399999999999</v>
      </c>
      <c r="O16" s="4" t="s">
        <v>182</v>
      </c>
      <c r="P16" s="4">
        <v>0.18</v>
      </c>
      <c r="Q16" s="4" t="s">
        <v>173</v>
      </c>
      <c r="R16" s="4" t="s">
        <v>197</v>
      </c>
      <c r="S16" s="4" t="s">
        <v>215</v>
      </c>
      <c r="T16" s="4" t="s">
        <v>173</v>
      </c>
      <c r="U16" s="4" t="s">
        <v>198</v>
      </c>
      <c r="V16" s="4" t="s">
        <v>221</v>
      </c>
      <c r="W16" s="4" t="s">
        <v>173</v>
      </c>
      <c r="X16" s="4" t="s">
        <v>199</v>
      </c>
      <c r="Y16" s="4" t="s">
        <v>228</v>
      </c>
      <c r="Z16" s="4" t="s">
        <v>169</v>
      </c>
      <c r="AA16" s="7" t="s">
        <v>224</v>
      </c>
    </row>
    <row r="17" spans="1:27" x14ac:dyDescent="0.35">
      <c r="A17" t="s">
        <v>377</v>
      </c>
      <c r="B17" t="s">
        <v>173</v>
      </c>
      <c r="C17" s="65" t="s">
        <v>356</v>
      </c>
      <c r="D17" t="s">
        <v>173</v>
      </c>
      <c r="E17" s="4">
        <v>-15</v>
      </c>
      <c r="F17" s="4" t="s">
        <v>182</v>
      </c>
      <c r="G17" s="4">
        <v>0.49</v>
      </c>
      <c r="H17" s="4"/>
      <c r="I17" s="4" t="s">
        <v>173</v>
      </c>
      <c r="J17" s="4">
        <v>-14.51</v>
      </c>
      <c r="K17" s="4" t="s">
        <v>182</v>
      </c>
      <c r="L17" s="4">
        <v>0.49</v>
      </c>
      <c r="M17" s="4" t="s">
        <v>173</v>
      </c>
      <c r="N17" s="4">
        <v>-15.28</v>
      </c>
      <c r="O17" s="4" t="s">
        <v>182</v>
      </c>
      <c r="P17" s="4">
        <v>0.49</v>
      </c>
      <c r="Q17" s="4" t="s">
        <v>173</v>
      </c>
      <c r="R17" s="4" t="s">
        <v>357</v>
      </c>
      <c r="S17" s="4" t="s">
        <v>358</v>
      </c>
      <c r="T17" s="4" t="s">
        <v>173</v>
      </c>
      <c r="U17" s="4" t="s">
        <v>360</v>
      </c>
      <c r="V17" s="4" t="s">
        <v>361</v>
      </c>
      <c r="W17" s="4" t="s">
        <v>173</v>
      </c>
      <c r="X17" s="4" t="s">
        <v>363</v>
      </c>
      <c r="Y17" s="4" t="s">
        <v>364</v>
      </c>
      <c r="Z17" s="4"/>
      <c r="AA17" s="7" t="s">
        <v>224</v>
      </c>
    </row>
    <row r="18" spans="1:27" x14ac:dyDescent="0.35">
      <c r="A18" t="s">
        <v>379</v>
      </c>
      <c r="B18" t="s">
        <v>173</v>
      </c>
      <c r="C18" s="65" t="s">
        <v>403</v>
      </c>
      <c r="D18" t="s">
        <v>173</v>
      </c>
      <c r="E18" s="4">
        <v>-15.5</v>
      </c>
      <c r="F18" s="4" t="s">
        <v>182</v>
      </c>
      <c r="G18" s="4">
        <v>0.19</v>
      </c>
      <c r="H18" s="4"/>
      <c r="I18" s="4" t="s">
        <v>173</v>
      </c>
      <c r="J18" s="4">
        <v>-15.15</v>
      </c>
      <c r="K18" s="4" t="s">
        <v>182</v>
      </c>
      <c r="L18" s="4">
        <v>0.19</v>
      </c>
      <c r="M18" s="4" t="s">
        <v>173</v>
      </c>
      <c r="N18" s="4">
        <v>-15.69</v>
      </c>
      <c r="O18" s="4" t="s">
        <v>182</v>
      </c>
      <c r="P18" s="4">
        <v>0.19</v>
      </c>
      <c r="Q18" s="4" t="s">
        <v>173</v>
      </c>
      <c r="R18" s="4" t="s">
        <v>359</v>
      </c>
      <c r="S18" s="4" t="s">
        <v>404</v>
      </c>
      <c r="T18" s="4" t="s">
        <v>173</v>
      </c>
      <c r="U18" s="4" t="s">
        <v>362</v>
      </c>
      <c r="V18" s="4" t="s">
        <v>405</v>
      </c>
      <c r="W18" s="4" t="s">
        <v>173</v>
      </c>
      <c r="X18" s="4" t="s">
        <v>365</v>
      </c>
      <c r="Y18" s="4" t="s">
        <v>405</v>
      </c>
      <c r="Z18" s="4"/>
      <c r="AA18" s="7" t="s">
        <v>224</v>
      </c>
    </row>
    <row r="19" spans="1:27" s="74" customFormat="1" x14ac:dyDescent="0.35">
      <c r="A19" s="74" t="s">
        <v>250</v>
      </c>
      <c r="B19" s="74" t="s">
        <v>173</v>
      </c>
      <c r="C19" s="74" t="s">
        <v>211</v>
      </c>
      <c r="D19" s="74" t="s">
        <v>173</v>
      </c>
      <c r="E19" s="75">
        <v>-18.6401</v>
      </c>
      <c r="F19" s="75" t="s">
        <v>182</v>
      </c>
      <c r="G19" s="75">
        <v>0.18</v>
      </c>
      <c r="H19" s="75" t="s">
        <v>173</v>
      </c>
      <c r="I19" s="75" t="s">
        <v>173</v>
      </c>
      <c r="J19" s="75">
        <v>-17.827100000000002</v>
      </c>
      <c r="K19" s="75" t="s">
        <v>182</v>
      </c>
      <c r="L19" s="75">
        <v>0.18</v>
      </c>
      <c r="M19" s="75" t="s">
        <v>173</v>
      </c>
      <c r="N19" s="75">
        <v>-19.1843</v>
      </c>
      <c r="O19" s="75" t="s">
        <v>182</v>
      </c>
      <c r="P19" s="75">
        <v>0.18</v>
      </c>
      <c r="Q19" s="75" t="s">
        <v>173</v>
      </c>
      <c r="R19" s="75" t="s">
        <v>203</v>
      </c>
      <c r="S19" s="75" t="s">
        <v>217</v>
      </c>
      <c r="T19" s="75" t="s">
        <v>173</v>
      </c>
      <c r="U19" s="75" t="s">
        <v>204</v>
      </c>
      <c r="V19" s="75" t="s">
        <v>223</v>
      </c>
      <c r="W19" s="75" t="s">
        <v>173</v>
      </c>
      <c r="X19" s="75" t="s">
        <v>201</v>
      </c>
      <c r="Y19" s="75" t="s">
        <v>230</v>
      </c>
      <c r="Z19" s="75" t="s">
        <v>169</v>
      </c>
      <c r="AA19" s="77" t="s">
        <v>224</v>
      </c>
    </row>
    <row r="20" spans="1:27" x14ac:dyDescent="0.35">
      <c r="A20" t="s">
        <v>371</v>
      </c>
      <c r="B20" t="s">
        <v>173</v>
      </c>
      <c r="C20" t="s">
        <v>382</v>
      </c>
      <c r="D20" t="s">
        <v>173</v>
      </c>
      <c r="E20" s="4">
        <v>-16.5</v>
      </c>
      <c r="F20" s="4" t="s">
        <v>182</v>
      </c>
      <c r="G20" s="4">
        <v>0.25</v>
      </c>
      <c r="I20" s="4" t="s">
        <v>173</v>
      </c>
      <c r="J20" s="4">
        <v>-16.25</v>
      </c>
      <c r="K20" s="4" t="s">
        <v>182</v>
      </c>
      <c r="L20" s="4">
        <v>0.25</v>
      </c>
      <c r="M20" s="4" t="s">
        <v>173</v>
      </c>
      <c r="N20" s="4">
        <v>-16.899999999999999</v>
      </c>
      <c r="O20" s="4" t="s">
        <v>182</v>
      </c>
      <c r="P20" s="4">
        <v>0.25</v>
      </c>
      <c r="Q20" s="4" t="s">
        <v>173</v>
      </c>
      <c r="R20" s="4" t="s">
        <v>388</v>
      </c>
      <c r="S20" s="4" t="s">
        <v>389</v>
      </c>
      <c r="T20" s="4" t="s">
        <v>173</v>
      </c>
      <c r="U20" s="4" t="s">
        <v>383</v>
      </c>
      <c r="V20" s="4" t="s">
        <v>392</v>
      </c>
      <c r="W20" s="4" t="s">
        <v>173</v>
      </c>
      <c r="X20" s="4" t="s">
        <v>384</v>
      </c>
      <c r="Y20" s="4" t="s">
        <v>393</v>
      </c>
      <c r="AA20" s="79" t="s">
        <v>224</v>
      </c>
    </row>
    <row r="21" spans="1:27" x14ac:dyDescent="0.35">
      <c r="A21" t="s">
        <v>380</v>
      </c>
      <c r="B21" s="74" t="s">
        <v>173</v>
      </c>
      <c r="C21" t="s">
        <v>385</v>
      </c>
      <c r="D21" s="74" t="s">
        <v>173</v>
      </c>
      <c r="E21" s="4">
        <v>-14.05</v>
      </c>
      <c r="F21" s="4" t="s">
        <v>182</v>
      </c>
      <c r="G21" s="4">
        <v>0.18</v>
      </c>
      <c r="I21" s="75" t="s">
        <v>173</v>
      </c>
      <c r="J21" s="4">
        <v>-13.51</v>
      </c>
      <c r="K21" s="4" t="s">
        <v>182</v>
      </c>
      <c r="L21" s="4">
        <v>0.18</v>
      </c>
      <c r="M21" s="4" t="s">
        <v>173</v>
      </c>
      <c r="N21" s="4">
        <v>-14.45</v>
      </c>
      <c r="O21" s="4" t="s">
        <v>182</v>
      </c>
      <c r="P21" s="4">
        <v>0.18</v>
      </c>
      <c r="Q21" s="4" t="s">
        <v>173</v>
      </c>
      <c r="R21" s="4" t="s">
        <v>386</v>
      </c>
      <c r="S21" s="4" t="s">
        <v>387</v>
      </c>
      <c r="T21" s="4" t="s">
        <v>173</v>
      </c>
      <c r="U21" s="4" t="s">
        <v>390</v>
      </c>
      <c r="V21" s="4" t="s">
        <v>391</v>
      </c>
      <c r="W21" s="4" t="s">
        <v>173</v>
      </c>
      <c r="X21" s="4" t="s">
        <v>394</v>
      </c>
      <c r="Y21" s="4" t="s">
        <v>395</v>
      </c>
      <c r="AA21" s="79" t="s">
        <v>224</v>
      </c>
    </row>
    <row r="22" spans="1:27" x14ac:dyDescent="0.35">
      <c r="A22" t="s">
        <v>381</v>
      </c>
      <c r="B22" s="74" t="s">
        <v>173</v>
      </c>
      <c r="C22" t="s">
        <v>402</v>
      </c>
      <c r="D22" s="74" t="s">
        <v>173</v>
      </c>
      <c r="E22" s="4">
        <v>-14.97</v>
      </c>
      <c r="F22" s="4" t="s">
        <v>182</v>
      </c>
      <c r="G22" s="4">
        <v>0.19</v>
      </c>
      <c r="I22" s="75" t="s">
        <v>173</v>
      </c>
      <c r="J22" s="4">
        <v>-14.32</v>
      </c>
      <c r="K22" s="4" t="s">
        <v>182</v>
      </c>
      <c r="L22" s="4">
        <v>0.19</v>
      </c>
      <c r="M22" s="4" t="s">
        <v>173</v>
      </c>
      <c r="N22" s="4">
        <v>-15.18</v>
      </c>
      <c r="O22" s="4" t="s">
        <v>182</v>
      </c>
      <c r="P22" s="4">
        <v>0.19</v>
      </c>
      <c r="Q22" s="4" t="s">
        <v>173</v>
      </c>
      <c r="R22" s="4" t="s">
        <v>396</v>
      </c>
      <c r="S22" s="4" t="s">
        <v>397</v>
      </c>
      <c r="T22" s="4" t="s">
        <v>173</v>
      </c>
      <c r="U22" s="4" t="s">
        <v>398</v>
      </c>
      <c r="V22" s="4" t="s">
        <v>399</v>
      </c>
      <c r="W22" s="4" t="s">
        <v>173</v>
      </c>
      <c r="X22" s="4" t="s">
        <v>400</v>
      </c>
      <c r="Y22" s="4" t="s">
        <v>401</v>
      </c>
      <c r="AA22" s="79" t="s">
        <v>224</v>
      </c>
    </row>
    <row r="23" spans="1:27" x14ac:dyDescent="0.35">
      <c r="A23" t="s">
        <v>378</v>
      </c>
      <c r="B23" t="s">
        <v>173</v>
      </c>
      <c r="C23" t="s">
        <v>210</v>
      </c>
      <c r="D23" t="s">
        <v>173</v>
      </c>
      <c r="E23" s="4">
        <v>-11.974500000000003</v>
      </c>
      <c r="F23" s="4" t="s">
        <v>182</v>
      </c>
      <c r="G23" s="4">
        <v>0.28000000000000003</v>
      </c>
      <c r="H23" s="4" t="s">
        <v>173</v>
      </c>
      <c r="I23" s="4" t="s">
        <v>173</v>
      </c>
      <c r="J23" s="4">
        <v>-11.133800000000001</v>
      </c>
      <c r="K23" s="4" t="s">
        <v>182</v>
      </c>
      <c r="L23" s="4">
        <v>0.28000000000000003</v>
      </c>
      <c r="M23" s="4" t="s">
        <v>173</v>
      </c>
      <c r="N23" s="4">
        <v>-12.620000000000001</v>
      </c>
      <c r="O23" s="4" t="s">
        <v>182</v>
      </c>
      <c r="P23" s="4">
        <v>0.28000000000000003</v>
      </c>
      <c r="Q23" s="4" t="s">
        <v>173</v>
      </c>
      <c r="R23" s="4" t="s">
        <v>200</v>
      </c>
      <c r="S23" s="4" t="s">
        <v>216</v>
      </c>
      <c r="T23" s="4" t="s">
        <v>173</v>
      </c>
      <c r="U23" s="4" t="s">
        <v>201</v>
      </c>
      <c r="V23" s="4" t="s">
        <v>222</v>
      </c>
      <c r="W23" s="4" t="s">
        <v>173</v>
      </c>
      <c r="X23" s="4" t="s">
        <v>202</v>
      </c>
      <c r="Y23" s="4" t="s">
        <v>229</v>
      </c>
      <c r="Z23" s="4" t="s">
        <v>169</v>
      </c>
      <c r="AA23" s="7" t="s">
        <v>224</v>
      </c>
    </row>
    <row r="26" spans="1:27" x14ac:dyDescent="0.35">
      <c r="A26" t="s">
        <v>41</v>
      </c>
      <c r="B26" t="s">
        <v>173</v>
      </c>
      <c r="C26" t="s">
        <v>246</v>
      </c>
      <c r="E26" t="s">
        <v>172</v>
      </c>
      <c r="G26" t="s">
        <v>80</v>
      </c>
      <c r="J26" t="s">
        <v>81</v>
      </c>
      <c r="L26" t="s">
        <v>82</v>
      </c>
      <c r="N26" t="s">
        <v>83</v>
      </c>
      <c r="P26" t="s">
        <v>86</v>
      </c>
      <c r="R26" t="s">
        <v>87</v>
      </c>
      <c r="T26" s="4" t="s">
        <v>251</v>
      </c>
      <c r="U26" t="s">
        <v>169</v>
      </c>
      <c r="V26" t="s">
        <v>346</v>
      </c>
      <c r="X26" s="4" t="s">
        <v>347</v>
      </c>
    </row>
    <row r="27" spans="1:27" x14ac:dyDescent="0.35">
      <c r="A27" t="s">
        <v>8</v>
      </c>
      <c r="B27" t="s">
        <v>173</v>
      </c>
      <c r="C27" t="s">
        <v>247</v>
      </c>
      <c r="D27" t="s">
        <v>173</v>
      </c>
      <c r="E27" s="4">
        <v>28.506863641832506</v>
      </c>
      <c r="F27" s="4" t="s">
        <v>173</v>
      </c>
      <c r="G27" s="4">
        <v>22.688400000000001</v>
      </c>
      <c r="H27" s="4" t="s">
        <v>174</v>
      </c>
      <c r="I27" s="4" t="s">
        <v>182</v>
      </c>
      <c r="J27" s="4">
        <v>8.4434899999999997E-3</v>
      </c>
      <c r="K27" s="4" t="s">
        <v>173</v>
      </c>
      <c r="L27" s="4">
        <v>23.212900000000001</v>
      </c>
      <c r="M27" s="4" t="s">
        <v>182</v>
      </c>
      <c r="N27" s="4">
        <v>1.0468E-2</v>
      </c>
      <c r="O27" s="4" t="s">
        <v>173</v>
      </c>
      <c r="P27" s="4">
        <v>0.49249999999999999</v>
      </c>
      <c r="Q27" s="4" t="s">
        <v>182</v>
      </c>
      <c r="R27" s="4">
        <v>1.11366E-2</v>
      </c>
      <c r="S27" s="4" t="s">
        <v>173</v>
      </c>
      <c r="T27" s="4">
        <v>0.54359999999999997</v>
      </c>
      <c r="U27" t="s">
        <v>182</v>
      </c>
      <c r="V27" s="4">
        <v>3.5151135559999998E-2</v>
      </c>
      <c r="W27" t="s">
        <v>173</v>
      </c>
      <c r="X27" s="4" t="s">
        <v>348</v>
      </c>
      <c r="Y27" s="9" t="s">
        <v>224</v>
      </c>
      <c r="Z27" s="52" t="s">
        <v>374</v>
      </c>
    </row>
    <row r="28" spans="1:27" x14ac:dyDescent="0.35">
      <c r="A28" t="s">
        <v>31</v>
      </c>
      <c r="B28" t="s">
        <v>173</v>
      </c>
      <c r="C28" t="s">
        <v>375</v>
      </c>
      <c r="D28" t="s">
        <v>173</v>
      </c>
      <c r="E28" s="4">
        <v>31.398841699918904</v>
      </c>
      <c r="F28" s="4" t="s">
        <v>173</v>
      </c>
      <c r="G28" s="4">
        <v>24.834700000000002</v>
      </c>
      <c r="H28" s="4" t="s">
        <v>174</v>
      </c>
      <c r="I28" s="4" t="s">
        <v>182</v>
      </c>
      <c r="J28" s="4">
        <v>1.8416800000000001E-2</v>
      </c>
      <c r="K28" s="4" t="s">
        <v>173</v>
      </c>
      <c r="L28" s="4">
        <v>25.520099999999999</v>
      </c>
      <c r="M28" s="4" t="s">
        <v>182</v>
      </c>
      <c r="N28" s="4">
        <v>2.6779899999999999E-2</v>
      </c>
      <c r="O28" s="4" t="s">
        <v>173</v>
      </c>
      <c r="P28" s="4">
        <v>0.66249999999999998</v>
      </c>
      <c r="Q28" s="4" t="s">
        <v>182</v>
      </c>
      <c r="R28" s="4">
        <v>3.01727E-2</v>
      </c>
      <c r="S28" s="4" t="s">
        <v>173</v>
      </c>
      <c r="T28" s="4">
        <v>0.56969999999999998</v>
      </c>
      <c r="U28" t="s">
        <v>182</v>
      </c>
      <c r="V28" s="4">
        <v>5.7510353E-2</v>
      </c>
      <c r="W28" t="s">
        <v>173</v>
      </c>
      <c r="X28" s="4" t="s">
        <v>349</v>
      </c>
      <c r="Y28" s="9" t="s">
        <v>224</v>
      </c>
    </row>
    <row r="29" spans="1:27" x14ac:dyDescent="0.35">
      <c r="A29" s="74" t="s">
        <v>162</v>
      </c>
      <c r="B29" s="74" t="s">
        <v>173</v>
      </c>
      <c r="C29" s="74" t="s">
        <v>248</v>
      </c>
      <c r="D29" s="74" t="s">
        <v>173</v>
      </c>
      <c r="E29" s="75">
        <v>30.189333268891751</v>
      </c>
      <c r="F29" s="75" t="s">
        <v>173</v>
      </c>
      <c r="G29" s="75">
        <v>21.956600000000002</v>
      </c>
      <c r="H29" s="75" t="s">
        <v>174</v>
      </c>
      <c r="I29" s="75" t="s">
        <v>182</v>
      </c>
      <c r="J29" s="75">
        <v>2.0485400000000002E-3</v>
      </c>
      <c r="K29" s="75" t="s">
        <v>173</v>
      </c>
      <c r="L29" s="75">
        <v>22.2865</v>
      </c>
      <c r="M29" s="75" t="s">
        <v>182</v>
      </c>
      <c r="N29" s="75">
        <v>2.34015E-3</v>
      </c>
      <c r="O29" s="75" t="s">
        <v>173</v>
      </c>
      <c r="P29" s="75">
        <v>0.30080000000000001</v>
      </c>
      <c r="Q29" s="75" t="s">
        <v>182</v>
      </c>
      <c r="R29" s="75">
        <v>2.6652899999999998E-3</v>
      </c>
      <c r="S29" s="75" t="s">
        <v>173</v>
      </c>
      <c r="T29" s="75">
        <v>0.36199999999999999</v>
      </c>
      <c r="U29" s="74" t="s">
        <v>182</v>
      </c>
      <c r="V29" s="75">
        <v>6.7322599999999996E-2</v>
      </c>
      <c r="W29" s="74" t="s">
        <v>173</v>
      </c>
      <c r="X29" s="74" t="s">
        <v>350</v>
      </c>
      <c r="Y29" s="76" t="s">
        <v>224</v>
      </c>
    </row>
    <row r="30" spans="1:27" x14ac:dyDescent="0.35">
      <c r="A30" t="s">
        <v>107</v>
      </c>
      <c r="B30" t="s">
        <v>173</v>
      </c>
      <c r="C30" t="s">
        <v>376</v>
      </c>
      <c r="D30" t="s">
        <v>173</v>
      </c>
      <c r="E30" s="4">
        <v>29.716876020747261</v>
      </c>
      <c r="F30" s="4" t="s">
        <v>173</v>
      </c>
      <c r="G30" s="4">
        <v>22.703399999999998</v>
      </c>
      <c r="H30" s="4" t="s">
        <v>174</v>
      </c>
      <c r="I30" s="4" t="s">
        <v>182</v>
      </c>
      <c r="J30" s="4">
        <v>8.7024700000000003E-3</v>
      </c>
      <c r="K30" s="4" t="s">
        <v>173</v>
      </c>
      <c r="L30" s="4">
        <v>23.133900000000001</v>
      </c>
      <c r="M30" s="4" t="s">
        <v>182</v>
      </c>
      <c r="N30" s="4">
        <v>1.02331E-2</v>
      </c>
      <c r="O30" s="4" t="s">
        <v>173</v>
      </c>
      <c r="P30" s="4">
        <v>0.39950000000000002</v>
      </c>
      <c r="Q30" s="4" t="s">
        <v>182</v>
      </c>
      <c r="R30" s="4">
        <v>1.04727E-2</v>
      </c>
      <c r="S30" s="4" t="s">
        <v>173</v>
      </c>
      <c r="T30" s="4">
        <v>0.58330000000000004</v>
      </c>
      <c r="U30" t="s">
        <v>182</v>
      </c>
      <c r="V30" s="4">
        <v>6.3972900999999999E-2</v>
      </c>
      <c r="W30" t="s">
        <v>173</v>
      </c>
      <c r="X30" s="4" t="s">
        <v>351</v>
      </c>
      <c r="Y30" s="9" t="s">
        <v>224</v>
      </c>
    </row>
    <row r="31" spans="1:27" x14ac:dyDescent="0.35">
      <c r="A31" t="s">
        <v>137</v>
      </c>
      <c r="B31" t="s">
        <v>173</v>
      </c>
      <c r="C31" t="s">
        <v>377</v>
      </c>
      <c r="D31" t="s">
        <v>173</v>
      </c>
      <c r="E31" s="4">
        <v>15.904876350121665</v>
      </c>
      <c r="F31" s="4" t="s">
        <v>173</v>
      </c>
      <c r="G31" s="4">
        <v>22.984100000000002</v>
      </c>
      <c r="H31" s="4"/>
      <c r="I31" s="4" t="s">
        <v>182</v>
      </c>
      <c r="J31" s="4">
        <v>1.449284E-2</v>
      </c>
      <c r="K31" s="4" t="s">
        <v>173</v>
      </c>
      <c r="L31" s="4">
        <v>23.505939999999999</v>
      </c>
      <c r="M31" s="4" t="s">
        <v>182</v>
      </c>
      <c r="N31" s="4">
        <v>1.757972E-2</v>
      </c>
      <c r="O31" s="4" t="s">
        <v>173</v>
      </c>
      <c r="P31" s="4">
        <v>0.4899</v>
      </c>
      <c r="Q31" s="4" t="s">
        <v>182</v>
      </c>
      <c r="R31" s="4">
        <v>1.7274000000000001E-2</v>
      </c>
      <c r="S31" s="4" t="s">
        <v>173</v>
      </c>
      <c r="T31" s="4">
        <v>0.5665</v>
      </c>
      <c r="U31" t="s">
        <v>182</v>
      </c>
      <c r="V31" s="4">
        <v>0.04</v>
      </c>
      <c r="W31" t="s">
        <v>173</v>
      </c>
      <c r="X31" s="4" t="s">
        <v>353</v>
      </c>
      <c r="Y31" s="9" t="s">
        <v>224</v>
      </c>
      <c r="Z31" s="52" t="s">
        <v>374</v>
      </c>
    </row>
    <row r="32" spans="1:27" x14ac:dyDescent="0.35">
      <c r="A32" t="s">
        <v>139</v>
      </c>
      <c r="B32" t="s">
        <v>173</v>
      </c>
      <c r="C32" t="s">
        <v>379</v>
      </c>
      <c r="D32" t="s">
        <v>173</v>
      </c>
      <c r="E32" s="4">
        <v>17.89</v>
      </c>
      <c r="F32" s="4" t="s">
        <v>173</v>
      </c>
      <c r="G32" s="4">
        <v>22.809229999999999</v>
      </c>
      <c r="H32" s="4"/>
      <c r="I32" s="4" t="s">
        <v>182</v>
      </c>
      <c r="J32" s="4">
        <v>1.645951E-2</v>
      </c>
      <c r="K32" s="4" t="s">
        <v>173</v>
      </c>
      <c r="L32" s="4">
        <v>23.193919999999999</v>
      </c>
      <c r="M32" s="4" t="s">
        <v>182</v>
      </c>
      <c r="N32" s="4">
        <v>1.8767760000000001E-2</v>
      </c>
      <c r="O32" s="4" t="s">
        <v>173</v>
      </c>
      <c r="P32" s="4">
        <v>0.35370000000000001</v>
      </c>
      <c r="Q32" s="4" t="s">
        <v>182</v>
      </c>
      <c r="R32" s="4">
        <v>1.75138E-2</v>
      </c>
      <c r="S32" s="4" t="s">
        <v>173</v>
      </c>
      <c r="T32" s="4">
        <v>0.72540000000000004</v>
      </c>
      <c r="U32" t="s">
        <v>182</v>
      </c>
      <c r="V32" s="4">
        <v>7.0000000000000007E-2</v>
      </c>
      <c r="W32" t="s">
        <v>173</v>
      </c>
      <c r="X32" s="4" t="s">
        <v>354</v>
      </c>
      <c r="Y32" s="9" t="s">
        <v>224</v>
      </c>
      <c r="Z32" s="52" t="s">
        <v>374</v>
      </c>
    </row>
    <row r="33" spans="1:26" x14ac:dyDescent="0.35">
      <c r="A33" s="74" t="s">
        <v>115</v>
      </c>
      <c r="B33" s="74" t="s">
        <v>173</v>
      </c>
      <c r="C33" s="74" t="s">
        <v>250</v>
      </c>
      <c r="D33" s="74" t="s">
        <v>173</v>
      </c>
      <c r="E33" s="75">
        <v>92.758924466282139</v>
      </c>
      <c r="F33" s="75" t="s">
        <v>173</v>
      </c>
      <c r="G33" s="75">
        <v>21.204899999999999</v>
      </c>
      <c r="H33" s="75" t="s">
        <v>174</v>
      </c>
      <c r="I33" s="75" t="s">
        <v>182</v>
      </c>
      <c r="J33" s="75">
        <v>4.1435200000000004E-3</v>
      </c>
      <c r="K33" s="75" t="s">
        <v>173</v>
      </c>
      <c r="L33" s="75">
        <v>22.017900000000001</v>
      </c>
      <c r="M33" s="75" t="s">
        <v>182</v>
      </c>
      <c r="N33" s="75">
        <v>5.4313199999999999E-3</v>
      </c>
      <c r="O33" s="75" t="s">
        <v>173</v>
      </c>
      <c r="P33" s="75">
        <v>0.78500000000000003</v>
      </c>
      <c r="Q33" s="75" t="s">
        <v>182</v>
      </c>
      <c r="R33" s="75">
        <v>4.9239799999999997E-3</v>
      </c>
      <c r="S33" s="75" t="s">
        <v>173</v>
      </c>
      <c r="T33" s="75">
        <v>0.74729999999999996</v>
      </c>
      <c r="U33" s="74" t="s">
        <v>182</v>
      </c>
      <c r="V33" s="75">
        <v>3.7108213000000001E-2</v>
      </c>
      <c r="W33" s="74" t="s">
        <v>173</v>
      </c>
      <c r="X33" s="75" t="s">
        <v>355</v>
      </c>
      <c r="Y33" s="76" t="s">
        <v>224</v>
      </c>
      <c r="Z33" t="s">
        <v>169</v>
      </c>
    </row>
    <row r="34" spans="1:26" x14ac:dyDescent="0.35">
      <c r="A34" t="s">
        <v>97</v>
      </c>
      <c r="B34" t="s">
        <v>173</v>
      </c>
      <c r="C34" t="s">
        <v>371</v>
      </c>
      <c r="D34" t="s">
        <v>173</v>
      </c>
      <c r="E34" s="4">
        <v>24.224689999999999</v>
      </c>
      <c r="F34" s="4" t="s">
        <v>173</v>
      </c>
      <c r="G34" s="4">
        <v>21.6694</v>
      </c>
      <c r="I34" s="4" t="s">
        <v>182</v>
      </c>
      <c r="J34" s="4">
        <v>0.01</v>
      </c>
      <c r="K34" s="4" t="s">
        <v>173</v>
      </c>
      <c r="L34" s="4">
        <v>22.320499999999999</v>
      </c>
      <c r="M34" s="4" t="s">
        <v>182</v>
      </c>
      <c r="N34" s="4">
        <v>0.01</v>
      </c>
      <c r="O34" s="4" t="s">
        <v>173</v>
      </c>
      <c r="P34" s="4">
        <v>0.6361</v>
      </c>
      <c r="Q34" s="4" t="s">
        <v>182</v>
      </c>
      <c r="R34" s="4">
        <v>0.01</v>
      </c>
      <c r="S34" s="4" t="s">
        <v>173</v>
      </c>
      <c r="T34" s="4">
        <v>0.58189999999999997</v>
      </c>
      <c r="U34" t="s">
        <v>182</v>
      </c>
      <c r="V34" s="4">
        <v>8.8591799999999998E-2</v>
      </c>
      <c r="W34" t="s">
        <v>173</v>
      </c>
      <c r="X34" s="4" t="s">
        <v>372</v>
      </c>
      <c r="Y34" s="78" t="s">
        <v>224</v>
      </c>
      <c r="Z34" s="52" t="s">
        <v>374</v>
      </c>
    </row>
    <row r="35" spans="1:26" x14ac:dyDescent="0.35">
      <c r="A35" t="s">
        <v>369</v>
      </c>
      <c r="B35" t="s">
        <v>173</v>
      </c>
      <c r="C35" t="s">
        <v>380</v>
      </c>
      <c r="D35" t="s">
        <v>173</v>
      </c>
      <c r="E35" s="4">
        <v>22.43798</v>
      </c>
      <c r="F35" s="75" t="s">
        <v>173</v>
      </c>
      <c r="G35" s="4">
        <v>24.9818</v>
      </c>
      <c r="I35" s="4" t="s">
        <v>182</v>
      </c>
      <c r="J35" s="4">
        <v>0.03</v>
      </c>
      <c r="K35" s="4" t="s">
        <v>173</v>
      </c>
      <c r="L35" s="4">
        <v>25.542899999999999</v>
      </c>
      <c r="M35" s="4" t="s">
        <v>182</v>
      </c>
      <c r="N35" s="4">
        <v>0.04</v>
      </c>
      <c r="O35" s="4" t="s">
        <v>173</v>
      </c>
      <c r="P35" s="4">
        <v>0.54410000000000003</v>
      </c>
      <c r="Q35" s="4" t="s">
        <v>182</v>
      </c>
      <c r="R35" s="4">
        <v>0.05</v>
      </c>
      <c r="S35" s="4" t="s">
        <v>173</v>
      </c>
      <c r="T35" s="4" t="s">
        <v>373</v>
      </c>
      <c r="U35" t="s">
        <v>169</v>
      </c>
      <c r="W35" t="s">
        <v>173</v>
      </c>
      <c r="X35" s="4" t="s">
        <v>370</v>
      </c>
      <c r="Y35" s="9" t="s">
        <v>224</v>
      </c>
    </row>
    <row r="36" spans="1:26" x14ac:dyDescent="0.35">
      <c r="A36" t="s">
        <v>101</v>
      </c>
      <c r="B36" t="s">
        <v>173</v>
      </c>
      <c r="C36" t="s">
        <v>381</v>
      </c>
      <c r="D36" t="s">
        <v>173</v>
      </c>
      <c r="E36" s="4">
        <v>155.56389999999999</v>
      </c>
      <c r="F36" s="75" t="s">
        <v>173</v>
      </c>
      <c r="G36" s="4">
        <v>24.582180000000001</v>
      </c>
      <c r="I36" s="4" t="s">
        <v>182</v>
      </c>
      <c r="J36" s="4">
        <v>1.6862760000000001E-2</v>
      </c>
      <c r="K36" s="4" t="s">
        <v>173</v>
      </c>
      <c r="L36" s="4">
        <v>25.249279999999999</v>
      </c>
      <c r="M36" s="4" t="s">
        <v>182</v>
      </c>
      <c r="N36" s="4">
        <v>2.390511E-2</v>
      </c>
      <c r="O36" s="4" t="s">
        <v>173</v>
      </c>
      <c r="P36" s="4">
        <v>0.65210000000000001</v>
      </c>
      <c r="Q36" s="4" t="s">
        <v>182</v>
      </c>
      <c r="R36" s="4">
        <v>2.6902300000000001E-2</v>
      </c>
      <c r="S36" s="4" t="s">
        <v>173</v>
      </c>
      <c r="T36" s="4" t="s">
        <v>373</v>
      </c>
      <c r="U36" t="s">
        <v>169</v>
      </c>
      <c r="W36" t="s">
        <v>173</v>
      </c>
      <c r="X36" s="4" t="s">
        <v>368</v>
      </c>
      <c r="Y36" s="9" t="s">
        <v>224</v>
      </c>
    </row>
    <row r="37" spans="1:26" x14ac:dyDescent="0.35">
      <c r="A37" t="s">
        <v>102</v>
      </c>
      <c r="B37" t="s">
        <v>173</v>
      </c>
      <c r="C37" t="s">
        <v>378</v>
      </c>
      <c r="D37" t="s">
        <v>173</v>
      </c>
      <c r="E37" s="4">
        <v>50.060165971718348</v>
      </c>
      <c r="F37" s="4" t="s">
        <v>173</v>
      </c>
      <c r="G37" s="4">
        <v>25.437000000000001</v>
      </c>
      <c r="H37" s="4" t="s">
        <v>174</v>
      </c>
      <c r="I37" s="4" t="s">
        <v>182</v>
      </c>
      <c r="J37" s="4">
        <v>3.2828299999999998E-2</v>
      </c>
      <c r="K37" s="4" t="s">
        <v>173</v>
      </c>
      <c r="L37" s="4">
        <v>26.277699999999999</v>
      </c>
      <c r="M37" s="4" t="s">
        <v>182</v>
      </c>
      <c r="N37" s="4">
        <v>5.6002000000000003E-2</v>
      </c>
      <c r="O37" s="4" t="s">
        <v>173</v>
      </c>
      <c r="P37" s="4">
        <v>0.82669999999999999</v>
      </c>
      <c r="Q37" s="4" t="s">
        <v>182</v>
      </c>
      <c r="R37" s="4">
        <v>6.1662399999999999E-2</v>
      </c>
      <c r="S37" s="4" t="s">
        <v>173</v>
      </c>
      <c r="T37" s="4">
        <v>0.74060000000000004</v>
      </c>
      <c r="U37" t="s">
        <v>182</v>
      </c>
      <c r="V37" s="4">
        <v>7.9007416999999996E-2</v>
      </c>
      <c r="W37" t="s">
        <v>173</v>
      </c>
      <c r="X37" s="4" t="s">
        <v>352</v>
      </c>
      <c r="Y37" s="9" t="s">
        <v>224</v>
      </c>
    </row>
  </sheetData>
  <phoneticPr fontId="20" type="noConversion"/>
  <hyperlinks>
    <hyperlink ref="Z13" r:id="rId1" display="\\" xr:uid="{6FE01CB4-0145-47F5-9E19-8700BC2B3201}"/>
    <hyperlink ref="AA13" r:id="rId2" xr:uid="{DB393904-6524-4700-AD7D-1C7748113C27}"/>
    <hyperlink ref="Z14:Z19" r:id="rId3" display="\\" xr:uid="{8338D122-AC6F-47AA-97C9-58E4BC23BD6C}"/>
    <hyperlink ref="Y34" r:id="rId4" xr:uid="{82BE53BB-F11E-40DE-BAE6-7FBB9BE68043}"/>
    <hyperlink ref="Y35:Y36" r:id="rId5" display="\\" xr:uid="{B292CE1A-E343-4DD7-BD6C-F844B735534E}"/>
    <hyperlink ref="Z23" r:id="rId6" display="\\" xr:uid="{BBF595CA-4A44-47F0-807D-BF6B8CD4444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9309-D3CD-4CD3-AAC0-86C24D4C6B7A}">
  <dimension ref="A1:D5"/>
  <sheetViews>
    <sheetView workbookViewId="0">
      <selection activeCell="D2" sqref="D2"/>
    </sheetView>
  </sheetViews>
  <sheetFormatPr defaultRowHeight="14.5" x14ac:dyDescent="0.35"/>
  <cols>
    <col min="1" max="1" width="10.54296875" customWidth="1"/>
  </cols>
  <sheetData>
    <row r="1" spans="1:4" x14ac:dyDescent="0.35">
      <c r="A1" t="s">
        <v>244</v>
      </c>
      <c r="B1" t="s">
        <v>245</v>
      </c>
      <c r="C1" t="s">
        <v>313</v>
      </c>
      <c r="D1" t="s">
        <v>311</v>
      </c>
    </row>
    <row r="2" spans="1:4" x14ac:dyDescent="0.35">
      <c r="A2">
        <v>-1</v>
      </c>
      <c r="B2">
        <v>25.12</v>
      </c>
      <c r="C2">
        <v>25.656658361428565</v>
      </c>
      <c r="D2">
        <v>25.603819529999999</v>
      </c>
    </row>
    <row r="3" spans="1:4" x14ac:dyDescent="0.35">
      <c r="A3">
        <v>1</v>
      </c>
      <c r="B3">
        <v>25.82</v>
      </c>
      <c r="C3">
        <v>25.992634651666663</v>
      </c>
      <c r="D3">
        <v>25.873826555000001</v>
      </c>
    </row>
    <row r="4" spans="1:4" x14ac:dyDescent="0.35">
      <c r="A4">
        <v>3</v>
      </c>
      <c r="B4">
        <v>26.82</v>
      </c>
      <c r="C4">
        <v>26.788119026999993</v>
      </c>
      <c r="D4">
        <v>26.787087395</v>
      </c>
    </row>
    <row r="5" spans="1:4" x14ac:dyDescent="0.35">
      <c r="A5">
        <v>5</v>
      </c>
      <c r="B5">
        <v>26.98</v>
      </c>
      <c r="C5">
        <v>26.374915100000003</v>
      </c>
      <c r="D5">
        <v>26.379950000000001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45C6-7AE4-4151-8618-9CBB5DE04CE3}">
  <dimension ref="A1:K73"/>
  <sheetViews>
    <sheetView topLeftCell="A5" zoomScale="112" zoomScaleNormal="112" workbookViewId="0">
      <selection activeCell="K52" sqref="K52"/>
    </sheetView>
  </sheetViews>
  <sheetFormatPr defaultRowHeight="14.5" x14ac:dyDescent="0.35"/>
  <cols>
    <col min="2" max="2" width="24.81640625" customWidth="1"/>
    <col min="3" max="3" width="13.54296875" customWidth="1"/>
  </cols>
  <sheetData>
    <row r="1" spans="1:11" x14ac:dyDescent="0.35">
      <c r="A1" t="s">
        <v>143</v>
      </c>
      <c r="B1" t="s">
        <v>41</v>
      </c>
      <c r="C1" t="s">
        <v>144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 x14ac:dyDescent="0.35">
      <c r="A2" s="2">
        <v>1</v>
      </c>
      <c r="B2" t="s">
        <v>163</v>
      </c>
      <c r="C2">
        <v>74.131024130091888</v>
      </c>
      <c r="D2">
        <v>26.180057049999998</v>
      </c>
      <c r="E2">
        <v>4.270753E-2</v>
      </c>
      <c r="F2">
        <v>26.726244449999999</v>
      </c>
      <c r="G2">
        <v>4.6313964999999999E-2</v>
      </c>
      <c r="H2">
        <v>25.692433359999999</v>
      </c>
      <c r="I2">
        <v>7.1144203000000003E-2</v>
      </c>
      <c r="J2">
        <v>0.51819999999999999</v>
      </c>
      <c r="K2">
        <v>6.1257613000000002E-2</v>
      </c>
    </row>
    <row r="3" spans="1:11" x14ac:dyDescent="0.35">
      <c r="A3" s="1">
        <v>2</v>
      </c>
      <c r="B3" t="s">
        <v>164</v>
      </c>
      <c r="C3">
        <v>74.131024130091888</v>
      </c>
      <c r="D3">
        <v>26.064332960000002</v>
      </c>
      <c r="E3">
        <v>4.9330198999999998E-2</v>
      </c>
      <c r="F3">
        <v>26.652206419999999</v>
      </c>
      <c r="G3">
        <v>5.5044750000000003E-2</v>
      </c>
      <c r="H3">
        <v>25.49797058</v>
      </c>
      <c r="I3">
        <v>7.5800005000000004E-2</v>
      </c>
      <c r="J3">
        <v>0.55989999999999995</v>
      </c>
      <c r="K3">
        <v>7.1343088999999998E-2</v>
      </c>
    </row>
    <row r="4" spans="1:11" x14ac:dyDescent="0.35">
      <c r="A4" s="1">
        <v>3</v>
      </c>
      <c r="B4" t="s">
        <v>3</v>
      </c>
      <c r="C4">
        <v>78.342964276621245</v>
      </c>
      <c r="D4">
        <v>26.729099999999999</v>
      </c>
      <c r="E4">
        <v>4.0985099999999997E-2</v>
      </c>
      <c r="F4">
        <v>27.444600000000001</v>
      </c>
      <c r="G4">
        <v>5.6019100000000002E-2</v>
      </c>
      <c r="H4">
        <v>26.546600000000002</v>
      </c>
      <c r="I4">
        <v>3.9698499999999998E-2</v>
      </c>
      <c r="J4">
        <v>0.66859999999999997</v>
      </c>
      <c r="K4">
        <v>6.85867E-2</v>
      </c>
    </row>
    <row r="5" spans="1:11" x14ac:dyDescent="0.35">
      <c r="A5" s="1">
        <v>4</v>
      </c>
      <c r="B5" t="s">
        <v>6</v>
      </c>
      <c r="C5">
        <v>82.413811501300259</v>
      </c>
      <c r="D5">
        <v>26.583469390000001</v>
      </c>
      <c r="E5">
        <v>4.5726988000000003E-2</v>
      </c>
      <c r="F5">
        <v>27.15176773</v>
      </c>
      <c r="G5">
        <v>5.6284255999999998E-2</v>
      </c>
      <c r="H5">
        <v>26.159463880000001</v>
      </c>
      <c r="I5">
        <v>0.10347981000000001</v>
      </c>
      <c r="J5">
        <v>0.5373</v>
      </c>
      <c r="K5">
        <v>7.1364211999999996E-2</v>
      </c>
    </row>
    <row r="6" spans="1:11" x14ac:dyDescent="0.35">
      <c r="A6" s="2">
        <v>5</v>
      </c>
      <c r="B6" t="s">
        <v>8</v>
      </c>
      <c r="C6">
        <v>74.816950051115498</v>
      </c>
      <c r="D6">
        <v>24.970733639999999</v>
      </c>
      <c r="E6">
        <v>2.6037629690000001E-2</v>
      </c>
      <c r="F6">
        <v>25.54628563</v>
      </c>
      <c r="G6">
        <v>2.7196669949999999E-2</v>
      </c>
      <c r="H6">
        <v>24.71456337</v>
      </c>
      <c r="I6">
        <v>4.7247044740000001E-2</v>
      </c>
      <c r="J6">
        <v>0.54359999999999997</v>
      </c>
      <c r="K6">
        <v>3.5151135559999998E-2</v>
      </c>
    </row>
    <row r="7" spans="1:11" x14ac:dyDescent="0.35">
      <c r="A7" s="1">
        <v>6</v>
      </c>
      <c r="B7" t="s">
        <v>9</v>
      </c>
      <c r="C7">
        <v>71.779429127136225</v>
      </c>
      <c r="D7">
        <v>26.635200000000001</v>
      </c>
      <c r="E7">
        <v>6.2567800000000007E-2</v>
      </c>
      <c r="F7">
        <v>27.409800000000001</v>
      </c>
      <c r="G7">
        <v>8.65152E-2</v>
      </c>
      <c r="H7">
        <v>26.184799999999999</v>
      </c>
      <c r="I7">
        <v>4.5113E-2</v>
      </c>
      <c r="J7">
        <v>0.75160000000000005</v>
      </c>
      <c r="K7">
        <v>0.104724</v>
      </c>
    </row>
    <row r="8" spans="1:11" x14ac:dyDescent="0.35">
      <c r="A8" s="1">
        <v>7</v>
      </c>
      <c r="B8" t="s">
        <v>11</v>
      </c>
      <c r="C8">
        <v>97.723722095581138</v>
      </c>
      <c r="D8">
        <v>26.533274649999999</v>
      </c>
      <c r="E8">
        <v>7.2130824999999996E-2</v>
      </c>
      <c r="F8">
        <v>26.995284080000001</v>
      </c>
      <c r="G8">
        <v>7.0064955999999998E-2</v>
      </c>
      <c r="H8">
        <v>26.19129753</v>
      </c>
      <c r="I8">
        <v>0.143316887</v>
      </c>
      <c r="J8">
        <v>0.41</v>
      </c>
      <c r="K8">
        <v>9.8263804999999996E-2</v>
      </c>
    </row>
    <row r="9" spans="1:11" x14ac:dyDescent="0.35">
      <c r="A9" s="1">
        <v>8</v>
      </c>
      <c r="B9" t="s">
        <v>12</v>
      </c>
      <c r="C9">
        <v>61.094202490557194</v>
      </c>
      <c r="D9">
        <v>26.493831159999999</v>
      </c>
      <c r="E9">
        <v>4.8652362999999997E-2</v>
      </c>
      <c r="F9">
        <v>27.019823550000002</v>
      </c>
      <c r="G9">
        <v>5.3983290000000003E-2</v>
      </c>
      <c r="H9">
        <v>25.97708845</v>
      </c>
      <c r="I9">
        <v>8.5256598000000003E-2</v>
      </c>
      <c r="J9">
        <v>0.41289999999999999</v>
      </c>
      <c r="K9">
        <v>7.1125093E-2</v>
      </c>
    </row>
    <row r="10" spans="1:11" x14ac:dyDescent="0.35">
      <c r="A10" s="2">
        <v>9</v>
      </c>
      <c r="B10" t="s">
        <v>13</v>
      </c>
      <c r="C10">
        <v>88.715601203796382</v>
      </c>
      <c r="D10">
        <v>26.217400000000001</v>
      </c>
      <c r="E10">
        <v>5.2364099999999997E-2</v>
      </c>
      <c r="F10">
        <v>27.095400000000001</v>
      </c>
      <c r="G10">
        <v>6.46901E-2</v>
      </c>
      <c r="H10">
        <v>26.028099999999998</v>
      </c>
      <c r="I10">
        <v>4.0705100000000001E-2</v>
      </c>
      <c r="J10">
        <v>0.82499999999999996</v>
      </c>
      <c r="K10">
        <v>8.1462300000000001E-2</v>
      </c>
    </row>
    <row r="11" spans="1:11" x14ac:dyDescent="0.35">
      <c r="A11" s="1">
        <v>10</v>
      </c>
      <c r="B11" t="s">
        <v>15</v>
      </c>
      <c r="C11">
        <v>87.902251683088636</v>
      </c>
      <c r="D11">
        <v>24.85159243</v>
      </c>
      <c r="E11">
        <v>1.6219404E-2</v>
      </c>
      <c r="F11">
        <v>25.555604049999999</v>
      </c>
      <c r="G11">
        <v>1.8330918000000002E-2</v>
      </c>
      <c r="H11">
        <v>24.33921711</v>
      </c>
      <c r="I11">
        <v>2.7886874999999998E-2</v>
      </c>
      <c r="J11">
        <v>0.68600000000000005</v>
      </c>
      <c r="K11">
        <v>2.2902708000000001E-2</v>
      </c>
    </row>
    <row r="12" spans="1:11" x14ac:dyDescent="0.35">
      <c r="A12" s="1">
        <v>11</v>
      </c>
      <c r="B12" t="s">
        <v>16</v>
      </c>
      <c r="C12">
        <v>95.940063151593193</v>
      </c>
      <c r="D12">
        <v>25.577567290000001</v>
      </c>
      <c r="E12">
        <v>3.7751251E-2</v>
      </c>
      <c r="F12">
        <v>25.978460309999999</v>
      </c>
      <c r="G12">
        <v>3.9756196000000001E-2</v>
      </c>
      <c r="H12">
        <v>25.397417449999999</v>
      </c>
      <c r="I12">
        <v>9.0735055999999994E-2</v>
      </c>
      <c r="J12">
        <v>0.38090000000000002</v>
      </c>
      <c r="K12">
        <v>5.1294645E-2</v>
      </c>
    </row>
    <row r="13" spans="1:11" x14ac:dyDescent="0.35">
      <c r="A13" s="2">
        <v>13</v>
      </c>
      <c r="B13" t="s">
        <v>18</v>
      </c>
      <c r="C13">
        <v>99.540541735152971</v>
      </c>
      <c r="D13">
        <v>26.514800000000001</v>
      </c>
      <c r="E13">
        <v>3.7639800000000001E-2</v>
      </c>
      <c r="F13">
        <v>27.353100000000001</v>
      </c>
      <c r="G13">
        <v>5.5508099999999998E-2</v>
      </c>
      <c r="H13">
        <v>26.2346</v>
      </c>
      <c r="I13">
        <v>3.22823E-2</v>
      </c>
      <c r="J13">
        <v>0.82540000000000002</v>
      </c>
      <c r="K13">
        <v>6.6013000000000002E-2</v>
      </c>
    </row>
    <row r="14" spans="1:11" x14ac:dyDescent="0.35">
      <c r="A14" s="1">
        <v>14</v>
      </c>
      <c r="B14" t="s">
        <v>20</v>
      </c>
      <c r="C14">
        <v>79.067862799982663</v>
      </c>
      <c r="D14">
        <v>26.9618</v>
      </c>
      <c r="E14">
        <v>4.0211499999999997E-2</v>
      </c>
      <c r="F14">
        <v>27.6159</v>
      </c>
      <c r="G14">
        <v>4.7256600000000003E-2</v>
      </c>
      <c r="H14">
        <v>26.799499999999998</v>
      </c>
      <c r="I14">
        <v>3.64149E-2</v>
      </c>
      <c r="J14">
        <v>0.64400000000000002</v>
      </c>
      <c r="K14">
        <v>6.1505299999999999E-2</v>
      </c>
    </row>
    <row r="15" spans="1:11" x14ac:dyDescent="0.35">
      <c r="A15" s="1">
        <v>15</v>
      </c>
      <c r="B15" t="s">
        <v>21</v>
      </c>
      <c r="C15">
        <v>53.456435939697165</v>
      </c>
      <c r="D15">
        <v>26.823799999999999</v>
      </c>
      <c r="E15">
        <v>7.5759499999999994E-2</v>
      </c>
      <c r="F15">
        <v>27.0443</v>
      </c>
      <c r="G15">
        <v>5.6524900000000003E-2</v>
      </c>
      <c r="H15">
        <v>26.915600000000001</v>
      </c>
      <c r="I15">
        <v>8.3779999999999993E-2</v>
      </c>
      <c r="J15">
        <v>0.20760000000000001</v>
      </c>
      <c r="K15">
        <v>9.2683600000000005E-2</v>
      </c>
    </row>
    <row r="16" spans="1:11" x14ac:dyDescent="0.35">
      <c r="A16" s="1">
        <v>16</v>
      </c>
      <c r="B16" t="s">
        <v>23</v>
      </c>
      <c r="C16">
        <v>95.060479365628083</v>
      </c>
      <c r="D16">
        <v>26.529640199999999</v>
      </c>
      <c r="E16">
        <v>6.4453355000000004E-2</v>
      </c>
      <c r="F16">
        <v>27.037714390000001</v>
      </c>
      <c r="G16">
        <v>6.6055765000000002E-2</v>
      </c>
      <c r="H16">
        <v>26.007233429999999</v>
      </c>
      <c r="I16">
        <v>0.112387036</v>
      </c>
      <c r="J16">
        <v>0.47599999999999998</v>
      </c>
      <c r="K16">
        <v>8.9976311000000003E-2</v>
      </c>
    </row>
    <row r="17" spans="1:11" x14ac:dyDescent="0.35">
      <c r="A17" s="2">
        <v>17</v>
      </c>
      <c r="B17" t="s">
        <v>24</v>
      </c>
      <c r="C17">
        <v>59.429215861557282</v>
      </c>
      <c r="D17">
        <v>27.221299999999999</v>
      </c>
      <c r="E17">
        <v>6.1842599999999998E-2</v>
      </c>
      <c r="F17">
        <v>27.543500000000002</v>
      </c>
      <c r="G17">
        <v>5.9685700000000001E-2</v>
      </c>
      <c r="H17">
        <v>27.087900000000001</v>
      </c>
      <c r="I17">
        <v>5.8655600000000002E-2</v>
      </c>
      <c r="J17">
        <v>0.28520000000000001</v>
      </c>
      <c r="K17">
        <v>8.5138400000000003E-2</v>
      </c>
    </row>
    <row r="18" spans="1:11" x14ac:dyDescent="0.35">
      <c r="A18" s="1">
        <v>18</v>
      </c>
      <c r="B18" t="s">
        <v>25</v>
      </c>
      <c r="C18">
        <v>66.988460941652846</v>
      </c>
      <c r="D18">
        <v>26.091383459999999</v>
      </c>
      <c r="E18">
        <v>4.7033605999999999E-2</v>
      </c>
      <c r="F18">
        <v>26.678863530000001</v>
      </c>
      <c r="G18">
        <v>5.6503539999999998E-2</v>
      </c>
      <c r="H18">
        <v>25.713312389999999</v>
      </c>
      <c r="I18">
        <v>9.1897901000000004E-2</v>
      </c>
      <c r="J18">
        <v>0.5645</v>
      </c>
      <c r="K18">
        <v>6.9615859000000002E-2</v>
      </c>
    </row>
    <row r="19" spans="1:11" x14ac:dyDescent="0.35">
      <c r="A19" s="1">
        <v>19</v>
      </c>
      <c r="B19" t="s">
        <v>27</v>
      </c>
      <c r="C19">
        <v>78.342964276621245</v>
      </c>
      <c r="D19">
        <v>27.014700000000001</v>
      </c>
      <c r="E19">
        <v>5.01237E-2</v>
      </c>
      <c r="F19">
        <v>27.326699999999999</v>
      </c>
      <c r="G19">
        <v>4.3677500000000001E-2</v>
      </c>
      <c r="H19">
        <v>26.388200000000001</v>
      </c>
      <c r="I19">
        <v>2.8946E-2</v>
      </c>
      <c r="J19">
        <v>0.28899999999999998</v>
      </c>
      <c r="K19">
        <v>6.5515000000000004E-2</v>
      </c>
    </row>
    <row r="20" spans="1:11" x14ac:dyDescent="0.35">
      <c r="A20" s="1">
        <v>20</v>
      </c>
      <c r="B20" t="s">
        <v>29</v>
      </c>
      <c r="C20">
        <v>76.559660691125856</v>
      </c>
      <c r="D20">
        <v>25.192361200000001</v>
      </c>
      <c r="E20">
        <v>3.4682444999999999E-2</v>
      </c>
      <c r="F20">
        <v>25.93666606</v>
      </c>
      <c r="G20">
        <v>4.8131520999999997E-2</v>
      </c>
      <c r="H20">
        <v>24.656273519999999</v>
      </c>
      <c r="I20">
        <v>6.0815332E-2</v>
      </c>
      <c r="J20">
        <v>0.69730000000000003</v>
      </c>
      <c r="K20">
        <v>5.6966227000000001E-2</v>
      </c>
    </row>
    <row r="21" spans="1:11" x14ac:dyDescent="0.35">
      <c r="A21" s="2">
        <v>21</v>
      </c>
      <c r="B21" t="s">
        <v>30</v>
      </c>
      <c r="C21">
        <v>98.174794301998645</v>
      </c>
      <c r="D21">
        <v>26.101868060000001</v>
      </c>
      <c r="E21">
        <v>3.7400014000000002E-2</v>
      </c>
      <c r="F21">
        <v>26.828234859999998</v>
      </c>
      <c r="G21">
        <v>4.8649393999999999E-2</v>
      </c>
      <c r="H21">
        <v>25.84488297</v>
      </c>
      <c r="I21">
        <v>8.1587401000000004E-2</v>
      </c>
      <c r="J21">
        <v>0.69040000000000001</v>
      </c>
      <c r="K21">
        <v>5.9896863000000002E-2</v>
      </c>
    </row>
    <row r="22" spans="1:11" x14ac:dyDescent="0.35">
      <c r="A22" s="2">
        <v>22</v>
      </c>
      <c r="B22" t="s">
        <v>31</v>
      </c>
      <c r="C22">
        <v>73.113908348341837</v>
      </c>
      <c r="D22">
        <v>26.161546229999999</v>
      </c>
      <c r="E22">
        <v>3.6993577999999999E-2</v>
      </c>
      <c r="F22">
        <v>26.754186149999999</v>
      </c>
      <c r="G22">
        <v>4.6244914999999998E-2</v>
      </c>
      <c r="H22">
        <v>25.938086510000002</v>
      </c>
      <c r="I22">
        <v>0.117161661</v>
      </c>
      <c r="J22">
        <v>0.56969999999999998</v>
      </c>
      <c r="K22">
        <v>5.7510353E-2</v>
      </c>
    </row>
    <row r="23" spans="1:11" x14ac:dyDescent="0.35">
      <c r="A23" s="1">
        <v>23</v>
      </c>
      <c r="B23" t="s">
        <v>32</v>
      </c>
      <c r="C23">
        <v>82.413811501300259</v>
      </c>
      <c r="D23">
        <v>26.840790429999998</v>
      </c>
      <c r="E23">
        <v>4.6894969000000002E-2</v>
      </c>
      <c r="F23">
        <v>27.55257924</v>
      </c>
      <c r="G23">
        <v>6.7630129999999997E-2</v>
      </c>
      <c r="H23">
        <v>26.363537470000001</v>
      </c>
      <c r="I23">
        <v>0.105198033</v>
      </c>
      <c r="J23">
        <v>0.69779999999999998</v>
      </c>
      <c r="K23">
        <v>8.1135899999999997E-2</v>
      </c>
    </row>
    <row r="24" spans="1:11" x14ac:dyDescent="0.35">
      <c r="A24" s="1">
        <v>24</v>
      </c>
      <c r="B24" t="s">
        <v>33</v>
      </c>
      <c r="C24">
        <v>77.98301105232612</v>
      </c>
      <c r="D24">
        <v>27.425799999999999</v>
      </c>
      <c r="E24">
        <v>3.7655399999999999E-2</v>
      </c>
      <c r="F24">
        <v>27.861699999999999</v>
      </c>
      <c r="G24">
        <v>4.57638E-2</v>
      </c>
      <c r="H24">
        <v>26.696999999999999</v>
      </c>
      <c r="I24">
        <v>2.4579799999999999E-2</v>
      </c>
      <c r="J24">
        <v>0.41389999999999999</v>
      </c>
      <c r="K24">
        <v>5.9017699999999999E-2</v>
      </c>
    </row>
    <row r="25" spans="1:11" x14ac:dyDescent="0.35">
      <c r="A25" s="1">
        <v>25</v>
      </c>
      <c r="B25" t="s">
        <v>34</v>
      </c>
      <c r="C25">
        <v>91.201083935591072</v>
      </c>
      <c r="D25">
        <v>26.362205889999998</v>
      </c>
      <c r="E25">
        <v>5.8480194999999999E-2</v>
      </c>
      <c r="F25">
        <v>26.797014239999999</v>
      </c>
      <c r="G25">
        <v>6.6748518000000007E-2</v>
      </c>
      <c r="H25">
        <v>25.89644127</v>
      </c>
      <c r="I25">
        <v>0.121142474</v>
      </c>
      <c r="J25">
        <v>0.4138</v>
      </c>
      <c r="K25">
        <v>8.5502922999999995E-2</v>
      </c>
    </row>
    <row r="26" spans="1:11" x14ac:dyDescent="0.35">
      <c r="A26" s="2">
        <v>26</v>
      </c>
      <c r="B26" t="s">
        <v>36</v>
      </c>
      <c r="C26">
        <v>58.076441752131331</v>
      </c>
      <c r="D26">
        <v>24.955349729999998</v>
      </c>
      <c r="E26">
        <v>2.9566739000000002E-2</v>
      </c>
      <c r="F26">
        <v>25.617578129999998</v>
      </c>
      <c r="G26">
        <v>3.6739671000000002E-2</v>
      </c>
      <c r="H26">
        <v>24.569957349999999</v>
      </c>
      <c r="I26">
        <v>4.9215672000000002E-2</v>
      </c>
      <c r="J26">
        <v>0.60929999999999995</v>
      </c>
      <c r="K26">
        <v>4.2030479000000003E-2</v>
      </c>
    </row>
    <row r="27" spans="1:11" x14ac:dyDescent="0.35">
      <c r="A27" s="1">
        <v>27</v>
      </c>
      <c r="B27" t="s">
        <v>37</v>
      </c>
      <c r="C27">
        <v>76.559660691125856</v>
      </c>
      <c r="D27">
        <v>25.042207080000001</v>
      </c>
      <c r="E27">
        <v>2.7214353E-2</v>
      </c>
      <c r="F27">
        <v>25.567277270000002</v>
      </c>
      <c r="G27">
        <v>3.2319193000000003E-2</v>
      </c>
      <c r="H27">
        <v>24.73376846</v>
      </c>
      <c r="I27">
        <v>5.0493243E-2</v>
      </c>
      <c r="J27">
        <v>0.48799999999999999</v>
      </c>
      <c r="K27">
        <v>3.8394635000000003E-2</v>
      </c>
    </row>
    <row r="28" spans="1:11" x14ac:dyDescent="0.35">
      <c r="A28" s="1">
        <v>28</v>
      </c>
      <c r="B28" t="s">
        <v>171</v>
      </c>
      <c r="C28">
        <v>75</v>
      </c>
      <c r="D28">
        <v>24.851693470000001</v>
      </c>
      <c r="E28">
        <v>4.2500007999999999E-2</v>
      </c>
      <c r="F28">
        <v>25.283600809999999</v>
      </c>
      <c r="G28">
        <v>4.4392988000000001E-2</v>
      </c>
      <c r="H28">
        <v>24.5135498</v>
      </c>
      <c r="I28">
        <v>7.2666189000000006E-2</v>
      </c>
      <c r="J28">
        <v>0.41389999999999999</v>
      </c>
      <c r="K28">
        <v>5.0643902999999997E-2</v>
      </c>
    </row>
    <row r="29" spans="1:11" x14ac:dyDescent="0.35">
      <c r="A29" s="1">
        <v>29</v>
      </c>
      <c r="B29" t="s">
        <v>39</v>
      </c>
      <c r="C29">
        <v>58.076441752131331</v>
      </c>
      <c r="D29">
        <v>25.886763890000001</v>
      </c>
      <c r="E29">
        <v>3.1953438000000001E-2</v>
      </c>
      <c r="F29">
        <v>26.422005970000001</v>
      </c>
      <c r="G29">
        <v>3.8878792000000002E-2</v>
      </c>
      <c r="H29">
        <v>25.534034729999998</v>
      </c>
      <c r="I29">
        <v>7.2003845999999996E-2</v>
      </c>
      <c r="J29">
        <v>0.48520000000000002</v>
      </c>
      <c r="K29">
        <v>4.8340462000000001E-2</v>
      </c>
    </row>
    <row r="30" spans="1:11" x14ac:dyDescent="0.35">
      <c r="A30" s="2">
        <v>30</v>
      </c>
      <c r="B30" t="s">
        <v>160</v>
      </c>
      <c r="C30">
        <v>48.75284901033865</v>
      </c>
      <c r="D30">
        <v>27.135778429999998</v>
      </c>
      <c r="E30">
        <v>5.6147496999999998E-2</v>
      </c>
      <c r="F30">
        <v>27.776344300000002</v>
      </c>
      <c r="G30">
        <v>8.3487451000000004E-2</v>
      </c>
      <c r="H30">
        <v>26.673092520000001</v>
      </c>
      <c r="I30">
        <v>0.13844764700000001</v>
      </c>
      <c r="J30">
        <v>0.61150000000000004</v>
      </c>
      <c r="K30">
        <v>9.9762457999999998E-2</v>
      </c>
    </row>
    <row r="31" spans="1:11" x14ac:dyDescent="0.35">
      <c r="A31" s="1">
        <v>31</v>
      </c>
      <c r="B31" t="s">
        <v>161</v>
      </c>
      <c r="C31">
        <v>48.75284901033865</v>
      </c>
      <c r="D31">
        <v>27.011900000000001</v>
      </c>
      <c r="E31">
        <v>2.2958300000000001E-2</v>
      </c>
      <c r="F31">
        <v>27.8505</v>
      </c>
      <c r="G31">
        <v>4.0458000000000001E-2</v>
      </c>
      <c r="H31">
        <v>26.8414</v>
      </c>
      <c r="I31">
        <v>2.5835299999999999E-2</v>
      </c>
      <c r="J31">
        <v>0.80959999999999999</v>
      </c>
      <c r="K31">
        <v>4.6345900000000002E-2</v>
      </c>
    </row>
    <row r="32" spans="1:11" x14ac:dyDescent="0.35">
      <c r="A32" s="1">
        <v>32</v>
      </c>
      <c r="B32" t="s">
        <v>162</v>
      </c>
      <c r="C32">
        <v>48.75284901033865</v>
      </c>
      <c r="D32">
        <v>26.931999999999999</v>
      </c>
      <c r="E32">
        <v>4.462E-2</v>
      </c>
      <c r="F32">
        <v>27.322900000000001</v>
      </c>
      <c r="G32">
        <v>5.1420899999999999E-2</v>
      </c>
      <c r="H32">
        <v>26.9878</v>
      </c>
      <c r="I32">
        <v>6.00271E-2</v>
      </c>
      <c r="J32">
        <v>0.36199999999999999</v>
      </c>
      <c r="K32">
        <v>6.7322599999999996E-2</v>
      </c>
    </row>
    <row r="33" spans="1:11" x14ac:dyDescent="0.35">
      <c r="A33" s="1">
        <v>33</v>
      </c>
      <c r="B33" t="s">
        <v>95</v>
      </c>
      <c r="C33">
        <v>70.145529841997075</v>
      </c>
      <c r="D33">
        <v>25.5945</v>
      </c>
      <c r="E33">
        <v>2.9287000000000001E-2</v>
      </c>
      <c r="F33">
        <v>26.3049</v>
      </c>
      <c r="G33">
        <v>3.54709E-2</v>
      </c>
      <c r="H33">
        <v>25.1326</v>
      </c>
      <c r="I33">
        <v>1.96525E-2</v>
      </c>
      <c r="J33">
        <v>0.68240000000000001</v>
      </c>
      <c r="K33">
        <v>4.4029699999999998E-2</v>
      </c>
    </row>
    <row r="34" spans="1:11" x14ac:dyDescent="0.35">
      <c r="A34" s="2">
        <v>34</v>
      </c>
      <c r="B34" t="s">
        <v>96</v>
      </c>
      <c r="C34">
        <v>68.86522963442755</v>
      </c>
      <c r="D34">
        <v>25.666461309999999</v>
      </c>
      <c r="E34">
        <v>2.2747373000000001E-2</v>
      </c>
      <c r="F34">
        <v>26.37874858</v>
      </c>
      <c r="G34">
        <v>2.9114576E-2</v>
      </c>
      <c r="H34">
        <v>25.32810847</v>
      </c>
      <c r="I34">
        <v>4.8747205000000002E-2</v>
      </c>
      <c r="J34">
        <v>0.69730000000000003</v>
      </c>
      <c r="K34">
        <v>3.5832480999999999E-2</v>
      </c>
    </row>
    <row r="35" spans="1:11" x14ac:dyDescent="0.35">
      <c r="A35" s="2">
        <v>35</v>
      </c>
      <c r="B35" t="s">
        <v>97</v>
      </c>
      <c r="C35">
        <v>62.805835881331859</v>
      </c>
      <c r="D35">
        <v>26.9511</v>
      </c>
      <c r="E35">
        <v>5.2338200000000001E-2</v>
      </c>
      <c r="F35">
        <v>27.292300000000001</v>
      </c>
      <c r="G35">
        <v>5.5593099999999999E-2</v>
      </c>
      <c r="H35">
        <v>26.975200000000001</v>
      </c>
      <c r="I35">
        <v>6.3154000000000002E-2</v>
      </c>
      <c r="J35">
        <v>0.32619999999999999</v>
      </c>
      <c r="K35">
        <v>7.5343300000000002E-2</v>
      </c>
    </row>
    <row r="36" spans="1:11" x14ac:dyDescent="0.35">
      <c r="A36" s="1">
        <v>36</v>
      </c>
      <c r="B36" t="s">
        <v>98</v>
      </c>
      <c r="C36">
        <v>92.469817393822396</v>
      </c>
      <c r="D36">
        <v>25.965167359999999</v>
      </c>
      <c r="E36">
        <v>2.5259930999999999E-2</v>
      </c>
      <c r="F36">
        <v>26.848962780000001</v>
      </c>
      <c r="G36">
        <v>3.7077256000000003E-2</v>
      </c>
      <c r="H36">
        <v>25.461013789999999</v>
      </c>
      <c r="I36">
        <v>4.5776824000000001E-2</v>
      </c>
      <c r="J36">
        <v>0.86380000000000001</v>
      </c>
      <c r="K36">
        <v>4.3945815999999999E-2</v>
      </c>
    </row>
    <row r="37" spans="1:11" x14ac:dyDescent="0.35">
      <c r="A37" s="1">
        <v>37</v>
      </c>
      <c r="B37" t="s">
        <v>99</v>
      </c>
      <c r="C37">
        <v>35.809643710263686</v>
      </c>
      <c r="D37">
        <v>26.557278069999999</v>
      </c>
      <c r="E37">
        <v>3.3237677E-2</v>
      </c>
      <c r="F37">
        <v>27.297385240000001</v>
      </c>
      <c r="G37">
        <v>4.8246170999999997E-2</v>
      </c>
      <c r="H37">
        <v>26.401045629999999</v>
      </c>
      <c r="I37">
        <v>0.101007493</v>
      </c>
      <c r="J37">
        <v>0.66810000000000003</v>
      </c>
      <c r="K37">
        <v>5.7971511000000003E-2</v>
      </c>
    </row>
    <row r="38" spans="1:11" x14ac:dyDescent="0.35">
      <c r="A38" s="1">
        <v>38</v>
      </c>
      <c r="B38" t="s">
        <v>100</v>
      </c>
      <c r="C38">
        <v>77.268058509570395</v>
      </c>
      <c r="D38">
        <v>25.785457130000001</v>
      </c>
      <c r="E38">
        <v>2.501975E-2</v>
      </c>
      <c r="F38">
        <v>26.493372919999999</v>
      </c>
      <c r="G38">
        <v>3.2318982000000003E-2</v>
      </c>
      <c r="H38">
        <v>25.295454029999998</v>
      </c>
      <c r="I38">
        <v>4.8503048999999999E-2</v>
      </c>
      <c r="J38">
        <v>0.68300000000000005</v>
      </c>
      <c r="K38">
        <v>3.9725848000000001E-2</v>
      </c>
    </row>
    <row r="39" spans="1:11" x14ac:dyDescent="0.35">
      <c r="A39" s="2">
        <v>39</v>
      </c>
      <c r="B39" t="s">
        <v>101</v>
      </c>
      <c r="C39">
        <v>85.506671288468411</v>
      </c>
      <c r="D39">
        <v>25.860889220000001</v>
      </c>
      <c r="E39">
        <v>2.7013628000000001E-2</v>
      </c>
      <c r="F39">
        <v>26.474206710000001</v>
      </c>
      <c r="G39">
        <v>3.3607698999999998E-2</v>
      </c>
      <c r="H39">
        <v>25.261041219999999</v>
      </c>
      <c r="I39">
        <v>4.7131148999999997E-2</v>
      </c>
      <c r="J39">
        <v>0.59830000000000005</v>
      </c>
      <c r="K39">
        <v>4.2090587999999998E-2</v>
      </c>
    </row>
    <row r="40" spans="1:11" x14ac:dyDescent="0.35">
      <c r="A40" s="1">
        <v>40</v>
      </c>
      <c r="B40" t="s">
        <v>102</v>
      </c>
      <c r="C40">
        <v>38.547835766577244</v>
      </c>
      <c r="D40">
        <v>26.750374789999999</v>
      </c>
      <c r="E40">
        <v>4.9226935999999999E-2</v>
      </c>
      <c r="F40">
        <v>27.505010599999999</v>
      </c>
      <c r="G40">
        <v>6.3317779000000005E-2</v>
      </c>
      <c r="H40">
        <v>26.61331654</v>
      </c>
      <c r="I40">
        <v>0.13521003000000001</v>
      </c>
      <c r="J40">
        <v>0.74060000000000004</v>
      </c>
      <c r="K40">
        <v>7.9007416999999996E-2</v>
      </c>
    </row>
    <row r="41" spans="1:11" x14ac:dyDescent="0.35">
      <c r="A41" s="1">
        <v>41</v>
      </c>
      <c r="B41" t="s">
        <v>103</v>
      </c>
      <c r="C41">
        <v>56.493697481230306</v>
      </c>
      <c r="D41">
        <v>24.928946499999999</v>
      </c>
      <c r="E41">
        <v>2.2284235999999999E-2</v>
      </c>
      <c r="F41">
        <v>25.557204250000002</v>
      </c>
      <c r="G41">
        <v>2.3884834000000001E-2</v>
      </c>
      <c r="H41">
        <v>24.487108469999999</v>
      </c>
      <c r="I41">
        <v>3.1759781000000001E-2</v>
      </c>
      <c r="J41">
        <v>0.57630000000000003</v>
      </c>
      <c r="K41">
        <v>3.0920462999999999E-2</v>
      </c>
    </row>
    <row r="42" spans="1:11" x14ac:dyDescent="0.35">
      <c r="A42" s="1">
        <v>42</v>
      </c>
      <c r="B42" t="s">
        <v>104</v>
      </c>
      <c r="C42">
        <v>61.094202490557194</v>
      </c>
      <c r="D42">
        <v>26.387007400000002</v>
      </c>
      <c r="E42">
        <v>3.4033905000000003E-2</v>
      </c>
      <c r="F42">
        <v>27.035066130000001</v>
      </c>
      <c r="G42">
        <v>4.5032688000000001E-2</v>
      </c>
      <c r="H42">
        <v>25.900364880000001</v>
      </c>
      <c r="I42">
        <v>6.9338551999999998E-2</v>
      </c>
      <c r="J42">
        <v>0.63109999999999999</v>
      </c>
      <c r="K42">
        <v>5.5608954000000002E-2</v>
      </c>
    </row>
    <row r="43" spans="1:11" x14ac:dyDescent="0.35">
      <c r="A43" s="2">
        <v>43</v>
      </c>
      <c r="B43" t="s">
        <v>158</v>
      </c>
      <c r="C43">
        <v>41.686938347033639</v>
      </c>
      <c r="D43">
        <v>25.084099999999999</v>
      </c>
      <c r="E43">
        <v>3.7596999999999999E-3</v>
      </c>
      <c r="F43">
        <v>25.613</v>
      </c>
      <c r="G43">
        <v>4.0198400000000002E-3</v>
      </c>
      <c r="H43">
        <v>24.743200000000002</v>
      </c>
      <c r="I43">
        <v>2.6397299999999999E-3</v>
      </c>
      <c r="J43" s="4">
        <v>0.52890000000000015</v>
      </c>
      <c r="K43" s="4">
        <v>5.4411149165221641E-3</v>
      </c>
    </row>
    <row r="44" spans="1:11" x14ac:dyDescent="0.35">
      <c r="A44" s="2">
        <v>43</v>
      </c>
      <c r="B44" t="s">
        <v>159</v>
      </c>
      <c r="C44">
        <v>41.686938347033639</v>
      </c>
      <c r="D44">
        <v>27.2074</v>
      </c>
      <c r="E44">
        <v>3.0624100000000001E-2</v>
      </c>
      <c r="F44">
        <v>27.8127</v>
      </c>
      <c r="G44">
        <v>3.6104999999999998E-2</v>
      </c>
      <c r="H44">
        <v>26.968499999999999</v>
      </c>
      <c r="I44">
        <v>2.60314E-2</v>
      </c>
      <c r="J44" s="4">
        <v>0.61</v>
      </c>
      <c r="K44" s="4" t="e">
        <f>SQRT((#REF!^2)+(#REF!^2))</f>
        <v>#REF!</v>
      </c>
    </row>
    <row r="45" spans="1:11" x14ac:dyDescent="0.35">
      <c r="A45" s="1">
        <v>44</v>
      </c>
      <c r="B45" t="s">
        <v>107</v>
      </c>
      <c r="C45">
        <v>86.297854776697193</v>
      </c>
      <c r="D45">
        <v>25.543223380000001</v>
      </c>
      <c r="E45">
        <v>4.4028926000000003E-2</v>
      </c>
      <c r="F45">
        <v>26.157533170000001</v>
      </c>
      <c r="G45">
        <v>5.2958500999999998E-2</v>
      </c>
      <c r="H45">
        <v>25.177145960000001</v>
      </c>
      <c r="I45">
        <v>9.4512971000000001E-2</v>
      </c>
      <c r="J45">
        <v>0.58330000000000004</v>
      </c>
      <c r="K45">
        <v>6.3972900999999999E-2</v>
      </c>
    </row>
    <row r="46" spans="1:11" x14ac:dyDescent="0.35">
      <c r="A46" s="1">
        <v>45</v>
      </c>
      <c r="B46" t="s">
        <v>109</v>
      </c>
      <c r="C46">
        <v>56.493697481230306</v>
      </c>
      <c r="D46">
        <v>25.570696259999998</v>
      </c>
      <c r="E46">
        <v>3.1165162E-2</v>
      </c>
      <c r="F46">
        <v>26.213823699999999</v>
      </c>
      <c r="G46">
        <v>4.0596371999999999E-2</v>
      </c>
      <c r="H46">
        <v>25.145483779999999</v>
      </c>
      <c r="I46">
        <v>5.1375806000000003E-2</v>
      </c>
      <c r="J46">
        <v>0.61009999999999998</v>
      </c>
      <c r="K46">
        <v>4.9573711999999999E-2</v>
      </c>
    </row>
    <row r="47" spans="1:11" x14ac:dyDescent="0.35">
      <c r="A47" s="1">
        <v>46</v>
      </c>
      <c r="B47" t="s">
        <v>110</v>
      </c>
      <c r="C47">
        <v>98.174794301998645</v>
      </c>
      <c r="D47">
        <v>24.516999999999999</v>
      </c>
      <c r="E47">
        <v>3.5034799999999998E-2</v>
      </c>
      <c r="F47">
        <v>25.047999999999998</v>
      </c>
      <c r="G47">
        <v>3.7528699999999998E-2</v>
      </c>
      <c r="H47">
        <v>24.228999999999999</v>
      </c>
      <c r="I47">
        <v>2.716E-2</v>
      </c>
      <c r="J47">
        <v>0.51910000000000001</v>
      </c>
      <c r="K47">
        <v>4.3369600000000001E-2</v>
      </c>
    </row>
    <row r="48" spans="1:11" x14ac:dyDescent="0.35">
      <c r="A48" s="2">
        <v>47</v>
      </c>
      <c r="B48" t="s">
        <v>111</v>
      </c>
      <c r="C48">
        <v>63.973483548264909</v>
      </c>
      <c r="D48">
        <v>26.256315019999999</v>
      </c>
      <c r="E48">
        <v>4.5670469999999998E-2</v>
      </c>
      <c r="F48">
        <v>26.94324705</v>
      </c>
      <c r="G48">
        <v>5.6313936000000002E-2</v>
      </c>
      <c r="H48">
        <v>25.760455660000002</v>
      </c>
      <c r="I48">
        <v>8.3996359000000007E-2</v>
      </c>
      <c r="J48">
        <v>0.67</v>
      </c>
      <c r="K48">
        <v>7.0625198E-2</v>
      </c>
    </row>
    <row r="49" spans="1:11" x14ac:dyDescent="0.35">
      <c r="A49" s="1">
        <v>48</v>
      </c>
      <c r="B49" t="s">
        <v>112</v>
      </c>
      <c r="C49">
        <v>93.325430079699515</v>
      </c>
      <c r="D49">
        <v>24.622599999999998</v>
      </c>
      <c r="E49">
        <v>3.4148199999999997E-2</v>
      </c>
      <c r="F49">
        <v>25.295300000000001</v>
      </c>
      <c r="G49">
        <v>3.8127800000000003E-2</v>
      </c>
      <c r="H49">
        <v>24.333400000000001</v>
      </c>
      <c r="I49">
        <v>2.3917600000000001E-2</v>
      </c>
      <c r="J49">
        <v>0.60570000000000002</v>
      </c>
      <c r="K49">
        <v>4.6040400000000002E-2</v>
      </c>
    </row>
    <row r="50" spans="1:11" x14ac:dyDescent="0.35">
      <c r="A50" s="1">
        <v>49</v>
      </c>
      <c r="B50" t="s">
        <v>113</v>
      </c>
      <c r="C50">
        <v>81.283051616409892</v>
      </c>
      <c r="D50">
        <v>26.541</v>
      </c>
      <c r="E50">
        <v>4.89454E-2</v>
      </c>
      <c r="F50">
        <v>27.167000000000002</v>
      </c>
      <c r="G50">
        <v>6.1290299999999999E-2</v>
      </c>
      <c r="H50">
        <v>26.344899999999999</v>
      </c>
      <c r="I50">
        <v>4.8283600000000003E-2</v>
      </c>
      <c r="J50">
        <v>0.59699999999999998</v>
      </c>
      <c r="K50">
        <v>7.7097799999999994E-2</v>
      </c>
    </row>
    <row r="51" spans="1:11" x14ac:dyDescent="0.35">
      <c r="A51" s="1">
        <v>50</v>
      </c>
      <c r="B51" t="s">
        <v>114</v>
      </c>
      <c r="C51">
        <v>99.540541735152971</v>
      </c>
      <c r="D51">
        <v>26.218900000000001</v>
      </c>
      <c r="E51">
        <v>5.1854400000000002E-2</v>
      </c>
      <c r="F51">
        <v>26.818100000000001</v>
      </c>
      <c r="G51">
        <v>6.4500100000000005E-2</v>
      </c>
      <c r="H51">
        <v>26.1051</v>
      </c>
      <c r="I51">
        <v>5.21982E-2</v>
      </c>
      <c r="J51">
        <v>0.57920000000000005</v>
      </c>
      <c r="K51">
        <v>7.9770099999999997E-2</v>
      </c>
    </row>
    <row r="52" spans="1:11" x14ac:dyDescent="0.35">
      <c r="A52" s="2">
        <v>51</v>
      </c>
      <c r="B52" t="s">
        <v>115</v>
      </c>
      <c r="C52">
        <v>89.125093813374647</v>
      </c>
      <c r="D52">
        <v>25.057290550000001</v>
      </c>
      <c r="E52">
        <v>2.4647842E-2</v>
      </c>
      <c r="F52">
        <v>25.832585099999999</v>
      </c>
      <c r="G52">
        <v>3.1245675000000001E-2</v>
      </c>
      <c r="H52">
        <v>24.541143890000001</v>
      </c>
      <c r="I52">
        <v>3.6898839000000003E-2</v>
      </c>
      <c r="J52">
        <v>0.74729999999999996</v>
      </c>
      <c r="K52">
        <v>3.7108213000000001E-2</v>
      </c>
    </row>
    <row r="53" spans="1:11" x14ac:dyDescent="0.35">
      <c r="A53" s="1">
        <v>52</v>
      </c>
      <c r="B53" t="s">
        <v>116</v>
      </c>
      <c r="C53">
        <v>88.715601203796382</v>
      </c>
      <c r="D53">
        <v>26.258299999999998</v>
      </c>
      <c r="E53">
        <v>3.3901300000000002E-2</v>
      </c>
      <c r="F53">
        <v>26.697199999999999</v>
      </c>
      <c r="G53">
        <v>2.96283E-2</v>
      </c>
      <c r="H53">
        <v>25.918399999999998</v>
      </c>
      <c r="I53">
        <v>2.1810800000000002E-2</v>
      </c>
      <c r="J53">
        <v>0.40889999999999999</v>
      </c>
      <c r="K53">
        <v>4.43553E-2</v>
      </c>
    </row>
    <row r="54" spans="1:11" x14ac:dyDescent="0.35">
      <c r="A54" s="1">
        <v>53</v>
      </c>
      <c r="B54" t="s">
        <v>117</v>
      </c>
      <c r="C54">
        <v>66.374307040191013</v>
      </c>
      <c r="D54">
        <v>26.609188079999999</v>
      </c>
      <c r="E54">
        <v>6.4060992999999997E-2</v>
      </c>
      <c r="F54">
        <v>27.209554669999999</v>
      </c>
      <c r="G54">
        <v>8.3264925000000004E-2</v>
      </c>
      <c r="H54">
        <v>26.34056854</v>
      </c>
      <c r="I54">
        <v>0.16145479700000001</v>
      </c>
      <c r="J54">
        <v>0.57130000000000003</v>
      </c>
      <c r="K54">
        <v>0.102603154</v>
      </c>
    </row>
    <row r="55" spans="1:11" x14ac:dyDescent="0.35">
      <c r="A55" s="1">
        <v>54</v>
      </c>
      <c r="B55" t="s">
        <v>118</v>
      </c>
      <c r="C55">
        <v>89.94975815300387</v>
      </c>
      <c r="D55">
        <v>26.214529039999999</v>
      </c>
      <c r="E55">
        <v>4.3472175000000002E-2</v>
      </c>
      <c r="F55">
        <v>26.8710041</v>
      </c>
      <c r="G55">
        <v>4.9580337000000002E-2</v>
      </c>
      <c r="H55">
        <v>25.78950596</v>
      </c>
      <c r="I55">
        <v>9.0609770000000006E-2</v>
      </c>
      <c r="J55">
        <v>0.63349999999999995</v>
      </c>
      <c r="K55">
        <v>6.4275540000000006E-2</v>
      </c>
    </row>
    <row r="56" spans="1:11" x14ac:dyDescent="0.35">
      <c r="A56" s="2">
        <v>55</v>
      </c>
      <c r="B56" t="s">
        <v>119</v>
      </c>
      <c r="C56">
        <v>87.498377522743823</v>
      </c>
      <c r="D56">
        <v>25.541177749999999</v>
      </c>
      <c r="E56">
        <v>2.8433311999999999E-2</v>
      </c>
      <c r="F56">
        <v>26.26912626</v>
      </c>
      <c r="G56">
        <v>3.4630190999999998E-2</v>
      </c>
      <c r="H56">
        <v>24.90728696</v>
      </c>
      <c r="I56">
        <v>4.2105665E-2</v>
      </c>
      <c r="J56">
        <v>0.68989999999999996</v>
      </c>
      <c r="K56">
        <v>4.2879895000000001E-2</v>
      </c>
    </row>
    <row r="57" spans="1:11" x14ac:dyDescent="0.35">
      <c r="A57" s="2">
        <v>56</v>
      </c>
      <c r="B57" t="s">
        <v>165</v>
      </c>
      <c r="C57">
        <v>79.799468726797613</v>
      </c>
      <c r="D57">
        <v>24.782699999999998</v>
      </c>
      <c r="E57">
        <v>2.0414000000000002E-2</v>
      </c>
      <c r="F57">
        <v>25.337299999999999</v>
      </c>
      <c r="G57">
        <v>2.23901E-2</v>
      </c>
      <c r="H57">
        <v>24.495200000000001</v>
      </c>
      <c r="I57">
        <v>1.5343600000000001E-2</v>
      </c>
      <c r="J57">
        <v>0.53759999999999997</v>
      </c>
      <c r="K57">
        <v>2.7596800000000001E-2</v>
      </c>
    </row>
    <row r="58" spans="1:11" x14ac:dyDescent="0.35">
      <c r="A58" s="1">
        <v>57</v>
      </c>
      <c r="B58" t="s">
        <v>166</v>
      </c>
      <c r="C58">
        <v>79.799468726797613</v>
      </c>
      <c r="D58">
        <v>24.951599999999999</v>
      </c>
      <c r="E58">
        <v>2.3179600000000002E-2</v>
      </c>
      <c r="F58">
        <v>25.5671</v>
      </c>
      <c r="G58">
        <v>2.6370999999999999E-2</v>
      </c>
      <c r="H58">
        <v>24.649000000000001</v>
      </c>
      <c r="I58">
        <v>1.7430899999999999E-2</v>
      </c>
      <c r="J58">
        <v>0.59850000000000003</v>
      </c>
      <c r="K58">
        <v>3.2235899999999998E-2</v>
      </c>
    </row>
    <row r="59" spans="1:11" x14ac:dyDescent="0.35">
      <c r="A59" s="1">
        <v>58</v>
      </c>
      <c r="B59" t="s">
        <v>123</v>
      </c>
      <c r="C59">
        <v>86.696187575821796</v>
      </c>
      <c r="D59">
        <v>26.059235569999998</v>
      </c>
      <c r="E59">
        <v>5.3049183E-2</v>
      </c>
      <c r="F59">
        <v>26.784532550000002</v>
      </c>
      <c r="G59">
        <v>6.6850640000000003E-2</v>
      </c>
      <c r="H59">
        <v>25.650677680000001</v>
      </c>
      <c r="I59">
        <v>0.10398867000000001</v>
      </c>
      <c r="J59">
        <v>0.70830000000000004</v>
      </c>
      <c r="K59">
        <v>8.1345208000000002E-2</v>
      </c>
    </row>
    <row r="60" spans="1:11" x14ac:dyDescent="0.35">
      <c r="A60" s="1">
        <v>59</v>
      </c>
      <c r="B60" t="s">
        <v>124</v>
      </c>
      <c r="C60">
        <v>93.325430079699515</v>
      </c>
      <c r="D60">
        <v>25.81155523</v>
      </c>
      <c r="E60">
        <v>4.6812470000000002E-2</v>
      </c>
      <c r="F60">
        <v>26.222625730000001</v>
      </c>
      <c r="G60">
        <v>4.5862506999999997E-2</v>
      </c>
      <c r="H60">
        <v>25.568098070000001</v>
      </c>
      <c r="I60">
        <v>8.4438816E-2</v>
      </c>
      <c r="J60">
        <v>0.37309999999999999</v>
      </c>
      <c r="K60">
        <v>6.2479012E-2</v>
      </c>
    </row>
    <row r="61" spans="1:11" x14ac:dyDescent="0.35">
      <c r="A61" s="2">
        <v>60</v>
      </c>
      <c r="B61" t="s">
        <v>125</v>
      </c>
      <c r="C61">
        <v>85.113803820237749</v>
      </c>
      <c r="D61">
        <v>25.783020969999999</v>
      </c>
      <c r="E61">
        <v>4.9977547999999997E-2</v>
      </c>
      <c r="F61">
        <v>26.265894889999998</v>
      </c>
      <c r="G61">
        <v>5.4217925E-2</v>
      </c>
      <c r="H61">
        <v>25.488682749999999</v>
      </c>
      <c r="I61">
        <v>9.9152505000000002E-2</v>
      </c>
      <c r="J61">
        <v>0.46289999999999998</v>
      </c>
      <c r="K61">
        <v>6.8474047999999996E-2</v>
      </c>
    </row>
    <row r="62" spans="1:11" x14ac:dyDescent="0.35">
      <c r="A62" s="1">
        <v>61</v>
      </c>
      <c r="B62" t="s">
        <v>126</v>
      </c>
      <c r="C62">
        <v>71.121351365332899</v>
      </c>
      <c r="D62">
        <v>25.8889</v>
      </c>
      <c r="E62">
        <v>3.4555599999999999E-2</v>
      </c>
      <c r="F62">
        <v>26.4878</v>
      </c>
      <c r="G62">
        <v>3.7896399999999997E-2</v>
      </c>
      <c r="H62">
        <v>25.5672</v>
      </c>
      <c r="I62">
        <v>2.5940600000000001E-2</v>
      </c>
      <c r="J62">
        <v>0.55889999999999995</v>
      </c>
      <c r="K62">
        <v>4.9470600000000003E-2</v>
      </c>
    </row>
    <row r="63" spans="1:11" x14ac:dyDescent="0.35">
      <c r="A63" s="1">
        <v>62</v>
      </c>
      <c r="B63" t="s">
        <v>127</v>
      </c>
      <c r="C63">
        <v>99.540541735152971</v>
      </c>
      <c r="D63">
        <v>26.718499999999999</v>
      </c>
      <c r="E63">
        <v>5.2336500000000001E-2</v>
      </c>
      <c r="F63">
        <v>27.075600000000001</v>
      </c>
      <c r="G63">
        <v>6.0905000000000001E-2</v>
      </c>
      <c r="H63">
        <v>26.426400000000001</v>
      </c>
      <c r="I63">
        <v>5.2075999999999997E-2</v>
      </c>
      <c r="J63">
        <v>0.31409999999999999</v>
      </c>
      <c r="K63">
        <v>7.8820600000000005E-2</v>
      </c>
    </row>
    <row r="64" spans="1:11" x14ac:dyDescent="0.35">
      <c r="A64" s="1">
        <v>63</v>
      </c>
      <c r="B64" t="s">
        <v>128</v>
      </c>
      <c r="C64">
        <v>98.174794301998645</v>
      </c>
      <c r="D64">
        <v>27.448399999999999</v>
      </c>
      <c r="E64">
        <v>6.3637399999999997E-2</v>
      </c>
      <c r="F64">
        <v>28.049499999999998</v>
      </c>
      <c r="G64">
        <v>9.0138499999999996E-2</v>
      </c>
      <c r="H64">
        <v>27.619499999999999</v>
      </c>
      <c r="I64">
        <v>9.4754400000000003E-2</v>
      </c>
      <c r="J64">
        <v>0.55010000000000003</v>
      </c>
      <c r="K64">
        <v>0.109692</v>
      </c>
    </row>
    <row r="65" spans="1:11" x14ac:dyDescent="0.35">
      <c r="A65" s="2">
        <v>64</v>
      </c>
      <c r="B65" t="s">
        <v>129</v>
      </c>
      <c r="C65">
        <v>66.988460941652846</v>
      </c>
      <c r="D65">
        <v>25.9543</v>
      </c>
      <c r="E65">
        <v>4.9500599999999999E-2</v>
      </c>
      <c r="F65">
        <v>26.3934</v>
      </c>
      <c r="G65">
        <v>5.3556699999999999E-2</v>
      </c>
      <c r="H65">
        <v>25.9194</v>
      </c>
      <c r="I65">
        <v>5.16883E-2</v>
      </c>
      <c r="J65">
        <v>0.41599999999999998</v>
      </c>
      <c r="K65">
        <v>6.9064399999999998E-2</v>
      </c>
    </row>
    <row r="66" spans="1:11" x14ac:dyDescent="0.35">
      <c r="A66" s="1">
        <v>65</v>
      </c>
      <c r="B66" t="s">
        <v>130</v>
      </c>
      <c r="C66">
        <v>55.718574893192994</v>
      </c>
      <c r="D66">
        <v>26.125785830000002</v>
      </c>
      <c r="E66">
        <v>6.2077932000000002E-2</v>
      </c>
      <c r="F66">
        <v>26.647420879999999</v>
      </c>
      <c r="G66">
        <v>7.7164613000000007E-2</v>
      </c>
      <c r="H66">
        <v>26.005399700000002</v>
      </c>
      <c r="I66">
        <v>0.16084356599999999</v>
      </c>
      <c r="J66">
        <v>0.48770000000000002</v>
      </c>
      <c r="K66">
        <v>9.4760729000000002E-2</v>
      </c>
    </row>
    <row r="67" spans="1:11" x14ac:dyDescent="0.35">
      <c r="A67" s="1">
        <v>66</v>
      </c>
      <c r="B67" t="s">
        <v>131</v>
      </c>
      <c r="C67">
        <v>97.274722377696449</v>
      </c>
      <c r="D67">
        <v>24.452999999999999</v>
      </c>
      <c r="E67">
        <v>2.3982199999999999E-2</v>
      </c>
      <c r="F67">
        <v>24.981100000000001</v>
      </c>
      <c r="G67">
        <v>2.6058499999999998E-2</v>
      </c>
      <c r="H67">
        <v>24.132899999999999</v>
      </c>
      <c r="I67">
        <v>1.78701E-2</v>
      </c>
      <c r="J67">
        <v>0.48709999999999998</v>
      </c>
      <c r="K67">
        <v>3.0968300000000001E-2</v>
      </c>
    </row>
    <row r="68" spans="1:11" x14ac:dyDescent="0.35">
      <c r="A68" s="2">
        <v>68</v>
      </c>
      <c r="B68" t="s">
        <v>133</v>
      </c>
      <c r="C68">
        <v>76.559660691125856</v>
      </c>
      <c r="D68">
        <v>26.045100000000001</v>
      </c>
      <c r="E68">
        <v>7.3983699999999999E-2</v>
      </c>
      <c r="F68">
        <v>26.734200000000001</v>
      </c>
      <c r="G68">
        <v>9.0733099999999997E-2</v>
      </c>
      <c r="H68">
        <v>26.428899999999999</v>
      </c>
      <c r="I68">
        <v>0.102571</v>
      </c>
      <c r="J68">
        <v>0.67310000000000003</v>
      </c>
      <c r="K68">
        <v>0.109551</v>
      </c>
    </row>
    <row r="69" spans="1:11" x14ac:dyDescent="0.35">
      <c r="A69" s="2">
        <v>69</v>
      </c>
      <c r="B69" t="s">
        <v>134</v>
      </c>
      <c r="C69">
        <v>63.386971125692718</v>
      </c>
      <c r="D69">
        <v>26.5901</v>
      </c>
      <c r="E69">
        <v>4.6646800000000002E-2</v>
      </c>
      <c r="F69">
        <v>27.232299999999999</v>
      </c>
      <c r="G69">
        <v>6.1799600000000003E-2</v>
      </c>
      <c r="H69">
        <v>26.308700000000002</v>
      </c>
      <c r="I69">
        <v>4.0634099999999999E-2</v>
      </c>
      <c r="J69">
        <v>0.59530000000000005</v>
      </c>
      <c r="K69">
        <v>7.6066400000000006E-2</v>
      </c>
    </row>
    <row r="70" spans="1:11" x14ac:dyDescent="0.35">
      <c r="A70" s="1">
        <v>70</v>
      </c>
      <c r="B70" t="s">
        <v>135</v>
      </c>
      <c r="C70">
        <v>71.121351365332899</v>
      </c>
      <c r="D70">
        <v>25.457036970000001</v>
      </c>
      <c r="E70">
        <v>6.3858099000000001E-2</v>
      </c>
      <c r="F70">
        <v>26.070934300000001</v>
      </c>
      <c r="G70">
        <v>8.3364128999999995E-2</v>
      </c>
      <c r="H70">
        <v>25.141044619999999</v>
      </c>
      <c r="I70">
        <v>0.12746371300000001</v>
      </c>
      <c r="J70">
        <v>0.57789999999999997</v>
      </c>
      <c r="K70">
        <v>9.3871865999999998E-2</v>
      </c>
    </row>
    <row r="71" spans="1:11" x14ac:dyDescent="0.35">
      <c r="A71" s="1">
        <v>71</v>
      </c>
      <c r="B71" t="s">
        <v>137</v>
      </c>
      <c r="C71">
        <v>70.145529841997075</v>
      </c>
      <c r="D71">
        <v>26.653199999999998</v>
      </c>
      <c r="E71">
        <v>5.2490200000000001E-2</v>
      </c>
      <c r="F71">
        <v>27.156099999999999</v>
      </c>
      <c r="G71">
        <v>5.6897700000000002E-2</v>
      </c>
      <c r="H71">
        <v>26.239000000000001</v>
      </c>
      <c r="I71">
        <v>4.0586400000000002E-2</v>
      </c>
      <c r="J71">
        <v>0.47089999999999999</v>
      </c>
      <c r="K71">
        <v>7.5995699999999999E-2</v>
      </c>
    </row>
    <row r="72" spans="1:11" x14ac:dyDescent="0.35">
      <c r="A72" s="1">
        <v>72</v>
      </c>
      <c r="B72" t="s">
        <v>138</v>
      </c>
      <c r="C72">
        <v>71.779429127136225</v>
      </c>
      <c r="D72">
        <v>25.902931689999999</v>
      </c>
      <c r="E72">
        <v>3.8308547999999998E-2</v>
      </c>
      <c r="F72">
        <v>26.498381850000001</v>
      </c>
      <c r="G72">
        <v>4.8007379000000003E-2</v>
      </c>
      <c r="H72">
        <v>25.468466159999998</v>
      </c>
      <c r="I72">
        <v>7.1238569000000002E-2</v>
      </c>
      <c r="J72">
        <v>0.56840000000000002</v>
      </c>
      <c r="K72">
        <v>5.9009781999999997E-2</v>
      </c>
    </row>
    <row r="73" spans="1:11" x14ac:dyDescent="0.35">
      <c r="A73" s="2">
        <v>73</v>
      </c>
      <c r="B73" t="s">
        <v>139</v>
      </c>
      <c r="C73">
        <v>83.945998651939789</v>
      </c>
      <c r="D73">
        <v>26.4117012</v>
      </c>
      <c r="E73">
        <v>4.1261969000000003E-2</v>
      </c>
      <c r="F73">
        <v>27.079029080000002</v>
      </c>
      <c r="G73">
        <v>5.4392610000000001E-2</v>
      </c>
      <c r="H73">
        <v>25.987391469999999</v>
      </c>
      <c r="I73">
        <v>8.4305104000000006E-2</v>
      </c>
      <c r="J73">
        <v>0.63629999999999998</v>
      </c>
      <c r="K73">
        <v>6.7053915000000006E-2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983E-4D01-41FA-84E0-D0C0D9A80F71}">
  <dimension ref="A1:V73"/>
  <sheetViews>
    <sheetView zoomScale="106" zoomScaleNormal="106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N16" sqref="N16"/>
    </sheetView>
  </sheetViews>
  <sheetFormatPr defaultRowHeight="14.5" x14ac:dyDescent="0.35"/>
  <cols>
    <col min="1" max="1" width="18" customWidth="1"/>
    <col min="5" max="5" width="6.7265625" style="1" customWidth="1"/>
  </cols>
  <sheetData>
    <row r="1" spans="1:22" x14ac:dyDescent="0.35">
      <c r="A1" t="s">
        <v>41</v>
      </c>
      <c r="B1" s="1" t="s">
        <v>241</v>
      </c>
      <c r="C1" s="1" t="s">
        <v>242</v>
      </c>
      <c r="D1" s="1" t="s">
        <v>243</v>
      </c>
      <c r="E1" s="1" t="s">
        <v>296</v>
      </c>
      <c r="F1" t="s">
        <v>65</v>
      </c>
      <c r="G1" s="1" t="s">
        <v>260</v>
      </c>
      <c r="H1" t="s">
        <v>67</v>
      </c>
      <c r="I1" t="s">
        <v>69</v>
      </c>
    </row>
    <row r="2" spans="1:22" x14ac:dyDescent="0.35">
      <c r="A2" t="s">
        <v>124</v>
      </c>
      <c r="B2" s="1">
        <v>-5</v>
      </c>
      <c r="C2" s="1">
        <v>-5</v>
      </c>
      <c r="D2" s="1">
        <v>-5</v>
      </c>
      <c r="E2" s="1">
        <v>2</v>
      </c>
      <c r="F2">
        <v>25.81155523</v>
      </c>
      <c r="G2">
        <f>F2^2</f>
        <v>666.23638339134038</v>
      </c>
      <c r="H2">
        <v>26.222625730000001</v>
      </c>
      <c r="I2">
        <v>25.568098070000001</v>
      </c>
    </row>
    <row r="3" spans="1:22" x14ac:dyDescent="0.35">
      <c r="A3" s="10" t="s">
        <v>15</v>
      </c>
      <c r="B3" s="11">
        <v>-5</v>
      </c>
      <c r="C3" s="11">
        <v>-1</v>
      </c>
      <c r="D3" s="11">
        <v>-1</v>
      </c>
      <c r="E3" s="11">
        <v>3</v>
      </c>
      <c r="F3" s="10">
        <v>24.85159243</v>
      </c>
      <c r="G3" s="10">
        <f t="shared" ref="G3:G66" si="0">F3^2</f>
        <v>617.60164630683335</v>
      </c>
      <c r="H3" s="10">
        <v>25.555604049999999</v>
      </c>
      <c r="I3" s="10">
        <v>24.33921711</v>
      </c>
    </row>
    <row r="4" spans="1:22" ht="15" thickBot="1" x14ac:dyDescent="0.4">
      <c r="A4" s="10" t="s">
        <v>29</v>
      </c>
      <c r="B4" s="11">
        <v>0</v>
      </c>
      <c r="C4" s="11">
        <v>-1</v>
      </c>
      <c r="D4" s="11">
        <v>-1</v>
      </c>
      <c r="E4" s="11">
        <v>2</v>
      </c>
      <c r="F4" s="10">
        <v>25.192361200000001</v>
      </c>
      <c r="G4" s="10">
        <f t="shared" si="0"/>
        <v>634.65506283126547</v>
      </c>
      <c r="H4" s="10">
        <v>25.93666606</v>
      </c>
      <c r="I4" s="10">
        <v>24.656273519999999</v>
      </c>
    </row>
    <row r="5" spans="1:22" ht="15" thickBot="1" x14ac:dyDescent="0.4">
      <c r="A5" s="10" t="s">
        <v>32</v>
      </c>
      <c r="B5" s="11">
        <v>-2</v>
      </c>
      <c r="C5" s="11">
        <v>-1</v>
      </c>
      <c r="D5" s="11">
        <v>-1</v>
      </c>
      <c r="E5" s="11">
        <v>2</v>
      </c>
      <c r="F5" s="10">
        <v>26.840790429999998</v>
      </c>
      <c r="G5" s="10">
        <f t="shared" si="0"/>
        <v>720.4280309071795</v>
      </c>
      <c r="H5" s="10">
        <v>27.55257924</v>
      </c>
      <c r="I5" s="10">
        <v>26.363537470000001</v>
      </c>
      <c r="Q5" s="1"/>
      <c r="R5" s="23" t="s">
        <v>268</v>
      </c>
      <c r="S5" s="24" t="s">
        <v>269</v>
      </c>
      <c r="T5" s="24" t="s">
        <v>270</v>
      </c>
      <c r="U5" s="24" t="s">
        <v>271</v>
      </c>
      <c r="V5" s="25" t="s">
        <v>272</v>
      </c>
    </row>
    <row r="6" spans="1:22" x14ac:dyDescent="0.35">
      <c r="A6" s="10" t="s">
        <v>96</v>
      </c>
      <c r="B6" s="11">
        <v>-1</v>
      </c>
      <c r="C6" s="11">
        <v>-1</v>
      </c>
      <c r="D6" s="11">
        <v>-1</v>
      </c>
      <c r="E6" s="11">
        <v>3</v>
      </c>
      <c r="F6" s="10">
        <v>25.666461309999999</v>
      </c>
      <c r="G6" s="10">
        <f t="shared" si="0"/>
        <v>658.76723617772689</v>
      </c>
      <c r="H6" s="10">
        <v>26.37874858</v>
      </c>
      <c r="I6" s="10">
        <v>25.32810847</v>
      </c>
      <c r="Q6" s="32" t="s">
        <v>264</v>
      </c>
      <c r="R6" s="35">
        <f>K16</f>
        <v>359.19321705999994</v>
      </c>
      <c r="S6" s="36">
        <f>K29</f>
        <v>311.91161581999995</v>
      </c>
      <c r="T6" s="36">
        <f>K39</f>
        <v>267.88119026999993</v>
      </c>
      <c r="U6" s="36">
        <f>K57</f>
        <v>474.29014160000003</v>
      </c>
      <c r="V6" s="36">
        <f>SUM(R6:U6)</f>
        <v>1413.2761647499999</v>
      </c>
    </row>
    <row r="7" spans="1:22" x14ac:dyDescent="0.35">
      <c r="A7" s="10" t="s">
        <v>98</v>
      </c>
      <c r="B7" s="11">
        <v>-2</v>
      </c>
      <c r="C7" s="11">
        <v>-1</v>
      </c>
      <c r="D7" s="11">
        <v>-1</v>
      </c>
      <c r="E7" s="11">
        <v>3</v>
      </c>
      <c r="F7" s="10">
        <v>25.965167359999999</v>
      </c>
      <c r="G7" s="10">
        <f t="shared" si="0"/>
        <v>674.18991603280926</v>
      </c>
      <c r="H7" s="10">
        <v>26.848962780000001</v>
      </c>
      <c r="I7" s="10">
        <v>25.461013789999999</v>
      </c>
      <c r="Q7" s="33" t="s">
        <v>295</v>
      </c>
      <c r="R7" s="29">
        <f>L16</f>
        <v>9222.2371875033277</v>
      </c>
      <c r="S7" s="26">
        <f>L29</f>
        <v>8110.9192970148752</v>
      </c>
      <c r="T7" s="26">
        <f>L39</f>
        <v>7176.7812951488577</v>
      </c>
      <c r="U7" s="26">
        <f>L57</f>
        <v>12507.634153144694</v>
      </c>
      <c r="V7" s="26">
        <f>SUM(R7:U7)</f>
        <v>37017.571932811756</v>
      </c>
    </row>
    <row r="8" spans="1:22" x14ac:dyDescent="0.35">
      <c r="A8" s="10" t="s">
        <v>99</v>
      </c>
      <c r="B8" s="11">
        <v>-1</v>
      </c>
      <c r="C8" s="11">
        <v>-1</v>
      </c>
      <c r="D8" s="11">
        <v>-1</v>
      </c>
      <c r="E8" s="11">
        <v>4</v>
      </c>
      <c r="F8" s="10">
        <v>26.557278069999999</v>
      </c>
      <c r="G8" s="10">
        <f t="shared" si="0"/>
        <v>705.28901848730288</v>
      </c>
      <c r="H8" s="10">
        <v>27.297385240000001</v>
      </c>
      <c r="I8" s="10">
        <v>26.401045629999999</v>
      </c>
      <c r="Q8" s="33" t="s">
        <v>266</v>
      </c>
      <c r="R8" s="29">
        <f>J16</f>
        <v>14</v>
      </c>
      <c r="S8" s="26">
        <f>J29</f>
        <v>12</v>
      </c>
      <c r="T8" s="26">
        <f>J39</f>
        <v>10</v>
      </c>
      <c r="U8" s="26">
        <f>J57</f>
        <v>18</v>
      </c>
      <c r="V8" s="26">
        <f>SUM(R8:U8)</f>
        <v>54</v>
      </c>
    </row>
    <row r="9" spans="1:22" ht="17" thickBot="1" x14ac:dyDescent="0.5">
      <c r="A9" s="10" t="s">
        <v>103</v>
      </c>
      <c r="B9" s="11">
        <v>0</v>
      </c>
      <c r="C9" s="11">
        <v>-1</v>
      </c>
      <c r="D9" s="11">
        <v>-1</v>
      </c>
      <c r="E9" s="11">
        <v>3</v>
      </c>
      <c r="F9" s="10">
        <v>24.928946499999999</v>
      </c>
      <c r="G9" s="10">
        <f t="shared" si="0"/>
        <v>621.4523735998622</v>
      </c>
      <c r="H9" s="10">
        <v>25.557204250000002</v>
      </c>
      <c r="I9" s="10">
        <v>24.487108469999999</v>
      </c>
      <c r="Q9" s="34" t="s">
        <v>289</v>
      </c>
      <c r="R9" s="30">
        <f>(1/(R8-1))*(R7-(R6^2/R8))</f>
        <v>0.50304089634258931</v>
      </c>
      <c r="S9" s="31">
        <f>(1/(S8-1))*(S7-(S6^2/S8))</f>
        <v>0.31951121769138396</v>
      </c>
      <c r="T9" s="31">
        <f>(1/(T8-1))*(T7-(T6^2/T8))</f>
        <v>8.3120566851903277E-2</v>
      </c>
      <c r="U9" s="31">
        <f>(1/(U8-1))*(U7-(U6^2/U8))</f>
        <v>0.60874620149158598</v>
      </c>
      <c r="V9" s="31"/>
    </row>
    <row r="10" spans="1:22" x14ac:dyDescent="0.35">
      <c r="A10" s="10" t="s">
        <v>104</v>
      </c>
      <c r="B10" s="11">
        <v>-2</v>
      </c>
      <c r="C10" s="11">
        <v>-1</v>
      </c>
      <c r="D10" s="11">
        <v>-1</v>
      </c>
      <c r="E10" s="11">
        <v>3</v>
      </c>
      <c r="F10" s="10">
        <v>26.387007400000002</v>
      </c>
      <c r="G10" s="10">
        <f t="shared" si="0"/>
        <v>696.27415952765489</v>
      </c>
      <c r="H10" s="10">
        <v>27.035066130000001</v>
      </c>
      <c r="I10" s="10">
        <v>25.900364880000001</v>
      </c>
    </row>
    <row r="11" spans="1:22" x14ac:dyDescent="0.35">
      <c r="A11" s="10" t="s">
        <v>111</v>
      </c>
      <c r="B11" s="11">
        <v>-1</v>
      </c>
      <c r="C11" s="11">
        <v>-1</v>
      </c>
      <c r="D11" s="11">
        <v>-1</v>
      </c>
      <c r="E11" s="11">
        <v>3</v>
      </c>
      <c r="F11" s="10">
        <v>26.256315019999999</v>
      </c>
      <c r="G11" s="10">
        <f t="shared" si="0"/>
        <v>689.39407842947753</v>
      </c>
      <c r="H11" s="10">
        <v>26.94324705</v>
      </c>
      <c r="I11" s="10">
        <v>25.760455660000002</v>
      </c>
      <c r="Q11" s="22" t="s">
        <v>277</v>
      </c>
      <c r="T11">
        <f>(R6^2)/R8+(S6^2)/S8+(T6^2)/T8+(U6^2)/U8-(V6^2)/V8</f>
        <v>8.4669729697343428</v>
      </c>
    </row>
    <row r="12" spans="1:22" x14ac:dyDescent="0.35">
      <c r="A12" s="10" t="s">
        <v>115</v>
      </c>
      <c r="B12" s="11">
        <v>-1</v>
      </c>
      <c r="C12" s="11">
        <v>-1</v>
      </c>
      <c r="D12" s="11">
        <v>-1</v>
      </c>
      <c r="E12" s="11">
        <v>4</v>
      </c>
      <c r="F12" s="10">
        <v>25.057290550000001</v>
      </c>
      <c r="G12" s="10">
        <f t="shared" si="0"/>
        <v>627.86780970711936</v>
      </c>
      <c r="H12" s="10">
        <v>25.832585099999999</v>
      </c>
      <c r="I12" s="10">
        <v>24.541143890000001</v>
      </c>
    </row>
    <row r="13" spans="1:22" x14ac:dyDescent="0.35">
      <c r="A13" s="10" t="s">
        <v>118</v>
      </c>
      <c r="B13" s="11">
        <v>-1</v>
      </c>
      <c r="C13" s="11">
        <v>-1</v>
      </c>
      <c r="D13" s="11">
        <v>-1</v>
      </c>
      <c r="E13" s="11">
        <v>5</v>
      </c>
      <c r="F13" s="10">
        <v>26.214529039999999</v>
      </c>
      <c r="G13" s="10">
        <f t="shared" si="0"/>
        <v>687.20153278900329</v>
      </c>
      <c r="H13" s="10">
        <v>26.8710041</v>
      </c>
      <c r="I13" s="10">
        <v>25.78950596</v>
      </c>
    </row>
    <row r="14" spans="1:22" x14ac:dyDescent="0.35">
      <c r="A14" s="10" t="s">
        <v>119</v>
      </c>
      <c r="B14" s="11">
        <v>-1</v>
      </c>
      <c r="C14" s="11">
        <v>-1</v>
      </c>
      <c r="D14" s="11">
        <v>-1</v>
      </c>
      <c r="E14" s="11">
        <v>5</v>
      </c>
      <c r="F14" s="10">
        <v>25.541177749999999</v>
      </c>
      <c r="G14" s="10">
        <f t="shared" si="0"/>
        <v>652.35176085709497</v>
      </c>
      <c r="H14" s="10">
        <v>26.26912626</v>
      </c>
      <c r="I14" s="10">
        <v>24.90728696</v>
      </c>
    </row>
    <row r="15" spans="1:22" x14ac:dyDescent="0.35">
      <c r="A15" s="10" t="s">
        <v>165</v>
      </c>
      <c r="B15" s="11">
        <v>0</v>
      </c>
      <c r="C15" s="11">
        <v>-1</v>
      </c>
      <c r="D15" s="11">
        <v>-1</v>
      </c>
      <c r="E15" s="11">
        <v>3</v>
      </c>
      <c r="F15" s="10">
        <v>24.782699999999998</v>
      </c>
      <c r="G15" s="10">
        <f t="shared" si="0"/>
        <v>614.18221928999992</v>
      </c>
      <c r="H15" s="10">
        <v>25.337299999999999</v>
      </c>
      <c r="I15" s="10">
        <v>24.495200000000001</v>
      </c>
      <c r="J15" s="22" t="s">
        <v>252</v>
      </c>
      <c r="K15" s="22" t="s">
        <v>259</v>
      </c>
      <c r="L15" s="22" t="s">
        <v>261</v>
      </c>
      <c r="M15" s="22" t="s">
        <v>273</v>
      </c>
      <c r="N15" s="22" t="s">
        <v>311</v>
      </c>
      <c r="Q15" s="22" t="s">
        <v>278</v>
      </c>
      <c r="T15">
        <f>V7-((R6^2)/R8)-((S6^2)/S8)-((T6^2)/T8)-((U6^2)/U8)</f>
        <v>21.150925574083885</v>
      </c>
    </row>
    <row r="16" spans="1:22" x14ac:dyDescent="0.35">
      <c r="A16" s="10" t="s">
        <v>166</v>
      </c>
      <c r="B16" s="11">
        <v>0</v>
      </c>
      <c r="C16" s="11">
        <v>-1</v>
      </c>
      <c r="D16" s="11">
        <v>-1</v>
      </c>
      <c r="E16" s="11">
        <v>3</v>
      </c>
      <c r="F16" s="10">
        <v>24.951599999999999</v>
      </c>
      <c r="G16" s="10">
        <f t="shared" si="0"/>
        <v>622.58234255999992</v>
      </c>
      <c r="H16" s="10">
        <v>25.5671</v>
      </c>
      <c r="I16" s="10">
        <v>24.649000000000001</v>
      </c>
      <c r="J16" s="11">
        <v>14</v>
      </c>
      <c r="K16" s="11">
        <f>SUM(F3:F16)</f>
        <v>359.19321705999994</v>
      </c>
      <c r="L16" s="11">
        <f>SUM(G3:G16)</f>
        <v>9222.2371875033277</v>
      </c>
      <c r="M16" s="11">
        <f>AVERAGE(F3:F16)</f>
        <v>25.656658361428565</v>
      </c>
      <c r="N16">
        <f>MEDIAN(F3:F16)</f>
        <v>25.603819529999999</v>
      </c>
    </row>
    <row r="17" spans="1:20" x14ac:dyDescent="0.35">
      <c r="A17" t="s">
        <v>36</v>
      </c>
      <c r="B17" s="1">
        <v>1</v>
      </c>
      <c r="C17" s="1">
        <v>0</v>
      </c>
      <c r="D17" s="1">
        <v>-1</v>
      </c>
      <c r="E17" s="1">
        <v>3</v>
      </c>
      <c r="F17">
        <v>24.955349729999998</v>
      </c>
      <c r="G17">
        <f t="shared" si="0"/>
        <v>622.76948014661093</v>
      </c>
      <c r="H17">
        <v>25.617578129999998</v>
      </c>
      <c r="I17">
        <v>24.569957349999999</v>
      </c>
    </row>
    <row r="18" spans="1:20" ht="24.5" x14ac:dyDescent="0.65">
      <c r="A18" s="12" t="s">
        <v>6</v>
      </c>
      <c r="B18" s="13">
        <v>1</v>
      </c>
      <c r="C18" s="14">
        <v>1</v>
      </c>
      <c r="D18" s="14">
        <v>99</v>
      </c>
      <c r="E18" s="13">
        <v>3</v>
      </c>
      <c r="F18" s="12">
        <v>26.583469390000001</v>
      </c>
      <c r="G18" s="12">
        <f t="shared" si="0"/>
        <v>706.68084480906703</v>
      </c>
      <c r="H18" s="12">
        <v>27.15176773</v>
      </c>
      <c r="I18" s="12">
        <v>26.159463880000001</v>
      </c>
      <c r="Q18" s="28" t="s">
        <v>287</v>
      </c>
      <c r="R18" t="s">
        <v>279</v>
      </c>
      <c r="S18" t="s">
        <v>283</v>
      </c>
      <c r="T18">
        <f>T11/(4-1)</f>
        <v>2.8223243232447808</v>
      </c>
    </row>
    <row r="19" spans="1:20" x14ac:dyDescent="0.35">
      <c r="A19" s="12" t="s">
        <v>11</v>
      </c>
      <c r="B19" s="13">
        <v>1</v>
      </c>
      <c r="C19" s="13">
        <v>1</v>
      </c>
      <c r="D19" s="13">
        <v>1</v>
      </c>
      <c r="E19" s="13">
        <v>5</v>
      </c>
      <c r="F19" s="12">
        <v>26.533274649999999</v>
      </c>
      <c r="G19" s="12">
        <f t="shared" si="0"/>
        <v>704.01466365233262</v>
      </c>
      <c r="H19" s="12">
        <v>26.995284080000001</v>
      </c>
      <c r="I19" s="12">
        <v>26.19129753</v>
      </c>
    </row>
    <row r="20" spans="1:20" ht="24.5" x14ac:dyDescent="0.65">
      <c r="A20" s="12" t="s">
        <v>23</v>
      </c>
      <c r="B20" s="13">
        <v>1</v>
      </c>
      <c r="C20" s="13">
        <v>1</v>
      </c>
      <c r="D20" s="13">
        <v>1</v>
      </c>
      <c r="E20" s="13">
        <v>4</v>
      </c>
      <c r="F20" s="12">
        <v>26.529640199999999</v>
      </c>
      <c r="G20" s="12">
        <f t="shared" si="0"/>
        <v>703.82180914145601</v>
      </c>
      <c r="H20" s="12">
        <v>27.037714390000001</v>
      </c>
      <c r="I20" s="12">
        <v>26.007233429999999</v>
      </c>
      <c r="Q20" s="28" t="s">
        <v>288</v>
      </c>
      <c r="R20" t="s">
        <v>281</v>
      </c>
      <c r="S20" t="s">
        <v>282</v>
      </c>
      <c r="T20">
        <f>T15/(54-4)</f>
        <v>0.42301851148167768</v>
      </c>
    </row>
    <row r="21" spans="1:20" x14ac:dyDescent="0.35">
      <c r="A21" s="12" t="s">
        <v>30</v>
      </c>
      <c r="B21" s="13">
        <v>0</v>
      </c>
      <c r="C21" s="13">
        <v>1</v>
      </c>
      <c r="D21" s="13">
        <v>1</v>
      </c>
      <c r="E21" s="13">
        <v>5</v>
      </c>
      <c r="F21" s="12">
        <v>26.101868060000001</v>
      </c>
      <c r="G21" s="12">
        <f t="shared" si="0"/>
        <v>681.30751622164826</v>
      </c>
      <c r="H21" s="12">
        <v>26.828234859999998</v>
      </c>
      <c r="I21" s="12">
        <v>25.84488297</v>
      </c>
    </row>
    <row r="22" spans="1:20" ht="24.5" x14ac:dyDescent="0.65">
      <c r="A22" s="12" t="s">
        <v>39</v>
      </c>
      <c r="B22" s="13">
        <v>1</v>
      </c>
      <c r="C22" s="13">
        <v>1</v>
      </c>
      <c r="D22" s="13">
        <v>1</v>
      </c>
      <c r="E22" s="13">
        <v>5</v>
      </c>
      <c r="F22" s="12">
        <v>25.886763890000001</v>
      </c>
      <c r="G22" s="12">
        <f t="shared" si="0"/>
        <v>670.12454469660793</v>
      </c>
      <c r="H22" s="12">
        <v>26.422005970000001</v>
      </c>
      <c r="I22" s="12">
        <v>25.534034729999998</v>
      </c>
      <c r="Q22" s="21" t="s">
        <v>284</v>
      </c>
      <c r="R22" s="27" t="s">
        <v>286</v>
      </c>
      <c r="S22" s="27" t="s">
        <v>285</v>
      </c>
      <c r="T22">
        <f>T18/T20</f>
        <v>6.6718695438627984</v>
      </c>
    </row>
    <row r="23" spans="1:20" x14ac:dyDescent="0.35">
      <c r="A23" s="12" t="s">
        <v>100</v>
      </c>
      <c r="B23" s="13">
        <v>1</v>
      </c>
      <c r="C23" s="13">
        <v>1</v>
      </c>
      <c r="D23" s="13">
        <v>1</v>
      </c>
      <c r="E23" s="13">
        <v>1</v>
      </c>
      <c r="F23" s="12">
        <v>25.785457130000001</v>
      </c>
      <c r="G23" s="12">
        <f t="shared" si="0"/>
        <v>664.88979940306785</v>
      </c>
      <c r="H23" s="12">
        <v>26.493372919999999</v>
      </c>
      <c r="I23" s="12">
        <v>25.295454029999998</v>
      </c>
    </row>
    <row r="24" spans="1:20" x14ac:dyDescent="0.35">
      <c r="A24" s="12" t="s">
        <v>101</v>
      </c>
      <c r="B24" s="13">
        <v>1</v>
      </c>
      <c r="C24" s="13">
        <v>1</v>
      </c>
      <c r="D24" s="13">
        <v>1</v>
      </c>
      <c r="E24" s="13">
        <v>2</v>
      </c>
      <c r="F24" s="12">
        <v>25.860889220000001</v>
      </c>
      <c r="G24" s="12">
        <f t="shared" si="0"/>
        <v>668.78559124911226</v>
      </c>
      <c r="H24" s="12">
        <v>26.474206710000001</v>
      </c>
      <c r="I24" s="12">
        <v>25.261041219999999</v>
      </c>
      <c r="Q24" s="21" t="s">
        <v>290</v>
      </c>
      <c r="T24">
        <v>2.79</v>
      </c>
    </row>
    <row r="25" spans="1:20" x14ac:dyDescent="0.35">
      <c r="A25" s="12" t="s">
        <v>109</v>
      </c>
      <c r="B25" s="13">
        <v>1</v>
      </c>
      <c r="C25" s="13">
        <v>1</v>
      </c>
      <c r="D25" s="13">
        <v>1</v>
      </c>
      <c r="E25" s="13">
        <v>5</v>
      </c>
      <c r="F25" s="12">
        <v>25.570696259999998</v>
      </c>
      <c r="G25" s="12">
        <f t="shared" si="0"/>
        <v>653.86050722117795</v>
      </c>
      <c r="H25" s="12">
        <v>26.213823699999999</v>
      </c>
      <c r="I25" s="12">
        <v>25.145483779999999</v>
      </c>
    </row>
    <row r="26" spans="1:20" x14ac:dyDescent="0.35">
      <c r="A26" s="12" t="s">
        <v>8</v>
      </c>
      <c r="B26" s="13">
        <v>1</v>
      </c>
      <c r="C26" s="13">
        <v>2</v>
      </c>
      <c r="D26" s="13">
        <v>1</v>
      </c>
      <c r="E26" s="13">
        <v>1</v>
      </c>
      <c r="F26" s="12">
        <v>24.970733639999999</v>
      </c>
      <c r="G26" s="12">
        <f t="shared" si="0"/>
        <v>623.53753851982754</v>
      </c>
      <c r="H26" s="12">
        <v>25.54628563</v>
      </c>
      <c r="I26" s="12">
        <v>24.71456337</v>
      </c>
    </row>
    <row r="27" spans="1:20" x14ac:dyDescent="0.35">
      <c r="A27" s="12" t="s">
        <v>95</v>
      </c>
      <c r="B27" s="13">
        <v>2</v>
      </c>
      <c r="C27" s="13">
        <v>2</v>
      </c>
      <c r="D27" s="13">
        <v>1</v>
      </c>
      <c r="E27" s="13">
        <v>3</v>
      </c>
      <c r="F27" s="12">
        <v>25.5945</v>
      </c>
      <c r="G27" s="12">
        <f t="shared" si="0"/>
        <v>655.07843025</v>
      </c>
      <c r="H27" s="12">
        <v>26.3049</v>
      </c>
      <c r="I27" s="12">
        <v>25.1326</v>
      </c>
      <c r="Q27" s="37" t="s">
        <v>291</v>
      </c>
      <c r="T27">
        <f>(50*LN(T20))-(13*LN(R9))-(11*LN(S9))-(9*LN(T9))-(17*LN(U9))</f>
        <v>9.2908977895555545</v>
      </c>
    </row>
    <row r="28" spans="1:20" x14ac:dyDescent="0.35">
      <c r="A28" s="12" t="s">
        <v>97</v>
      </c>
      <c r="B28" s="13">
        <v>2</v>
      </c>
      <c r="C28" s="13">
        <v>2</v>
      </c>
      <c r="D28" s="13">
        <v>1</v>
      </c>
      <c r="E28" s="13">
        <v>1</v>
      </c>
      <c r="F28" s="12">
        <v>26.9511</v>
      </c>
      <c r="G28" s="12">
        <f t="shared" si="0"/>
        <v>726.36179120999998</v>
      </c>
      <c r="H28" s="12">
        <v>27.292300000000001</v>
      </c>
      <c r="I28" s="12">
        <v>26.975200000000001</v>
      </c>
      <c r="J28" s="22" t="s">
        <v>253</v>
      </c>
      <c r="K28" s="22" t="s">
        <v>256</v>
      </c>
      <c r="L28" s="22" t="s">
        <v>262</v>
      </c>
      <c r="M28" s="22" t="s">
        <v>274</v>
      </c>
      <c r="N28" s="22" t="s">
        <v>311</v>
      </c>
      <c r="Q28" s="37" t="s">
        <v>292</v>
      </c>
      <c r="T28">
        <f>1+(1/9)*(1/13+1/11+1/9+1/17-1/50)</f>
        <v>1.0353074231505603</v>
      </c>
    </row>
    <row r="29" spans="1:20" x14ac:dyDescent="0.35">
      <c r="A29" s="12" t="s">
        <v>107</v>
      </c>
      <c r="B29" s="13">
        <v>2</v>
      </c>
      <c r="C29" s="13">
        <v>2</v>
      </c>
      <c r="D29" s="13">
        <v>1</v>
      </c>
      <c r="E29" s="13">
        <v>1</v>
      </c>
      <c r="F29" s="12">
        <v>25.543223380000001</v>
      </c>
      <c r="G29" s="12">
        <f t="shared" si="0"/>
        <v>652.45626064057865</v>
      </c>
      <c r="H29" s="12">
        <v>26.157533170000001</v>
      </c>
      <c r="I29" s="12">
        <v>25.177145960000001</v>
      </c>
      <c r="J29" s="13">
        <v>12</v>
      </c>
      <c r="K29" s="13">
        <f>SUM(F18:F29)</f>
        <v>311.91161581999995</v>
      </c>
      <c r="L29" s="13">
        <f>SUM(G18:G29)</f>
        <v>8110.9192970148752</v>
      </c>
      <c r="M29" s="13">
        <f>AVERAGE(F18:F29)</f>
        <v>25.992634651666663</v>
      </c>
      <c r="N29">
        <f>MEDIAN(F18:F29)</f>
        <v>25.873826555000001</v>
      </c>
      <c r="Q29" s="21" t="s">
        <v>293</v>
      </c>
      <c r="T29">
        <f>T27/T28</f>
        <v>8.9740473040193969</v>
      </c>
    </row>
    <row r="30" spans="1:20" x14ac:dyDescent="0.35">
      <c r="A30" s="15" t="s">
        <v>9</v>
      </c>
      <c r="B30" s="16">
        <v>3</v>
      </c>
      <c r="C30" s="16">
        <v>3</v>
      </c>
      <c r="D30" s="16">
        <v>3</v>
      </c>
      <c r="E30" s="16">
        <v>2</v>
      </c>
      <c r="F30" s="15">
        <v>26.635200000000001</v>
      </c>
      <c r="G30" s="15">
        <f t="shared" si="0"/>
        <v>709.43387904000008</v>
      </c>
      <c r="H30" s="15">
        <v>27.409800000000001</v>
      </c>
      <c r="I30" s="15">
        <v>26.184799999999999</v>
      </c>
      <c r="Q30" s="21" t="s">
        <v>294</v>
      </c>
      <c r="T30">
        <v>7.8147279000000003</v>
      </c>
    </row>
    <row r="31" spans="1:20" x14ac:dyDescent="0.35">
      <c r="A31" s="15" t="s">
        <v>12</v>
      </c>
      <c r="B31" s="16">
        <v>3</v>
      </c>
      <c r="C31" s="16">
        <v>3</v>
      </c>
      <c r="D31" s="16">
        <v>3</v>
      </c>
      <c r="E31" s="16">
        <v>2</v>
      </c>
      <c r="F31" s="15">
        <v>26.493831159999999</v>
      </c>
      <c r="G31" s="15">
        <f t="shared" si="0"/>
        <v>701.92308953458689</v>
      </c>
      <c r="H31" s="15">
        <v>27.019823550000002</v>
      </c>
      <c r="I31" s="15">
        <v>25.97708845</v>
      </c>
    </row>
    <row r="32" spans="1:20" x14ac:dyDescent="0.35">
      <c r="A32" s="15" t="s">
        <v>21</v>
      </c>
      <c r="B32" s="16">
        <v>4</v>
      </c>
      <c r="C32" s="16">
        <v>3</v>
      </c>
      <c r="D32" s="16">
        <v>3</v>
      </c>
      <c r="E32" s="16">
        <v>1</v>
      </c>
      <c r="F32" s="15">
        <v>26.823799999999999</v>
      </c>
      <c r="G32" s="15">
        <f t="shared" si="0"/>
        <v>719.51624643999992</v>
      </c>
      <c r="H32" s="15">
        <v>27.0443</v>
      </c>
      <c r="I32" s="15">
        <v>26.915600000000001</v>
      </c>
    </row>
    <row r="33" spans="1:14" x14ac:dyDescent="0.35">
      <c r="A33" s="15" t="s">
        <v>24</v>
      </c>
      <c r="B33" s="16">
        <v>3</v>
      </c>
      <c r="C33" s="16">
        <v>3</v>
      </c>
      <c r="D33" s="16">
        <v>3</v>
      </c>
      <c r="E33" s="16">
        <v>2</v>
      </c>
      <c r="F33" s="15">
        <v>27.221299999999999</v>
      </c>
      <c r="G33" s="15">
        <f t="shared" si="0"/>
        <v>740.99917369000002</v>
      </c>
      <c r="H33" s="15">
        <v>27.543500000000002</v>
      </c>
      <c r="I33" s="15">
        <v>27.087900000000001</v>
      </c>
    </row>
    <row r="34" spans="1:14" x14ac:dyDescent="0.35">
      <c r="A34" s="15" t="s">
        <v>18</v>
      </c>
      <c r="B34" s="16">
        <v>3</v>
      </c>
      <c r="C34" s="16">
        <v>4</v>
      </c>
      <c r="D34" s="16">
        <v>3</v>
      </c>
      <c r="E34" s="16">
        <v>1</v>
      </c>
      <c r="F34" s="15">
        <v>26.514800000000001</v>
      </c>
      <c r="G34" s="15">
        <f t="shared" si="0"/>
        <v>703.03461904000005</v>
      </c>
      <c r="H34" s="15">
        <v>27.353100000000001</v>
      </c>
      <c r="I34" s="15">
        <v>26.2346</v>
      </c>
    </row>
    <row r="35" spans="1:14" x14ac:dyDescent="0.35">
      <c r="A35" s="15" t="s">
        <v>34</v>
      </c>
      <c r="B35" s="16">
        <v>4</v>
      </c>
      <c r="C35" s="17">
        <v>4</v>
      </c>
      <c r="D35" s="17">
        <v>99</v>
      </c>
      <c r="E35" s="16">
        <v>2</v>
      </c>
      <c r="F35" s="15">
        <v>26.362205889999998</v>
      </c>
      <c r="G35" s="15">
        <f t="shared" si="0"/>
        <v>694.96589938675061</v>
      </c>
      <c r="H35" s="15">
        <v>26.797014239999999</v>
      </c>
      <c r="I35" s="15">
        <v>25.89644127</v>
      </c>
    </row>
    <row r="36" spans="1:14" x14ac:dyDescent="0.35">
      <c r="A36" s="15" t="s">
        <v>160</v>
      </c>
      <c r="B36" s="16">
        <v>4</v>
      </c>
      <c r="C36" s="16">
        <v>4</v>
      </c>
      <c r="D36" s="16">
        <v>3</v>
      </c>
      <c r="E36" s="16">
        <v>5</v>
      </c>
      <c r="F36" s="15">
        <v>27.135778429999998</v>
      </c>
      <c r="G36" s="15">
        <f t="shared" si="0"/>
        <v>736.35047100205315</v>
      </c>
      <c r="H36" s="15">
        <v>27.776344300000002</v>
      </c>
      <c r="I36" s="15">
        <v>26.673092520000001</v>
      </c>
    </row>
    <row r="37" spans="1:14" x14ac:dyDescent="0.35">
      <c r="A37" s="15" t="s">
        <v>161</v>
      </c>
      <c r="B37" s="16">
        <v>4</v>
      </c>
      <c r="C37" s="16">
        <v>4</v>
      </c>
      <c r="D37" s="16">
        <v>3</v>
      </c>
      <c r="E37" s="16">
        <v>5</v>
      </c>
      <c r="F37" s="15">
        <v>27.011900000000001</v>
      </c>
      <c r="G37" s="15">
        <f t="shared" si="0"/>
        <v>729.64274161000003</v>
      </c>
      <c r="H37" s="15">
        <v>27.8505</v>
      </c>
      <c r="I37" s="15">
        <v>26.8414</v>
      </c>
      <c r="J37" s="22" t="s">
        <v>266</v>
      </c>
      <c r="K37" s="22" t="s">
        <v>264</v>
      </c>
      <c r="L37" s="22" t="s">
        <v>265</v>
      </c>
    </row>
    <row r="38" spans="1:14" x14ac:dyDescent="0.35">
      <c r="A38" s="15" t="s">
        <v>162</v>
      </c>
      <c r="B38" s="16">
        <v>4</v>
      </c>
      <c r="C38" s="16">
        <v>4</v>
      </c>
      <c r="D38" s="16">
        <v>3</v>
      </c>
      <c r="E38" s="16">
        <v>5</v>
      </c>
      <c r="F38" s="15">
        <v>26.931999999999999</v>
      </c>
      <c r="G38" s="15">
        <f t="shared" si="0"/>
        <v>725.3326239999999</v>
      </c>
      <c r="H38" s="15">
        <v>27.322900000000001</v>
      </c>
      <c r="I38" s="15">
        <v>26.9878</v>
      </c>
      <c r="J38" s="22" t="s">
        <v>254</v>
      </c>
      <c r="K38" s="22" t="s">
        <v>257</v>
      </c>
      <c r="L38" s="22" t="s">
        <v>263</v>
      </c>
      <c r="M38" s="22" t="s">
        <v>275</v>
      </c>
    </row>
    <row r="39" spans="1:14" x14ac:dyDescent="0.35">
      <c r="A39" s="15" t="s">
        <v>102</v>
      </c>
      <c r="B39" s="16">
        <v>4</v>
      </c>
      <c r="C39" s="16">
        <v>4</v>
      </c>
      <c r="D39" s="16">
        <v>3</v>
      </c>
      <c r="E39" s="16">
        <v>5</v>
      </c>
      <c r="F39" s="15">
        <v>26.750374789999999</v>
      </c>
      <c r="G39" s="15">
        <f t="shared" si="0"/>
        <v>715.58255140546748</v>
      </c>
      <c r="H39" s="15">
        <v>27.505010599999999</v>
      </c>
      <c r="I39" s="15">
        <v>26.61331654</v>
      </c>
      <c r="J39" s="16">
        <v>10</v>
      </c>
      <c r="K39" s="16">
        <f>SUM(F30:F39)</f>
        <v>267.88119026999993</v>
      </c>
      <c r="L39" s="16">
        <f>SUM(G30:G39)</f>
        <v>7176.7812951488577</v>
      </c>
      <c r="M39" s="16">
        <f>AVERAGE(F30:F39)</f>
        <v>26.788119026999993</v>
      </c>
      <c r="N39">
        <f>MEDIAN(F30:F39)</f>
        <v>26.787087395</v>
      </c>
    </row>
    <row r="40" spans="1:14" x14ac:dyDescent="0.35">
      <c r="A40" s="18" t="s">
        <v>13</v>
      </c>
      <c r="B40" s="19">
        <v>5</v>
      </c>
      <c r="C40" s="19">
        <v>5</v>
      </c>
      <c r="D40" s="19">
        <v>5</v>
      </c>
      <c r="E40" s="19">
        <v>2</v>
      </c>
      <c r="F40" s="18">
        <v>26.217400000000001</v>
      </c>
      <c r="G40" s="18">
        <f t="shared" si="0"/>
        <v>687.35206276000008</v>
      </c>
      <c r="H40" s="18">
        <v>27.095400000000001</v>
      </c>
      <c r="I40" s="18">
        <v>26.028099999999998</v>
      </c>
    </row>
    <row r="41" spans="1:14" x14ac:dyDescent="0.35">
      <c r="A41" s="18" t="s">
        <v>16</v>
      </c>
      <c r="B41" s="19">
        <v>5</v>
      </c>
      <c r="C41" s="20">
        <v>5</v>
      </c>
      <c r="D41" s="20">
        <v>99</v>
      </c>
      <c r="E41" s="19">
        <v>1</v>
      </c>
      <c r="F41" s="18">
        <v>25.577567290000001</v>
      </c>
      <c r="G41" s="18">
        <f t="shared" si="0"/>
        <v>654.21194847447805</v>
      </c>
      <c r="H41" s="18">
        <v>25.978460309999999</v>
      </c>
      <c r="I41" s="18">
        <v>25.397417449999999</v>
      </c>
    </row>
    <row r="42" spans="1:14" x14ac:dyDescent="0.35">
      <c r="A42" s="18" t="s">
        <v>20</v>
      </c>
      <c r="B42" s="19">
        <v>4</v>
      </c>
      <c r="C42" s="19">
        <v>5</v>
      </c>
      <c r="D42" s="19">
        <v>5</v>
      </c>
      <c r="E42" s="19">
        <v>2</v>
      </c>
      <c r="F42" s="18">
        <v>26.9618</v>
      </c>
      <c r="G42" s="18">
        <f t="shared" si="0"/>
        <v>726.93865923999999</v>
      </c>
      <c r="H42" s="18">
        <v>27.6159</v>
      </c>
      <c r="I42" s="18">
        <v>26.799499999999998</v>
      </c>
    </row>
    <row r="43" spans="1:14" x14ac:dyDescent="0.35">
      <c r="A43" s="18" t="s">
        <v>25</v>
      </c>
      <c r="B43" s="19">
        <v>5</v>
      </c>
      <c r="C43" s="19">
        <v>5</v>
      </c>
      <c r="D43" s="19">
        <v>5</v>
      </c>
      <c r="E43" s="19">
        <v>2</v>
      </c>
      <c r="F43" s="18">
        <v>26.091383459999999</v>
      </c>
      <c r="G43" s="18">
        <f t="shared" si="0"/>
        <v>680.76029085676157</v>
      </c>
      <c r="H43" s="18">
        <v>26.678863530000001</v>
      </c>
      <c r="I43" s="18">
        <v>25.713312389999999</v>
      </c>
    </row>
    <row r="44" spans="1:14" x14ac:dyDescent="0.35">
      <c r="A44" s="18" t="s">
        <v>27</v>
      </c>
      <c r="B44" s="19">
        <v>5</v>
      </c>
      <c r="C44" s="19">
        <v>5</v>
      </c>
      <c r="D44" s="19">
        <v>5</v>
      </c>
      <c r="E44" s="19">
        <v>3</v>
      </c>
      <c r="F44" s="18">
        <v>27.014700000000001</v>
      </c>
      <c r="G44" s="18">
        <f t="shared" si="0"/>
        <v>729.79401609000001</v>
      </c>
      <c r="H44" s="18">
        <v>27.326699999999999</v>
      </c>
      <c r="I44" s="18">
        <v>26.388200000000001</v>
      </c>
    </row>
    <row r="45" spans="1:14" x14ac:dyDescent="0.35">
      <c r="A45" s="18" t="s">
        <v>31</v>
      </c>
      <c r="B45" s="19">
        <v>5</v>
      </c>
      <c r="C45" s="19">
        <v>5</v>
      </c>
      <c r="D45" s="19">
        <v>5</v>
      </c>
      <c r="E45" s="19">
        <v>5</v>
      </c>
      <c r="F45" s="18">
        <v>26.161546229999999</v>
      </c>
      <c r="G45" s="18">
        <f t="shared" si="0"/>
        <v>684.42650114442711</v>
      </c>
      <c r="H45" s="18">
        <v>26.754186149999999</v>
      </c>
      <c r="I45" s="18">
        <v>25.938086510000002</v>
      </c>
    </row>
    <row r="46" spans="1:14" x14ac:dyDescent="0.35">
      <c r="A46" s="18" t="s">
        <v>33</v>
      </c>
      <c r="B46" s="19">
        <v>5</v>
      </c>
      <c r="C46" s="19">
        <v>5</v>
      </c>
      <c r="D46" s="19">
        <v>5</v>
      </c>
      <c r="E46" s="19">
        <v>2</v>
      </c>
      <c r="F46" s="18">
        <v>27.425799999999999</v>
      </c>
      <c r="G46" s="18">
        <f t="shared" si="0"/>
        <v>752.17450563999989</v>
      </c>
      <c r="H46" s="18">
        <v>27.861699999999999</v>
      </c>
      <c r="I46" s="18">
        <v>26.696999999999999</v>
      </c>
    </row>
    <row r="47" spans="1:14" x14ac:dyDescent="0.35">
      <c r="A47" s="18" t="s">
        <v>110</v>
      </c>
      <c r="B47" s="19">
        <v>5</v>
      </c>
      <c r="C47" s="20">
        <v>5</v>
      </c>
      <c r="D47" s="20">
        <v>99</v>
      </c>
      <c r="E47" s="19">
        <v>3</v>
      </c>
      <c r="F47" s="18">
        <v>24.516999999999999</v>
      </c>
      <c r="G47" s="18">
        <f t="shared" si="0"/>
        <v>601.08328899999992</v>
      </c>
      <c r="H47" s="18">
        <v>25.047999999999998</v>
      </c>
      <c r="I47" s="18">
        <v>24.228999999999999</v>
      </c>
    </row>
    <row r="48" spans="1:14" x14ac:dyDescent="0.35">
      <c r="A48" s="18" t="s">
        <v>113</v>
      </c>
      <c r="B48" s="19">
        <v>5</v>
      </c>
      <c r="C48" s="20">
        <v>5</v>
      </c>
      <c r="D48" s="20">
        <v>99</v>
      </c>
      <c r="E48" s="19">
        <v>1</v>
      </c>
      <c r="F48" s="18">
        <v>26.541</v>
      </c>
      <c r="G48" s="18">
        <f t="shared" si="0"/>
        <v>704.42468099999996</v>
      </c>
      <c r="H48" s="18">
        <v>27.167000000000002</v>
      </c>
      <c r="I48" s="18">
        <v>26.344899999999999</v>
      </c>
    </row>
    <row r="49" spans="1:15" x14ac:dyDescent="0.35">
      <c r="A49" s="18" t="s">
        <v>114</v>
      </c>
      <c r="B49" s="19">
        <v>5</v>
      </c>
      <c r="C49" s="20">
        <v>5</v>
      </c>
      <c r="D49" s="20">
        <v>99</v>
      </c>
      <c r="E49" s="19">
        <v>5</v>
      </c>
      <c r="F49" s="18">
        <v>26.218900000000001</v>
      </c>
      <c r="G49" s="18">
        <f t="shared" si="0"/>
        <v>687.43071721000013</v>
      </c>
      <c r="H49" s="18">
        <v>26.818100000000001</v>
      </c>
      <c r="I49" s="18">
        <v>26.1051</v>
      </c>
    </row>
    <row r="50" spans="1:15" x14ac:dyDescent="0.35">
      <c r="A50" s="18" t="s">
        <v>117</v>
      </c>
      <c r="B50" s="19">
        <v>5</v>
      </c>
      <c r="C50" s="20">
        <v>5</v>
      </c>
      <c r="D50" s="20">
        <v>99</v>
      </c>
      <c r="E50" s="19">
        <v>5</v>
      </c>
      <c r="F50" s="18">
        <v>26.609188079999999</v>
      </c>
      <c r="G50" s="18">
        <f t="shared" si="0"/>
        <v>708.04889027681406</v>
      </c>
      <c r="H50" s="18">
        <v>27.209554669999999</v>
      </c>
      <c r="I50" s="18">
        <v>26.34056854</v>
      </c>
    </row>
    <row r="51" spans="1:15" x14ac:dyDescent="0.35">
      <c r="A51" s="18" t="s">
        <v>123</v>
      </c>
      <c r="B51" s="19">
        <v>5</v>
      </c>
      <c r="C51" s="20">
        <v>5</v>
      </c>
      <c r="D51" s="20">
        <v>99</v>
      </c>
      <c r="E51" s="19">
        <v>5</v>
      </c>
      <c r="F51" s="18">
        <v>26.059235569999998</v>
      </c>
      <c r="G51" s="18">
        <f t="shared" si="0"/>
        <v>679.08375849275319</v>
      </c>
      <c r="H51" s="18">
        <v>26.784532550000002</v>
      </c>
      <c r="I51" s="18">
        <v>25.650677680000001</v>
      </c>
    </row>
    <row r="52" spans="1:15" x14ac:dyDescent="0.35">
      <c r="A52" s="18" t="s">
        <v>125</v>
      </c>
      <c r="B52" s="19">
        <v>5</v>
      </c>
      <c r="C52" s="20">
        <v>5</v>
      </c>
      <c r="D52" s="20">
        <v>99</v>
      </c>
      <c r="E52" s="19">
        <v>5</v>
      </c>
      <c r="F52" s="18">
        <v>25.783020969999999</v>
      </c>
      <c r="G52" s="18">
        <f t="shared" si="0"/>
        <v>664.76417033945972</v>
      </c>
      <c r="H52" s="18">
        <v>26.265894889999998</v>
      </c>
      <c r="I52" s="18">
        <v>25.488682749999999</v>
      </c>
    </row>
    <row r="53" spans="1:15" x14ac:dyDescent="0.35">
      <c r="A53" s="18" t="s">
        <v>127</v>
      </c>
      <c r="B53" s="19">
        <v>5</v>
      </c>
      <c r="C53" s="20">
        <v>5</v>
      </c>
      <c r="D53" s="20">
        <v>99</v>
      </c>
      <c r="E53" s="19">
        <v>2</v>
      </c>
      <c r="F53" s="18">
        <v>26.718499999999999</v>
      </c>
      <c r="G53" s="18">
        <f t="shared" si="0"/>
        <v>713.87824224999997</v>
      </c>
      <c r="H53" s="18">
        <v>27.075600000000001</v>
      </c>
      <c r="I53" s="18">
        <v>26.426400000000001</v>
      </c>
    </row>
    <row r="54" spans="1:15" x14ac:dyDescent="0.35">
      <c r="A54" s="18" t="s">
        <v>128</v>
      </c>
      <c r="B54" s="19">
        <v>5</v>
      </c>
      <c r="C54" s="20">
        <v>5</v>
      </c>
      <c r="D54" s="20">
        <v>99</v>
      </c>
      <c r="E54" s="19">
        <v>1</v>
      </c>
      <c r="F54" s="18">
        <v>27.448399999999999</v>
      </c>
      <c r="G54" s="18">
        <f t="shared" si="0"/>
        <v>753.41466256000001</v>
      </c>
      <c r="H54" s="18">
        <v>28.049499999999998</v>
      </c>
      <c r="I54" s="18">
        <v>27.619499999999999</v>
      </c>
    </row>
    <row r="55" spans="1:15" x14ac:dyDescent="0.35">
      <c r="A55" s="18" t="s">
        <v>137</v>
      </c>
      <c r="B55" s="19">
        <v>5</v>
      </c>
      <c r="C55" s="19">
        <v>5</v>
      </c>
      <c r="D55" s="19">
        <v>5</v>
      </c>
      <c r="E55" s="19">
        <v>2</v>
      </c>
      <c r="F55" s="18">
        <v>26.653199999999998</v>
      </c>
      <c r="G55" s="18">
        <f t="shared" si="0"/>
        <v>710.39307023999993</v>
      </c>
      <c r="H55" s="18">
        <v>27.156099999999999</v>
      </c>
      <c r="I55" s="18">
        <v>26.239000000000001</v>
      </c>
    </row>
    <row r="56" spans="1:15" x14ac:dyDescent="0.35">
      <c r="A56" s="18" t="s">
        <v>158</v>
      </c>
      <c r="B56" s="19">
        <v>5</v>
      </c>
      <c r="C56" s="19">
        <v>6</v>
      </c>
      <c r="D56" s="19">
        <v>5</v>
      </c>
      <c r="E56" s="19">
        <v>3</v>
      </c>
      <c r="F56" s="18">
        <v>25.084099999999999</v>
      </c>
      <c r="G56" s="18">
        <f t="shared" si="0"/>
        <v>629.21207281</v>
      </c>
      <c r="H56" s="18">
        <v>25.613</v>
      </c>
      <c r="I56" s="18">
        <v>24.743200000000002</v>
      </c>
      <c r="J56" s="22" t="s">
        <v>255</v>
      </c>
      <c r="K56" s="22" t="s">
        <v>258</v>
      </c>
      <c r="L56" s="22" t="s">
        <v>267</v>
      </c>
      <c r="M56" s="22" t="s">
        <v>276</v>
      </c>
      <c r="N56" s="22" t="s">
        <v>312</v>
      </c>
      <c r="O56" s="22" t="s">
        <v>311</v>
      </c>
    </row>
    <row r="57" spans="1:15" x14ac:dyDescent="0.35">
      <c r="A57" s="18" t="s">
        <v>159</v>
      </c>
      <c r="B57" s="19">
        <v>5</v>
      </c>
      <c r="C57" s="19">
        <v>6</v>
      </c>
      <c r="D57" s="19">
        <v>5</v>
      </c>
      <c r="E57" s="19">
        <v>1</v>
      </c>
      <c r="F57" s="18">
        <v>27.2074</v>
      </c>
      <c r="G57" s="18">
        <f t="shared" si="0"/>
        <v>740.24261476000004</v>
      </c>
      <c r="H57" s="18">
        <v>27.8127</v>
      </c>
      <c r="I57" s="18">
        <v>26.968499999999999</v>
      </c>
      <c r="J57" s="19">
        <v>18</v>
      </c>
      <c r="K57" s="19">
        <f>SUM(F40:F57)</f>
        <v>474.29014160000003</v>
      </c>
      <c r="L57" s="19">
        <f>SUM(G40:G57)</f>
        <v>12507.634153144694</v>
      </c>
      <c r="M57" s="19">
        <f>AVERAGE(F40:F57)</f>
        <v>26.349452311111111</v>
      </c>
      <c r="N57">
        <f>AVERAGE(F40:F55)</f>
        <v>26.374915100000003</v>
      </c>
      <c r="O57">
        <f>MEDIAN(F40:F57)</f>
        <v>26.379950000000001</v>
      </c>
    </row>
    <row r="58" spans="1:15" x14ac:dyDescent="0.35">
      <c r="A58" t="s">
        <v>37</v>
      </c>
      <c r="B58" s="1">
        <v>9</v>
      </c>
      <c r="C58" s="1">
        <v>10</v>
      </c>
      <c r="D58" s="1">
        <v>10</v>
      </c>
      <c r="E58" s="1">
        <v>2</v>
      </c>
      <c r="F58">
        <v>25.042207080000001</v>
      </c>
      <c r="G58">
        <f t="shared" si="0"/>
        <v>627.11213543760221</v>
      </c>
      <c r="H58">
        <v>25.567277270000002</v>
      </c>
      <c r="I58">
        <v>24.73376846</v>
      </c>
    </row>
    <row r="59" spans="1:15" x14ac:dyDescent="0.35">
      <c r="A59" t="s">
        <v>171</v>
      </c>
      <c r="B59" s="1">
        <v>0</v>
      </c>
      <c r="C59" s="1">
        <v>10</v>
      </c>
      <c r="D59" s="1">
        <v>10</v>
      </c>
      <c r="E59" s="1">
        <v>3</v>
      </c>
      <c r="F59">
        <v>24.851693470000001</v>
      </c>
      <c r="G59">
        <f t="shared" si="0"/>
        <v>617.60666832684069</v>
      </c>
      <c r="H59">
        <v>25.283600809999999</v>
      </c>
      <c r="I59">
        <v>24.5135498</v>
      </c>
    </row>
    <row r="60" spans="1:15" x14ac:dyDescent="0.35">
      <c r="A60" t="s">
        <v>163</v>
      </c>
      <c r="B60" s="1">
        <v>99</v>
      </c>
      <c r="C60" s="1">
        <v>99</v>
      </c>
      <c r="D60" s="1">
        <v>99</v>
      </c>
      <c r="E60" s="1">
        <v>2</v>
      </c>
      <c r="F60">
        <v>26.180057049999998</v>
      </c>
      <c r="G60">
        <f t="shared" si="0"/>
        <v>685.39538714125467</v>
      </c>
      <c r="H60">
        <v>26.726244449999999</v>
      </c>
      <c r="I60">
        <v>25.692433359999999</v>
      </c>
    </row>
    <row r="61" spans="1:15" x14ac:dyDescent="0.35">
      <c r="A61" t="s">
        <v>164</v>
      </c>
      <c r="B61" s="1">
        <v>99</v>
      </c>
      <c r="C61" s="1">
        <v>99</v>
      </c>
      <c r="D61" s="1">
        <v>99</v>
      </c>
      <c r="E61" s="1">
        <v>2</v>
      </c>
      <c r="F61">
        <v>26.064332960000002</v>
      </c>
      <c r="G61">
        <f t="shared" si="0"/>
        <v>679.34945264974249</v>
      </c>
      <c r="H61">
        <v>26.652206419999999</v>
      </c>
      <c r="I61">
        <v>25.49797058</v>
      </c>
    </row>
    <row r="62" spans="1:15" x14ac:dyDescent="0.35">
      <c r="A62" t="s">
        <v>3</v>
      </c>
      <c r="B62" s="1">
        <v>99</v>
      </c>
      <c r="C62" s="1">
        <v>99</v>
      </c>
      <c r="D62" s="1">
        <v>99</v>
      </c>
      <c r="E62" s="1">
        <v>1</v>
      </c>
      <c r="F62">
        <v>26.729099999999999</v>
      </c>
      <c r="G62">
        <f t="shared" si="0"/>
        <v>714.44478680999998</v>
      </c>
      <c r="H62">
        <v>27.444600000000001</v>
      </c>
      <c r="I62">
        <v>26.546600000000002</v>
      </c>
    </row>
    <row r="63" spans="1:15" x14ac:dyDescent="0.35">
      <c r="A63" t="s">
        <v>112</v>
      </c>
      <c r="B63" s="1">
        <v>99</v>
      </c>
      <c r="C63" s="1">
        <v>99</v>
      </c>
      <c r="D63" s="1">
        <v>99</v>
      </c>
      <c r="E63" s="1">
        <v>5</v>
      </c>
      <c r="F63">
        <v>24.622599999999998</v>
      </c>
      <c r="G63">
        <f t="shared" si="0"/>
        <v>606.27243075999991</v>
      </c>
      <c r="H63">
        <v>25.295300000000001</v>
      </c>
      <c r="I63">
        <v>24.333400000000001</v>
      </c>
    </row>
    <row r="64" spans="1:15" x14ac:dyDescent="0.35">
      <c r="A64" t="s">
        <v>116</v>
      </c>
      <c r="B64" s="1">
        <v>99</v>
      </c>
      <c r="C64" s="1">
        <v>99</v>
      </c>
      <c r="D64" s="1">
        <v>99</v>
      </c>
      <c r="E64" s="1">
        <v>2</v>
      </c>
      <c r="F64">
        <v>26.258299999999998</v>
      </c>
      <c r="G64">
        <f t="shared" si="0"/>
        <v>689.49831888999995</v>
      </c>
      <c r="H64">
        <v>26.697199999999999</v>
      </c>
      <c r="I64">
        <v>25.918399999999998</v>
      </c>
    </row>
    <row r="65" spans="1:9" x14ac:dyDescent="0.35">
      <c r="A65" t="s">
        <v>126</v>
      </c>
      <c r="B65" s="1">
        <v>99</v>
      </c>
      <c r="C65" s="1">
        <v>99</v>
      </c>
      <c r="D65" s="1">
        <v>99</v>
      </c>
      <c r="E65" s="1">
        <v>3</v>
      </c>
      <c r="F65">
        <v>25.8889</v>
      </c>
      <c r="G65">
        <f t="shared" si="0"/>
        <v>670.23514320999993</v>
      </c>
      <c r="H65">
        <v>26.4878</v>
      </c>
      <c r="I65">
        <v>25.5672</v>
      </c>
    </row>
    <row r="66" spans="1:9" x14ac:dyDescent="0.35">
      <c r="A66" t="s">
        <v>129</v>
      </c>
      <c r="B66" s="1">
        <v>99</v>
      </c>
      <c r="C66" s="1">
        <v>99</v>
      </c>
      <c r="D66" s="1">
        <v>99</v>
      </c>
      <c r="E66" s="1">
        <v>5</v>
      </c>
      <c r="F66">
        <v>25.9543</v>
      </c>
      <c r="G66">
        <f t="shared" si="0"/>
        <v>673.62568849000002</v>
      </c>
      <c r="H66">
        <v>26.3934</v>
      </c>
      <c r="I66">
        <v>25.9194</v>
      </c>
    </row>
    <row r="67" spans="1:9" x14ac:dyDescent="0.35">
      <c r="A67" t="s">
        <v>130</v>
      </c>
      <c r="B67" s="1">
        <v>99</v>
      </c>
      <c r="C67" s="1">
        <v>99</v>
      </c>
      <c r="D67" s="1">
        <v>99</v>
      </c>
      <c r="E67" s="1">
        <v>2</v>
      </c>
      <c r="F67">
        <v>26.125785830000002</v>
      </c>
      <c r="G67">
        <f t="shared" ref="G67:G73" si="1">F67^2</f>
        <v>682.55668523502891</v>
      </c>
      <c r="H67">
        <v>26.647420879999999</v>
      </c>
      <c r="I67">
        <v>26.005399700000002</v>
      </c>
    </row>
    <row r="68" spans="1:9" x14ac:dyDescent="0.35">
      <c r="A68" t="s">
        <v>131</v>
      </c>
      <c r="B68" s="1">
        <v>99</v>
      </c>
      <c r="C68" s="1">
        <v>99</v>
      </c>
      <c r="D68" s="1">
        <v>99</v>
      </c>
      <c r="E68" s="1">
        <v>3</v>
      </c>
      <c r="F68">
        <v>24.452999999999999</v>
      </c>
      <c r="G68">
        <f t="shared" si="1"/>
        <v>597.949209</v>
      </c>
      <c r="H68">
        <v>24.981100000000001</v>
      </c>
      <c r="I68">
        <v>24.132899999999999</v>
      </c>
    </row>
    <row r="69" spans="1:9" x14ac:dyDescent="0.35">
      <c r="A69" t="s">
        <v>133</v>
      </c>
      <c r="B69" s="1">
        <v>99</v>
      </c>
      <c r="C69" s="1">
        <v>99</v>
      </c>
      <c r="D69" s="1">
        <v>99</v>
      </c>
      <c r="E69" s="1">
        <v>5</v>
      </c>
      <c r="F69">
        <v>26.045100000000001</v>
      </c>
      <c r="G69">
        <f t="shared" si="1"/>
        <v>678.34723401000008</v>
      </c>
      <c r="H69">
        <v>26.734200000000001</v>
      </c>
      <c r="I69">
        <v>26.428899999999999</v>
      </c>
    </row>
    <row r="70" spans="1:9" x14ac:dyDescent="0.35">
      <c r="A70" t="s">
        <v>134</v>
      </c>
      <c r="B70" s="1">
        <v>-1</v>
      </c>
      <c r="C70" s="1">
        <v>99</v>
      </c>
      <c r="D70" s="1">
        <v>99</v>
      </c>
      <c r="E70" s="1">
        <v>2</v>
      </c>
      <c r="F70">
        <v>26.5901</v>
      </c>
      <c r="G70">
        <f t="shared" si="1"/>
        <v>707.03341800999999</v>
      </c>
      <c r="H70">
        <v>27.232299999999999</v>
      </c>
      <c r="I70">
        <v>26.308700000000002</v>
      </c>
    </row>
    <row r="71" spans="1:9" x14ac:dyDescent="0.35">
      <c r="A71" t="s">
        <v>135</v>
      </c>
      <c r="B71" s="1">
        <v>0</v>
      </c>
      <c r="C71" s="1">
        <v>99</v>
      </c>
      <c r="D71" s="1">
        <v>99</v>
      </c>
      <c r="E71" s="1">
        <v>2</v>
      </c>
      <c r="F71">
        <v>25.457036970000001</v>
      </c>
      <c r="G71">
        <f t="shared" si="1"/>
        <v>648.06073129194681</v>
      </c>
      <c r="H71">
        <v>26.070934300000001</v>
      </c>
      <c r="I71">
        <v>25.141044619999999</v>
      </c>
    </row>
    <row r="72" spans="1:9" x14ac:dyDescent="0.35">
      <c r="A72" t="s">
        <v>138</v>
      </c>
      <c r="B72" s="1">
        <v>4</v>
      </c>
      <c r="C72" s="1">
        <v>99</v>
      </c>
      <c r="D72" s="1">
        <v>99</v>
      </c>
      <c r="E72" s="1">
        <v>4</v>
      </c>
      <c r="F72">
        <v>25.902931689999999</v>
      </c>
      <c r="G72">
        <f t="shared" si="1"/>
        <v>670.96187013680617</v>
      </c>
      <c r="H72">
        <v>26.498381850000001</v>
      </c>
      <c r="I72">
        <v>25.468466159999998</v>
      </c>
    </row>
    <row r="73" spans="1:9" x14ac:dyDescent="0.35">
      <c r="A73" t="s">
        <v>139</v>
      </c>
      <c r="B73" s="1">
        <v>0</v>
      </c>
      <c r="C73" s="1">
        <v>99</v>
      </c>
      <c r="D73" s="1">
        <v>99</v>
      </c>
      <c r="E73" s="1">
        <v>1</v>
      </c>
      <c r="F73">
        <v>26.4117012</v>
      </c>
      <c r="G73">
        <f t="shared" si="1"/>
        <v>697.57796027808138</v>
      </c>
      <c r="H73">
        <v>27.079029080000002</v>
      </c>
      <c r="I73">
        <v>25.987391469999999</v>
      </c>
    </row>
  </sheetData>
  <sortState xmlns:xlrd2="http://schemas.microsoft.com/office/spreadsheetml/2017/richdata2" ref="A2:I73">
    <sortCondition ref="C1:C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DES_Results_230930_clean_header</vt:lpstr>
      <vt:lpstr>DES_Results_240624_clean_header</vt:lpstr>
      <vt:lpstr>UpperLimits</vt:lpstr>
      <vt:lpstr>Distances</vt:lpstr>
      <vt:lpstr>Progenitors</vt:lpstr>
      <vt:lpstr>ProgenitorsNEW</vt:lpstr>
      <vt:lpstr>G-type</vt:lpstr>
      <vt:lpstr>Histograms</vt:lpstr>
      <vt:lpstr>ANOVA-1</vt:lpstr>
      <vt:lpstr>ANOVA-2</vt:lpstr>
      <vt:lpstr>Statistics</vt:lpstr>
      <vt:lpstr>ST-Morphology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miro</cp:lastModifiedBy>
  <dcterms:created xsi:type="dcterms:W3CDTF">2023-02-17T10:08:49Z</dcterms:created>
  <dcterms:modified xsi:type="dcterms:W3CDTF">2024-10-28T18:50:50Z</dcterms:modified>
</cp:coreProperties>
</file>