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udah/eXcel/gastos/"/>
    </mc:Choice>
  </mc:AlternateContent>
  <bookViews>
    <workbookView xWindow="0" yWindow="460" windowWidth="28800" windowHeight="17460" activeTab="1"/>
  </bookViews>
  <sheets>
    <sheet name="Relatórios" sheetId="3" r:id="rId1"/>
    <sheet name="Planilhas de Gastos Mensais" sheetId="1" r:id="rId2"/>
    <sheet name="Sheet2" sheetId="2" state="hidden" r:id="rId3"/>
  </sheets>
  <definedNames>
    <definedName name="Despesas">'Planilhas de Gastos Mensais'!$C$14:$N$54</definedName>
    <definedName name="meses">Sheet2!$I$8:$J$19</definedName>
    <definedName name="poupança">'Planilhas de Gastos Mensais'!$C$58:$N$61</definedName>
    <definedName name="PoupançaAc">'Planilhas de Gastos Mensais'!$C$61:$N$61</definedName>
    <definedName name="PoupançaMensal">'Planilhas de Gastos Mensais'!$C$58:$N$58</definedName>
    <definedName name="ProcurarMes">VLOOKUP('Planilhas de Gastos Mensais'!A1048576,meses,2)</definedName>
    <definedName name="Receitas">'Planilhas de Gastos Mensais'!$C$6:$N$10</definedName>
    <definedName name="teste123">INDEX(Despesas,,Sheet2!$J$6)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N11" i="1"/>
  <c r="M11" i="1"/>
  <c r="L11" i="1"/>
  <c r="K11" i="1"/>
  <c r="J11" i="1"/>
  <c r="I11" i="1"/>
  <c r="H11" i="1"/>
  <c r="G11" i="1"/>
  <c r="F11" i="1"/>
  <c r="E11" i="1"/>
  <c r="D11" i="1"/>
  <c r="N55" i="1"/>
  <c r="M55" i="1"/>
  <c r="L55" i="1"/>
  <c r="K55" i="1"/>
  <c r="J55" i="1"/>
  <c r="I55" i="1"/>
  <c r="H55" i="1"/>
  <c r="G55" i="1"/>
  <c r="F55" i="1"/>
  <c r="E55" i="1"/>
  <c r="D55" i="1"/>
  <c r="C55" i="1"/>
  <c r="C11" i="1"/>
  <c r="P8" i="2"/>
  <c r="J6" i="2"/>
  <c r="G60" i="1"/>
  <c r="C60" i="1"/>
  <c r="G58" i="1"/>
  <c r="J58" i="1"/>
  <c r="J59" i="1"/>
  <c r="K58" i="1"/>
  <c r="K59" i="1"/>
  <c r="C58" i="1"/>
  <c r="D60" i="1"/>
  <c r="E58" i="1"/>
  <c r="F58" i="1"/>
  <c r="H60" i="1"/>
  <c r="I60" i="1"/>
  <c r="J60" i="1"/>
  <c r="K60" i="1"/>
  <c r="L60" i="1"/>
  <c r="M58" i="1"/>
  <c r="N58" i="1"/>
  <c r="N60" i="1"/>
  <c r="L58" i="1"/>
  <c r="L59" i="1"/>
  <c r="F60" i="1"/>
  <c r="M60" i="1"/>
  <c r="E60" i="1"/>
  <c r="I58" i="1"/>
  <c r="I59" i="1"/>
  <c r="H58" i="1"/>
  <c r="N59" i="1"/>
  <c r="D58" i="1"/>
  <c r="D59" i="1"/>
  <c r="C61" i="1"/>
  <c r="D61" i="1"/>
  <c r="G59" i="1"/>
  <c r="F59" i="1"/>
  <c r="H59" i="1"/>
  <c r="C59" i="1"/>
  <c r="E61" i="1"/>
  <c r="F61" i="1"/>
  <c r="G61" i="1"/>
  <c r="H61" i="1"/>
  <c r="I61" i="1"/>
  <c r="J61" i="1"/>
  <c r="K61" i="1"/>
  <c r="L61" i="1"/>
  <c r="M61" i="1"/>
  <c r="N61" i="1"/>
  <c r="E59" i="1"/>
  <c r="M59" i="1"/>
</calcChain>
</file>

<file path=xl/sharedStrings.xml><?xml version="1.0" encoding="utf-8"?>
<sst xmlns="http://schemas.openxmlformats.org/spreadsheetml/2006/main" count="95" uniqueCount="70">
  <si>
    <t>Luz</t>
  </si>
  <si>
    <t>Receitas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</si>
  <si>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</si>
  <si>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</si>
  <si>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</si>
  <si>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</si>
  <si>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</si>
  <si>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</si>
  <si>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</si>
  <si>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</si>
  <si>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</si>
  <si>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</si>
  <si>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</si>
  <si>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</si>
  <si>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Despesas</t>
  </si>
  <si>
    <t>Despesa Total</t>
  </si>
  <si>
    <t>Poupança</t>
  </si>
  <si>
    <t>Poupança Acumulada</t>
  </si>
  <si>
    <t>Poupança Mensal</t>
  </si>
  <si>
    <t>Receita Total</t>
  </si>
  <si>
    <t>% Receita Poupada</t>
  </si>
  <si>
    <t>Meta Poupança</t>
  </si>
  <si>
    <t>Relatórios da Planilha</t>
  </si>
  <si>
    <t>Selecione o Mês Abaixo</t>
  </si>
  <si>
    <t>Meta de Poupança / Renda (%)</t>
  </si>
  <si>
    <t>Condominio</t>
  </si>
  <si>
    <t>Condominio Taruma</t>
  </si>
  <si>
    <t>Condominio Landscape</t>
  </si>
  <si>
    <t>Internet Landscape</t>
  </si>
  <si>
    <t>Unimed Familia</t>
  </si>
  <si>
    <t>Kleber</t>
  </si>
  <si>
    <t>Landscape</t>
  </si>
  <si>
    <t>Gal</t>
  </si>
  <si>
    <t>IPTU Landscape</t>
  </si>
  <si>
    <t>DAF Landscape</t>
  </si>
  <si>
    <t>IPTU Taruma</t>
  </si>
  <si>
    <t>Luz Taruma</t>
  </si>
  <si>
    <t>Dona Graça</t>
  </si>
  <si>
    <t>Fabiana</t>
  </si>
  <si>
    <t>Unimed Kleber Pai</t>
  </si>
  <si>
    <t>Corolla</t>
  </si>
  <si>
    <t>Polo</t>
  </si>
  <si>
    <t>Carro 3</t>
  </si>
  <si>
    <t>Seguro Polo</t>
  </si>
  <si>
    <t>Seguro Corolla</t>
  </si>
  <si>
    <t>Seguro Carro3</t>
  </si>
  <si>
    <t>IPVA Corolla</t>
  </si>
  <si>
    <t>IPVA Polo</t>
  </si>
  <si>
    <t>IPVA Carro 3</t>
  </si>
  <si>
    <t>Celular Judah</t>
  </si>
  <si>
    <t>Celular Gal</t>
  </si>
  <si>
    <t>Celular Kleber</t>
  </si>
  <si>
    <t>Celular Lucas</t>
  </si>
  <si>
    <t>Telefone/Internet</t>
  </si>
  <si>
    <t>Kleber 2</t>
  </si>
  <si>
    <t>Alimentação Lucas</t>
  </si>
  <si>
    <t>Alimentação Kleber</t>
  </si>
  <si>
    <t>Alimentação Judah</t>
  </si>
  <si>
    <t>Alimentação Gal</t>
  </si>
  <si>
    <t>Cartão Judah</t>
  </si>
  <si>
    <t>Cartão Lucas</t>
  </si>
  <si>
    <t>IPTU</t>
  </si>
  <si>
    <t>CREA Kleber</t>
  </si>
  <si>
    <t>Unifor Lucas</t>
  </si>
  <si>
    <t>Multas</t>
  </si>
  <si>
    <t>FIES Judah/Lucas</t>
  </si>
  <si>
    <t>Financiamneto Landscape</t>
  </si>
  <si>
    <t>Adiantamento Landscape</t>
  </si>
  <si>
    <t>Alimentação/Casa</t>
  </si>
  <si>
    <t>Titim/Eliezer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</si>
</sst>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0" tint="-0.34998626667073579"/>
      <name val="Calibri Light"/>
      <family val="1"/>
      <scheme val="major"/>
    </font>
    <font>
      <sz val="10"/>
      <color theme="0" tint="-0.34998626667073579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i/>
      <sz val="24"/>
      <color theme="4" tint="-0.249977111117893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medium">
        <color theme="4" tint="-0.24994659260841701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14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2" xfId="0" applyFill="1" applyBorder="1"/>
    <xf numFmtId="0" fontId="6" fillId="3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164" fontId="7" fillId="0" borderId="3" xfId="1" applyFont="1" applyFill="1" applyBorder="1"/>
    <xf numFmtId="164" fontId="7" fillId="0" borderId="1" xfId="1" applyFont="1" applyFill="1" applyBorder="1"/>
    <xf numFmtId="0" fontId="8" fillId="0" borderId="0" xfId="0" applyFont="1" applyFill="1" applyBorder="1" applyAlignment="1">
      <alignment horizontal="left"/>
    </xf>
    <xf numFmtId="0" fontId="2" fillId="0" borderId="0" xfId="0" applyFont="1" applyFill="1"/>
    <xf numFmtId="164" fontId="9" fillId="0" borderId="1" xfId="1" applyFont="1" applyFill="1" applyBorder="1"/>
    <xf numFmtId="164" fontId="9" fillId="0" borderId="3" xfId="1" applyFont="1" applyFill="1" applyBorder="1"/>
    <xf numFmtId="9" fontId="10" fillId="0" borderId="3" xfId="2" applyFont="1" applyFill="1" applyBorder="1" applyAlignment="1">
      <alignment horizontal="center"/>
    </xf>
    <xf numFmtId="9" fontId="10" fillId="0" borderId="3" xfId="2" applyFont="1" applyFill="1" applyBorder="1"/>
    <xf numFmtId="164" fontId="7" fillId="0" borderId="0" xfId="1" applyFont="1" applyFill="1" applyBorder="1"/>
    <xf numFmtId="0" fontId="11" fillId="0" borderId="0" xfId="0" applyFont="1"/>
    <xf numFmtId="0" fontId="13" fillId="0" borderId="0" xfId="0" applyFont="1"/>
    <xf numFmtId="0" fontId="12" fillId="2" borderId="0" xfId="0" applyFont="1" applyFill="1" applyAlignment="1">
      <alignment horizontal="center"/>
    </xf>
    <xf numFmtId="9" fontId="12" fillId="2" borderId="0" xfId="2" applyNumberFormat="1" applyFont="1" applyFill="1" applyAlignment="1">
      <alignment horizontal="center"/>
    </xf>
    <xf numFmtId="0" fontId="14" fillId="4" borderId="0" xfId="5" applyBorder="1" applyAlignment="1">
      <alignment horizontal="left"/>
    </xf>
  </cellXfs>
  <cellStyles count="6">
    <cellStyle name="Bad" xfId="5" builtinId="27"/>
    <cellStyle name="Currency" xfId="1" builtinId="4"/>
    <cellStyle name="Normal" xfId="0" builtinId="0"/>
    <cellStyle name="Normal 2" xfId="4"/>
    <cellStyle name="Percent" xfId="2" builtinId="5"/>
    <cellStyle name="Título 1 2" xfId="3"/>
  </cellStyles>
  <dxfs count="18"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rgb="FFCC6600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9" tint="0.39994506668294322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9" tint="0.39994506668294322"/>
        </top>
        <bottom style="thin">
          <color theme="9" tint="0.39994506668294322"/>
        </bottom>
        <vertical style="thick">
          <color theme="0"/>
        </vertical>
        <horizontal/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5"/>
      </font>
      <fill>
        <patternFill patternType="none">
          <bgColor auto="1"/>
        </patternFill>
      </fill>
      <border>
        <top style="medium">
          <color theme="5"/>
        </top>
        <bottom/>
      </border>
    </dxf>
    <dxf>
      <font>
        <b/>
        <i val="0"/>
        <color theme="1" tint="0.499984740745262"/>
      </font>
      <border>
        <top style="medium">
          <color theme="5"/>
        </top>
        <bottom style="medium">
          <color theme="5"/>
        </bottom>
      </border>
    </dxf>
    <dxf>
      <font>
        <b/>
        <i val="0"/>
        <color theme="0"/>
      </font>
      <fill>
        <patternFill>
          <bgColor theme="5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5"/>
      </font>
      <border>
        <left/>
        <right/>
        <top style="medium">
          <color rgb="FF00B050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rgb="FF00B050"/>
        </top>
        <bottom style="thin">
          <color rgb="FF00B050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4"/>
      </font>
      <fill>
        <patternFill patternType="none">
          <bgColor auto="1"/>
        </patternFill>
      </fill>
      <border>
        <top style="medium">
          <color theme="4"/>
        </top>
        <bottom/>
      </border>
    </dxf>
    <dxf>
      <font>
        <b/>
        <i val="0"/>
        <color theme="1" tint="0.499984740745262"/>
      </font>
      <border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rgb="FF00B0F0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/>
        <right/>
        <top style="medium">
          <color rgb="FF00B0F0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rgb="FF00B0F0"/>
        </top>
        <bottom style="thin">
          <color rgb="FF00B0F0"/>
        </bottom>
        <vertical style="thick">
          <color theme="0"/>
        </vertical>
      </border>
    </dxf>
    <dxf>
      <font>
        <b val="0"/>
        <i val="0"/>
        <color theme="0" tint="-0.34998626667073579"/>
      </font>
      <fill>
        <patternFill patternType="none">
          <bgColor auto="1"/>
        </patternFill>
      </fill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3" defaultTableStyle="TableStyleMedium2" defaultPivotStyle="PivotStyleLight16">
    <tableStyle name="Family Budget Cash Available" pivot="0" count="6">
      <tableStyleElement type="wholeTable" dxfId="17"/>
      <tableStyleElement type="headerRow" dxfId="16"/>
      <tableStyleElement type="totalRow" dxfId="15"/>
      <tableStyleElement type="firstColumn" dxfId="14"/>
      <tableStyleElement type="firstHeaderCell" dxfId="13"/>
      <tableStyleElement type="firstTotalCell" dxfId="12"/>
    </tableStyle>
    <tableStyle name="Family Budget Cash Available 2" pivot="0" count="6">
      <tableStyleElement type="wholeTable" dxfId="11"/>
      <tableStyleElement type="headerRow" dxfId="10"/>
      <tableStyleElement type="totalRow" dxfId="9"/>
      <tableStyleElement type="firstColumn" dxfId="8"/>
      <tableStyleElement type="firstHeaderCell" dxfId="7"/>
      <tableStyleElement type="firstTotalCell" dxfId="6"/>
    </tableStyle>
    <tableStyle name="Family Budget Cash Available 3" pivot="0" count="6">
      <tableStyleElement type="wholeTable" dxfId="5"/>
      <tableStyleElement type="headerRow" dxfId="4"/>
      <tableStyleElement type="totalRow" dxfId="3"/>
      <tableStyleElement type="firstColumn" dxfId="2"/>
      <tableStyleElement type="firstHeaderCell" dxfId="1"/>
      <tableStyleElement type="fir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893778298079"/>
          <c:y val="0.0627328434421335"/>
          <c:w val="0.729235210160848"/>
          <c:h val="0.9258484986068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Sheet2!$P$8</c:f>
              <c:strCache>
                <c:ptCount val="1"/>
                <c:pt idx="0">
                  <c:v>Despesas de Janeiro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'Planilhas de Gastos Mensais'!$B$14:$B$54</c:f>
              <c:strCache>
                <c:ptCount val="41"/>
                <c:pt idx="0">
                  <c:v>Condominio</c:v>
                </c:pt>
                <c:pt idx="1">
                  <c:v>Unimed Familia</c:v>
                </c:pt>
                <c:pt idx="2">
                  <c:v>Luz</c:v>
                </c:pt>
                <c:pt idx="3">
                  <c:v>Dona Graça</c:v>
                </c:pt>
                <c:pt idx="4">
                  <c:v>Fabiana</c:v>
                </c:pt>
                <c:pt idx="5">
                  <c:v>Unimed Kleber Pai</c:v>
                </c:pt>
                <c:pt idx="6">
                  <c:v>Polo</c:v>
                </c:pt>
                <c:pt idx="7">
                  <c:v>Corolla</c:v>
                </c:pt>
                <c:pt idx="8">
                  <c:v>Carro 3</c:v>
                </c:pt>
                <c:pt idx="9">
                  <c:v>Seguro Polo</c:v>
                </c:pt>
                <c:pt idx="10">
                  <c:v>Seguro Corolla</c:v>
                </c:pt>
                <c:pt idx="11">
                  <c:v>Seguro Carro3</c:v>
                </c:pt>
                <c:pt idx="12">
                  <c:v>IPVA Corolla</c:v>
                </c:pt>
                <c:pt idx="13">
                  <c:v>IPVA Polo</c:v>
                </c:pt>
                <c:pt idx="14">
                  <c:v>IPVA Carro 3</c:v>
                </c:pt>
                <c:pt idx="15">
                  <c:v>Telefone/Internet</c:v>
                </c:pt>
                <c:pt idx="16">
                  <c:v>Celular Judah</c:v>
                </c:pt>
                <c:pt idx="17">
                  <c:v>Celular Gal</c:v>
                </c:pt>
                <c:pt idx="18">
                  <c:v>Celular Kleber</c:v>
                </c:pt>
                <c:pt idx="19">
                  <c:v>Celular Lucas</c:v>
                </c:pt>
                <c:pt idx="20">
                  <c:v>Alimentação/Casa</c:v>
                </c:pt>
                <c:pt idx="21">
                  <c:v>Alimentação Lucas</c:v>
                </c:pt>
                <c:pt idx="22">
                  <c:v>Alimentação Kleber</c:v>
                </c:pt>
                <c:pt idx="23">
                  <c:v>Alimentação Gal</c:v>
                </c:pt>
                <c:pt idx="24">
                  <c:v>Alimentação Judah</c:v>
                </c:pt>
                <c:pt idx="25">
                  <c:v>Cartão Judah</c:v>
                </c:pt>
                <c:pt idx="26">
                  <c:v>Cartão Lucas</c:v>
                </c:pt>
                <c:pt idx="27">
                  <c:v>IPTU</c:v>
                </c:pt>
                <c:pt idx="28">
                  <c:v>CREA Kleber</c:v>
                </c:pt>
                <c:pt idx="29">
                  <c:v>Unifor Lucas</c:v>
                </c:pt>
                <c:pt idx="30">
                  <c:v>Multas</c:v>
                </c:pt>
                <c:pt idx="31">
                  <c:v>FIES Judah/Lucas</c:v>
                </c:pt>
                <c:pt idx="32">
                  <c:v>Financiamneto Landscape</c:v>
                </c:pt>
                <c:pt idx="33">
                  <c:v>Adiantamento Landscape</c:v>
                </c:pt>
                <c:pt idx="34">
                  <c:v>IPTU Landscape</c:v>
                </c:pt>
                <c:pt idx="35">
                  <c:v>DAF Landscape</c:v>
                </c:pt>
                <c:pt idx="36">
                  <c:v>Internet Landscape</c:v>
                </c:pt>
                <c:pt idx="37">
                  <c:v>Condominio Landscape</c:v>
                </c:pt>
                <c:pt idx="38">
                  <c:v>IPTU Taruma</c:v>
                </c:pt>
                <c:pt idx="39">
                  <c:v>Luz Taruma</c:v>
                </c:pt>
                <c:pt idx="40">
                  <c:v>Condominio Taruma</c:v>
                </c:pt>
              </c:strCache>
            </c:strRef>
          </c:cat>
          <c:val>
            <c:numRef>
              <c:f>[0]!teste123</c:f>
              <c:numCache>
                <c:formatCode>_-"R$"\ * #.##000_-;\-"R$"\ * #.##000_-;_-"R$"\ * "-"??_-;_-@_-</c:formatCode>
                <c:ptCount val="41"/>
                <c:pt idx="0">
                  <c:v>885.0</c:v>
                </c:pt>
                <c:pt idx="1">
                  <c:v>1655.72</c:v>
                </c:pt>
                <c:pt idx="2">
                  <c:v>420.72</c:v>
                </c:pt>
                <c:pt idx="3">
                  <c:v>180.0</c:v>
                </c:pt>
                <c:pt idx="4">
                  <c:v>580.0</c:v>
                </c:pt>
                <c:pt idx="5">
                  <c:v>600.0</c:v>
                </c:pt>
                <c:pt idx="6">
                  <c:v>300.0</c:v>
                </c:pt>
                <c:pt idx="7">
                  <c:v>300.0</c:v>
                </c:pt>
                <c:pt idx="9">
                  <c:v>350.0</c:v>
                </c:pt>
                <c:pt idx="10">
                  <c:v>350.0</c:v>
                </c:pt>
                <c:pt idx="12">
                  <c:v>670.0</c:v>
                </c:pt>
                <c:pt idx="13">
                  <c:v>670.0</c:v>
                </c:pt>
                <c:pt idx="15">
                  <c:v>194.0</c:v>
                </c:pt>
                <c:pt idx="16">
                  <c:v>50.0</c:v>
                </c:pt>
                <c:pt idx="17">
                  <c:v>25.0</c:v>
                </c:pt>
                <c:pt idx="18">
                  <c:v>25.0</c:v>
                </c:pt>
                <c:pt idx="19">
                  <c:v>35.0</c:v>
                </c:pt>
                <c:pt idx="20">
                  <c:v>1200.0</c:v>
                </c:pt>
                <c:pt idx="21">
                  <c:v>200.0</c:v>
                </c:pt>
                <c:pt idx="22">
                  <c:v>300.0</c:v>
                </c:pt>
                <c:pt idx="23">
                  <c:v>150.0</c:v>
                </c:pt>
                <c:pt idx="24">
                  <c:v>150.0</c:v>
                </c:pt>
                <c:pt idx="25">
                  <c:v>2024.11</c:v>
                </c:pt>
                <c:pt idx="27">
                  <c:v>131.65</c:v>
                </c:pt>
                <c:pt idx="29">
                  <c:v>4000.0</c:v>
                </c:pt>
                <c:pt idx="32">
                  <c:v>3570.0</c:v>
                </c:pt>
                <c:pt idx="33">
                  <c:v>20000.0</c:v>
                </c:pt>
                <c:pt idx="34">
                  <c:v>173.64</c:v>
                </c:pt>
                <c:pt idx="35">
                  <c:v>800.0</c:v>
                </c:pt>
                <c:pt idx="36">
                  <c:v>112.5</c:v>
                </c:pt>
                <c:pt idx="37">
                  <c:v>487.12</c:v>
                </c:pt>
                <c:pt idx="38">
                  <c:v>72.39</c:v>
                </c:pt>
                <c:pt idx="39">
                  <c:v>37.0</c:v>
                </c:pt>
                <c:pt idx="40">
                  <c:v>737.0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29428768"/>
        <c:axId val="1296892176"/>
      </c:barChart>
      <c:catAx>
        <c:axId val="10294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92176"/>
        <c:crosses val="autoZero"/>
        <c:auto val="1"/>
        <c:lblAlgn val="ctr"/>
        <c:lblOffset val="100"/>
        <c:noMultiLvlLbl val="0"/>
      </c:catAx>
      <c:valAx>
        <c:axId val="12968921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294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'Planilhas de Gastos Mensais'!$B$58</c:f>
              <c:strCache>
                <c:ptCount val="1"/>
                <c:pt idx="0">
                  <c:v>Poupança Mensal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'Planilhas de Gastos Mensais'!$C$3:$N$3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'Planilhas de Gastos Mensais'!$C$58:$N$58</c:f>
              <c:numCache>
                <c:formatCode>_-"R$"\ * #.##000_-;\-"R$"\ * #.##000_-;_-"R$"\ * "-"??_-;_-@_-</c:formatCode>
                <c:ptCount val="12"/>
                <c:pt idx="0">
                  <c:v>10164.15</c:v>
                </c:pt>
                <c:pt idx="1">
                  <c:v>-18936.82</c:v>
                </c:pt>
                <c:pt idx="2">
                  <c:v>6957.600000000002</c:v>
                </c:pt>
                <c:pt idx="3">
                  <c:v>8008.73</c:v>
                </c:pt>
                <c:pt idx="4">
                  <c:v>8571.99</c:v>
                </c:pt>
                <c:pt idx="5">
                  <c:v>8524.469999999999</c:v>
                </c:pt>
                <c:pt idx="6">
                  <c:v>8969.99</c:v>
                </c:pt>
                <c:pt idx="7">
                  <c:v>9005.480000000001</c:v>
                </c:pt>
                <c:pt idx="8">
                  <c:v>8905.480000000001</c:v>
                </c:pt>
                <c:pt idx="9">
                  <c:v>8305.480000000001</c:v>
                </c:pt>
                <c:pt idx="10">
                  <c:v>8305.480000000001</c:v>
                </c:pt>
                <c:pt idx="11">
                  <c:v>8205.480000000001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441468128"/>
        <c:axId val="1494361840"/>
      </c:barChart>
      <c:lineChart>
        <c:grouping val="stacked"/>
        <c:varyColors val="0"/>
        <c:ser>
          <c:idx val="1"/>
          <c:order val="1"/>
          <c:tx>
            <c:strRef>
              <c:f>'Planilhas de Gastos Mensais'!$B$60</c:f>
              <c:strCache>
                <c:ptCount val="1"/>
                <c:pt idx="0">
                  <c:v>Meta Poupança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'Planilhas de Gastos Mensais'!$C$3:$N$3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'Planilhas de Gastos Mensais'!$C$60:$N$60</c:f>
              <c:numCache>
                <c:formatCode>_-"R$"\ * #.##000_-;\-"R$"\ * #.##000_-;_-"R$"\ * "-"??_-;_-@_-</c:formatCode>
                <c:ptCount val="12"/>
                <c:pt idx="0">
                  <c:v>10320.0</c:v>
                </c:pt>
                <c:pt idx="1">
                  <c:v>5310.0</c:v>
                </c:pt>
                <c:pt idx="2">
                  <c:v>4320.0</c:v>
                </c:pt>
                <c:pt idx="3">
                  <c:v>4320.0</c:v>
                </c:pt>
                <c:pt idx="4">
                  <c:v>4320.0</c:v>
                </c:pt>
                <c:pt idx="5">
                  <c:v>4320.0</c:v>
                </c:pt>
                <c:pt idx="6">
                  <c:v>4320.0</c:v>
                </c:pt>
                <c:pt idx="7">
                  <c:v>4320.0</c:v>
                </c:pt>
                <c:pt idx="8">
                  <c:v>4320.0</c:v>
                </c:pt>
                <c:pt idx="9">
                  <c:v>4320.0</c:v>
                </c:pt>
                <c:pt idx="10">
                  <c:v>4320.0</c:v>
                </c:pt>
                <c:pt idx="11">
                  <c:v>4320.0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468128"/>
        <c:axId val="1494361840"/>
      </c:lineChart>
      <c:catAx>
        <c:axId val="14414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61840"/>
        <c:crosses val="autoZero"/>
        <c:auto val="1"/>
        <c:lblAlgn val="ctr"/>
        <c:lblOffset val="100"/>
        <c:noMultiLvlLbl val="0"/>
      </c:catAx>
      <c:valAx>
        <c:axId val="14943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'Planilhas de Gastos Mensais'!$B$61</c:f>
              <c:strCache>
                <c:ptCount val="1"/>
                <c:pt idx="0">
                  <c:v>Poupança Acumulada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'Planilhas de Gastos Mensais'!$C$3:$N$3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'Planilhas de Gastos Mensais'!$C$61:$N$61</c:f>
              <c:numCache>
                <c:formatCode>_-"R$"\ * #.##000_-;\-"R$"\ * #.##000_-;_-"R$"\ * "-"??_-;_-@_-</c:formatCode>
                <c:ptCount val="12"/>
                <c:pt idx="0">
                  <c:v>10164.15</c:v>
                </c:pt>
                <c:pt idx="1">
                  <c:v>-8772.669999999998</c:v>
                </c:pt>
                <c:pt idx="2">
                  <c:v>-1815.069999999996</c:v>
                </c:pt>
                <c:pt idx="3">
                  <c:v>6193.660000000003</c:v>
                </c:pt>
                <c:pt idx="4">
                  <c:v>14765.65</c:v>
                </c:pt>
                <c:pt idx="5">
                  <c:v>23290.12</c:v>
                </c:pt>
                <c:pt idx="6">
                  <c:v>32260.11</c:v>
                </c:pt>
                <c:pt idx="7">
                  <c:v>41265.59</c:v>
                </c:pt>
                <c:pt idx="8">
                  <c:v>50171.07000000001</c:v>
                </c:pt>
                <c:pt idx="9">
                  <c:v>58476.55000000001</c:v>
                </c:pt>
                <c:pt idx="10">
                  <c:v>66782.03000000001</c:v>
                </c:pt>
                <c:pt idx="11">
                  <c:v>74987.51000000001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768208"/>
        <c:axId val="1495848256"/>
      </c:areaChart>
      <c:catAx>
        <c:axId val="129876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848256"/>
        <c:crosses val="autoZero"/>
        <c:auto val="1"/>
        <c:lblAlgn val="ctr"/>
        <c:lblOffset val="100"/>
        <c:noMultiLvlLbl val="0"/>
      </c:catAx>
      <c:valAx>
        <c:axId val="14958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19</xdr:row>
      <xdr:rowOff>123824</xdr:rowOff>
    </xdr:from>
    <xdr:to>
      <xdr:col>17</xdr:col>
      <xdr:colOff>390524</xdr:colOff>
      <xdr:row>73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4</xdr:row>
      <xdr:rowOff>0</xdr:rowOff>
    </xdr:from>
    <xdr:to>
      <xdr:col>17</xdr:col>
      <xdr:colOff>419100</xdr:colOff>
      <xdr:row>18</xdr:row>
      <xdr:rowOff>61911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26</xdr:col>
      <xdr:colOff>304800</xdr:colOff>
      <xdr:row>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F9"/>
  <sheetViews>
    <sheetView showGridLines="0" showRowColHeaders="0" topLeftCell="A52" workbookViewId="0">
      <selection activeCell="F5" sqref="F5"/>
    </sheetView>
  </sheetViews>
  <sheetFormatPr baseColWidth="10" defaultColWidth="8.83203125" defaultRowHeight="15" x14ac:dyDescent="0.2"/>
  <sheetData>
    <row r="2" spans="6:6" ht="31" x14ac:dyDescent="0.35">
      <c r="F2" s="17" t="s">
        <v>22</v>
      </c>
    </row>
    <row r="4" spans="6:6" ht="21" x14ac:dyDescent="0.25">
      <c r="F4" s="16" t="s">
        <v>23</v>
      </c>
    </row>
    <row r="5" spans="6:6" x14ac:dyDescent="0.2">
      <c r="F5" s="18" t="s">
        <v>2</v>
      </c>
    </row>
    <row r="8" spans="6:6" ht="21" x14ac:dyDescent="0.25">
      <c r="F8" s="16" t="s">
        <v>24</v>
      </c>
    </row>
    <row r="9" spans="6:6" x14ac:dyDescent="0.2">
      <c r="F9" s="19">
        <v>0.2</v>
      </c>
    </row>
  </sheetData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Sheet2!$M$8:$M$19</xm:f>
          </x14:formula1>
          <xm:sqref>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1"/>
  <sheetViews>
    <sheetView showGridLines="0" showRowColHeaders="0" tabSelected="1" topLeftCell="A11" workbookViewId="0">
      <selection activeCell="N10" sqref="N10"/>
    </sheetView>
  </sheetViews>
  <sheetFormatPr baseColWidth="10" defaultColWidth="8.83203125" defaultRowHeight="15" x14ac:dyDescent="0.2"/>
  <cols>
    <col min="1" max="1" width="8.83203125" style="1"/>
    <col min="2" max="2" width="20.1640625" style="1" bestFit="1" customWidth="1"/>
    <col min="3" max="14" width="13" style="1" customWidth="1"/>
    <col min="15" max="15" width="8.83203125" style="1"/>
    <col min="16" max="16" width="22" style="1" bestFit="1" customWidth="1"/>
    <col min="17" max="16384" width="8.83203125" style="1"/>
  </cols>
  <sheetData>
    <row r="3" spans="2:14" x14ac:dyDescent="0.2"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</row>
    <row r="5" spans="2:14" ht="22" thickBot="1" x14ac:dyDescent="0.3">
      <c r="B5" s="3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x14ac:dyDescent="0.2">
      <c r="B6" s="4" t="s">
        <v>30</v>
      </c>
      <c r="C6" s="7">
        <v>8300</v>
      </c>
      <c r="D6" s="7">
        <v>8300</v>
      </c>
      <c r="E6" s="7">
        <v>8300</v>
      </c>
      <c r="F6" s="7">
        <v>8300</v>
      </c>
      <c r="G6" s="7">
        <v>8300</v>
      </c>
      <c r="H6" s="7">
        <v>8300</v>
      </c>
      <c r="I6" s="7">
        <v>8300</v>
      </c>
      <c r="J6" s="7">
        <v>8300</v>
      </c>
      <c r="K6" s="7">
        <v>8300</v>
      </c>
      <c r="L6" s="7">
        <v>8300</v>
      </c>
      <c r="M6" s="7">
        <v>8300</v>
      </c>
      <c r="N6" s="7">
        <v>8300</v>
      </c>
    </row>
    <row r="7" spans="2:14" x14ac:dyDescent="0.2">
      <c r="B7" s="5" t="s">
        <v>31</v>
      </c>
      <c r="C7" s="8">
        <v>5000</v>
      </c>
      <c r="D7" s="8">
        <v>5000</v>
      </c>
      <c r="E7" s="8">
        <v>5000</v>
      </c>
      <c r="F7" s="8">
        <v>5000</v>
      </c>
      <c r="G7" s="8">
        <v>5000</v>
      </c>
      <c r="H7" s="8">
        <v>5000</v>
      </c>
      <c r="I7" s="8">
        <v>5000</v>
      </c>
      <c r="J7" s="8">
        <v>5000</v>
      </c>
      <c r="K7" s="8">
        <v>5000</v>
      </c>
      <c r="L7" s="8">
        <v>5000</v>
      </c>
      <c r="M7" s="8">
        <v>5000</v>
      </c>
      <c r="N7" s="8">
        <v>5000</v>
      </c>
    </row>
    <row r="8" spans="2:14" x14ac:dyDescent="0.2">
      <c r="B8" s="5" t="s">
        <v>32</v>
      </c>
      <c r="C8" s="8">
        <v>1100</v>
      </c>
      <c r="D8" s="8">
        <v>1100</v>
      </c>
      <c r="E8" s="8">
        <v>1100</v>
      </c>
      <c r="F8" s="8">
        <v>1100</v>
      </c>
      <c r="G8" s="8">
        <v>1100</v>
      </c>
      <c r="H8" s="8">
        <v>1100</v>
      </c>
      <c r="I8" s="8">
        <v>1100</v>
      </c>
      <c r="J8" s="8">
        <v>1100</v>
      </c>
      <c r="K8" s="8">
        <v>1100</v>
      </c>
      <c r="L8" s="8">
        <v>1100</v>
      </c>
      <c r="M8" s="8">
        <v>1100</v>
      </c>
      <c r="N8" s="8">
        <v>1100</v>
      </c>
    </row>
    <row r="9" spans="2:14" x14ac:dyDescent="0.2">
      <c r="B9" s="5" t="s">
        <v>54</v>
      </c>
      <c r="C9" s="8">
        <v>5700</v>
      </c>
      <c r="D9" s="8">
        <v>5700</v>
      </c>
      <c r="E9" s="8">
        <v>5700</v>
      </c>
      <c r="F9" s="8">
        <v>5700</v>
      </c>
      <c r="G9" s="8">
        <v>5700</v>
      </c>
      <c r="H9" s="8">
        <v>5700</v>
      </c>
      <c r="I9" s="8">
        <v>5700</v>
      </c>
      <c r="J9" s="8">
        <v>5700</v>
      </c>
      <c r="K9" s="8">
        <v>5700</v>
      </c>
      <c r="L9" s="8">
        <v>5700</v>
      </c>
      <c r="M9" s="8">
        <v>5700</v>
      </c>
      <c r="N9" s="8">
        <v>5700</v>
      </c>
    </row>
    <row r="10" spans="2:14" x14ac:dyDescent="0.2">
      <c r="B10" s="5" t="s">
        <v>69</v>
      </c>
      <c r="C10" s="15">
        <f>30000+1500</f>
        <v>31500</v>
      </c>
      <c r="D10" s="15">
        <f>4950+1500</f>
        <v>6450</v>
      </c>
      <c r="E10" s="15">
        <v>1500</v>
      </c>
      <c r="F10" s="15">
        <v>1500</v>
      </c>
      <c r="G10" s="15">
        <v>1500</v>
      </c>
      <c r="H10" s="15">
        <v>1500</v>
      </c>
      <c r="I10" s="15">
        <v>1500</v>
      </c>
      <c r="J10" s="15">
        <v>1500</v>
      </c>
      <c r="K10" s="15">
        <v>1500</v>
      </c>
      <c r="L10" s="15">
        <v>1500</v>
      </c>
      <c r="M10" s="15">
        <v>1500</v>
      </c>
      <c r="N10" s="15">
        <v>1500</v>
      </c>
    </row>
    <row r="11" spans="2:14" x14ac:dyDescent="0.2">
      <c r="B11" s="9" t="s">
        <v>19</v>
      </c>
      <c r="C11" s="11">
        <f t="shared" ref="C11:N11" si="0">IF(C6="","",SUM(C6:C10))</f>
        <v>51600</v>
      </c>
      <c r="D11" s="11">
        <f t="shared" ref="D11" si="1">IF(D6="","",SUM(D6:D10))</f>
        <v>26550</v>
      </c>
      <c r="E11" s="11">
        <f t="shared" ref="E11" si="2">IF(E6="","",SUM(E6:E10))</f>
        <v>21600</v>
      </c>
      <c r="F11" s="11">
        <f t="shared" ref="F11" si="3">IF(F6="","",SUM(F6:F10))</f>
        <v>21600</v>
      </c>
      <c r="G11" s="11">
        <f t="shared" ref="G11" si="4">IF(G6="","",SUM(G6:G10))</f>
        <v>21600</v>
      </c>
      <c r="H11" s="11">
        <f t="shared" ref="H11" si="5">IF(H6="","",SUM(H6:H10))</f>
        <v>21600</v>
      </c>
      <c r="I11" s="11">
        <f t="shared" ref="I11" si="6">IF(I6="","",SUM(I6:I10))</f>
        <v>21600</v>
      </c>
      <c r="J11" s="11">
        <f t="shared" ref="J11" si="7">IF(J6="","",SUM(J6:J10))</f>
        <v>21600</v>
      </c>
      <c r="K11" s="11">
        <f t="shared" ref="K11" si="8">IF(K6="","",SUM(K6:K10))</f>
        <v>21600</v>
      </c>
      <c r="L11" s="11">
        <f t="shared" ref="L11" si="9">IF(L6="","",SUM(L6:L10))</f>
        <v>21600</v>
      </c>
      <c r="M11" s="11">
        <f t="shared" ref="M11" si="10">IF(M6="","",SUM(M6:M10))</f>
        <v>21600</v>
      </c>
      <c r="N11" s="11">
        <f t="shared" ref="N11" si="11">IF(N6="","",SUM(N6:N10))</f>
        <v>21600</v>
      </c>
    </row>
    <row r="13" spans="2:14" ht="22" thickBot="1" x14ac:dyDescent="0.3">
      <c r="B13" s="3" t="s">
        <v>14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x14ac:dyDescent="0.2">
      <c r="B14" s="5" t="s">
        <v>25</v>
      </c>
      <c r="C14" s="7">
        <v>885</v>
      </c>
      <c r="D14" s="7">
        <v>885</v>
      </c>
      <c r="E14" s="7">
        <v>885</v>
      </c>
      <c r="F14" s="7">
        <v>885</v>
      </c>
      <c r="G14" s="7">
        <v>885</v>
      </c>
      <c r="H14" s="7">
        <v>885</v>
      </c>
      <c r="I14" s="7">
        <v>885</v>
      </c>
      <c r="J14" s="7">
        <v>885</v>
      </c>
      <c r="K14" s="7">
        <v>885</v>
      </c>
      <c r="L14" s="7">
        <v>885</v>
      </c>
      <c r="M14" s="7">
        <v>885</v>
      </c>
      <c r="N14" s="7">
        <v>885</v>
      </c>
    </row>
    <row r="15" spans="2:14" x14ac:dyDescent="0.2">
      <c r="B15" s="5" t="s">
        <v>29</v>
      </c>
      <c r="C15" s="8">
        <v>1655.72</v>
      </c>
      <c r="D15" s="8">
        <v>1655.72</v>
      </c>
      <c r="E15" s="8">
        <v>1655.72</v>
      </c>
      <c r="F15" s="8">
        <v>1655.72</v>
      </c>
      <c r="G15" s="8">
        <v>1655.72</v>
      </c>
      <c r="H15" s="8">
        <v>1655.72</v>
      </c>
      <c r="I15" s="8">
        <v>1655.72</v>
      </c>
      <c r="J15" s="8">
        <v>1655.72</v>
      </c>
      <c r="K15" s="8">
        <v>1655.72</v>
      </c>
      <c r="L15" s="8">
        <v>1655.72</v>
      </c>
      <c r="M15" s="8">
        <v>1655.72</v>
      </c>
      <c r="N15" s="8">
        <v>1655.72</v>
      </c>
    </row>
    <row r="16" spans="2:14" x14ac:dyDescent="0.2">
      <c r="B16" s="5" t="s">
        <v>0</v>
      </c>
      <c r="C16" s="8">
        <v>420.72</v>
      </c>
      <c r="D16" s="8">
        <v>400</v>
      </c>
      <c r="E16" s="8">
        <v>400</v>
      </c>
      <c r="F16" s="8">
        <v>400</v>
      </c>
      <c r="G16" s="8">
        <v>400</v>
      </c>
      <c r="H16" s="8">
        <v>400</v>
      </c>
      <c r="I16" s="8">
        <v>400</v>
      </c>
      <c r="J16" s="8">
        <v>400</v>
      </c>
      <c r="K16" s="8">
        <v>400</v>
      </c>
      <c r="L16" s="8">
        <v>400</v>
      </c>
      <c r="M16" s="8">
        <v>400</v>
      </c>
      <c r="N16" s="8">
        <v>400</v>
      </c>
    </row>
    <row r="17" spans="2:16" x14ac:dyDescent="0.2">
      <c r="B17" s="5" t="s">
        <v>37</v>
      </c>
      <c r="C17" s="7">
        <v>180</v>
      </c>
      <c r="D17" s="7">
        <v>180</v>
      </c>
      <c r="E17" s="7">
        <v>180</v>
      </c>
      <c r="F17" s="7">
        <v>180</v>
      </c>
      <c r="G17" s="7">
        <v>180</v>
      </c>
      <c r="H17" s="7">
        <v>180</v>
      </c>
      <c r="I17" s="7">
        <v>180</v>
      </c>
      <c r="J17" s="7">
        <v>180</v>
      </c>
      <c r="K17" s="7">
        <v>180</v>
      </c>
      <c r="L17" s="7">
        <v>180</v>
      </c>
      <c r="M17" s="7">
        <v>180</v>
      </c>
      <c r="N17" s="7">
        <v>180</v>
      </c>
    </row>
    <row r="18" spans="2:16" x14ac:dyDescent="0.2">
      <c r="B18" s="5" t="s">
        <v>38</v>
      </c>
      <c r="C18" s="8">
        <v>580</v>
      </c>
      <c r="D18" s="8">
        <v>580</v>
      </c>
      <c r="E18" s="8">
        <v>580</v>
      </c>
      <c r="F18" s="8">
        <v>580</v>
      </c>
      <c r="G18" s="8">
        <v>580</v>
      </c>
      <c r="H18" s="8">
        <v>580</v>
      </c>
      <c r="I18" s="8">
        <v>580</v>
      </c>
      <c r="J18" s="8">
        <v>580</v>
      </c>
      <c r="K18" s="8">
        <v>580</v>
      </c>
      <c r="L18" s="8">
        <v>580</v>
      </c>
      <c r="M18" s="8">
        <v>580</v>
      </c>
      <c r="N18" s="8">
        <v>580</v>
      </c>
    </row>
    <row r="19" spans="2:16" x14ac:dyDescent="0.2">
      <c r="B19" s="5" t="s">
        <v>39</v>
      </c>
      <c r="C19" s="7">
        <v>600</v>
      </c>
      <c r="D19" s="7">
        <v>600</v>
      </c>
      <c r="E19" s="7">
        <v>600</v>
      </c>
      <c r="F19" s="7">
        <v>600</v>
      </c>
      <c r="G19" s="7">
        <v>600</v>
      </c>
      <c r="H19" s="7">
        <v>600</v>
      </c>
      <c r="I19" s="7">
        <v>600</v>
      </c>
      <c r="J19" s="7">
        <v>600</v>
      </c>
      <c r="K19" s="7">
        <v>600</v>
      </c>
      <c r="L19" s="7">
        <v>600</v>
      </c>
      <c r="M19" s="7">
        <v>600</v>
      </c>
      <c r="N19" s="7">
        <v>600</v>
      </c>
    </row>
    <row r="20" spans="2:16" x14ac:dyDescent="0.2">
      <c r="B20" s="5" t="s">
        <v>41</v>
      </c>
      <c r="C20" s="8">
        <v>300</v>
      </c>
      <c r="D20" s="8">
        <v>300</v>
      </c>
      <c r="E20" s="8">
        <v>300</v>
      </c>
      <c r="F20" s="8">
        <v>300</v>
      </c>
      <c r="G20" s="8">
        <v>300</v>
      </c>
      <c r="H20" s="8">
        <v>300</v>
      </c>
      <c r="I20" s="8">
        <v>300</v>
      </c>
      <c r="J20" s="8">
        <v>300</v>
      </c>
      <c r="K20" s="8">
        <v>300</v>
      </c>
      <c r="L20" s="8">
        <v>300</v>
      </c>
      <c r="M20" s="8">
        <v>300</v>
      </c>
      <c r="N20" s="8">
        <v>300</v>
      </c>
    </row>
    <row r="21" spans="2:16" x14ac:dyDescent="0.2">
      <c r="B21" s="5" t="s">
        <v>40</v>
      </c>
      <c r="C21" s="7">
        <v>300</v>
      </c>
      <c r="D21" s="7">
        <v>300</v>
      </c>
      <c r="E21" s="7">
        <v>300</v>
      </c>
      <c r="F21" s="7">
        <v>300</v>
      </c>
      <c r="G21" s="7">
        <v>300</v>
      </c>
      <c r="H21" s="7">
        <v>300</v>
      </c>
      <c r="I21" s="7">
        <v>300</v>
      </c>
      <c r="J21" s="7">
        <v>300</v>
      </c>
      <c r="K21" s="7">
        <v>300</v>
      </c>
      <c r="L21" s="7">
        <v>300</v>
      </c>
      <c r="M21" s="7">
        <v>300</v>
      </c>
      <c r="N21" s="7">
        <v>300</v>
      </c>
    </row>
    <row r="22" spans="2:16" x14ac:dyDescent="0.2">
      <c r="B22" s="5" t="s">
        <v>42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6" s="10" customFormat="1" x14ac:dyDescent="0.2">
      <c r="B23" s="5" t="s">
        <v>43</v>
      </c>
      <c r="C23" s="7">
        <v>350</v>
      </c>
      <c r="D23" s="7">
        <v>350</v>
      </c>
      <c r="E23" s="7">
        <v>350</v>
      </c>
      <c r="F23" s="7"/>
      <c r="G23" s="7"/>
      <c r="H23" s="7"/>
      <c r="I23" s="7"/>
      <c r="J23" s="7"/>
      <c r="K23" s="7"/>
      <c r="L23" s="7">
        <v>350</v>
      </c>
      <c r="M23" s="7">
        <v>350</v>
      </c>
      <c r="N23" s="7">
        <v>350</v>
      </c>
    </row>
    <row r="24" spans="2:16" x14ac:dyDescent="0.2">
      <c r="B24" s="5" t="s">
        <v>44</v>
      </c>
      <c r="C24" s="7">
        <v>350</v>
      </c>
      <c r="D24" s="7">
        <v>350</v>
      </c>
      <c r="E24" s="7">
        <v>350</v>
      </c>
      <c r="F24" s="7"/>
      <c r="G24" s="7"/>
      <c r="H24" s="7"/>
      <c r="I24" s="7"/>
      <c r="J24" s="7"/>
      <c r="K24" s="7"/>
      <c r="L24" s="7">
        <v>350</v>
      </c>
      <c r="M24" s="7">
        <v>350</v>
      </c>
      <c r="N24" s="7">
        <v>350</v>
      </c>
    </row>
    <row r="25" spans="2:16" x14ac:dyDescent="0.2">
      <c r="B25" s="5" t="s">
        <v>45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6" x14ac:dyDescent="0.2">
      <c r="B26" s="5" t="s">
        <v>46</v>
      </c>
      <c r="C26" s="7">
        <v>670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P26" s="15"/>
    </row>
    <row r="27" spans="2:16" x14ac:dyDescent="0.2">
      <c r="B27" s="5" t="s">
        <v>47</v>
      </c>
      <c r="C27" s="7">
        <v>670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6" x14ac:dyDescent="0.2">
      <c r="B28" s="5" t="s">
        <v>48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2:16" s="10" customFormat="1" ht="16" x14ac:dyDescent="0.2">
      <c r="B29" s="20" t="s">
        <v>53</v>
      </c>
      <c r="C29" s="8">
        <v>194</v>
      </c>
      <c r="D29" s="8">
        <v>100</v>
      </c>
      <c r="E29" s="8">
        <v>100</v>
      </c>
      <c r="F29" s="8">
        <v>100</v>
      </c>
      <c r="G29" s="8">
        <v>100</v>
      </c>
      <c r="H29" s="8">
        <v>100</v>
      </c>
      <c r="I29" s="8">
        <v>100</v>
      </c>
      <c r="J29" s="8">
        <v>100</v>
      </c>
      <c r="K29" s="8">
        <v>100</v>
      </c>
      <c r="L29" s="8">
        <v>100</v>
      </c>
      <c r="M29" s="8">
        <v>100</v>
      </c>
      <c r="N29" s="8">
        <v>100</v>
      </c>
    </row>
    <row r="30" spans="2:16" x14ac:dyDescent="0.2">
      <c r="B30" s="5" t="s">
        <v>49</v>
      </c>
      <c r="C30" s="7">
        <v>50</v>
      </c>
      <c r="D30" s="7">
        <v>50</v>
      </c>
      <c r="E30" s="7">
        <v>50</v>
      </c>
      <c r="F30" s="7">
        <v>50</v>
      </c>
      <c r="G30" s="7">
        <v>50</v>
      </c>
      <c r="H30" s="7">
        <v>50</v>
      </c>
      <c r="I30" s="7">
        <v>50</v>
      </c>
      <c r="J30" s="7">
        <v>50</v>
      </c>
      <c r="K30" s="7">
        <v>50</v>
      </c>
      <c r="L30" s="7">
        <v>50</v>
      </c>
      <c r="M30" s="7">
        <v>50</v>
      </c>
      <c r="N30" s="7">
        <v>50</v>
      </c>
    </row>
    <row r="31" spans="2:16" x14ac:dyDescent="0.2">
      <c r="B31" s="5" t="s">
        <v>50</v>
      </c>
      <c r="C31" s="8">
        <v>25</v>
      </c>
      <c r="D31" s="8">
        <v>25</v>
      </c>
      <c r="E31" s="8">
        <v>25</v>
      </c>
      <c r="F31" s="8">
        <v>25</v>
      </c>
      <c r="G31" s="8">
        <v>25</v>
      </c>
      <c r="H31" s="8">
        <v>25</v>
      </c>
      <c r="I31" s="8">
        <v>25</v>
      </c>
      <c r="J31" s="8">
        <v>25</v>
      </c>
      <c r="K31" s="8">
        <v>25</v>
      </c>
      <c r="L31" s="8">
        <v>25</v>
      </c>
      <c r="M31" s="8">
        <v>25</v>
      </c>
      <c r="N31" s="8">
        <v>25</v>
      </c>
    </row>
    <row r="32" spans="2:16" x14ac:dyDescent="0.2">
      <c r="B32" s="5" t="s">
        <v>51</v>
      </c>
      <c r="C32" s="7">
        <v>25</v>
      </c>
      <c r="D32" s="7">
        <v>25</v>
      </c>
      <c r="E32" s="7">
        <v>25</v>
      </c>
      <c r="F32" s="7">
        <v>25</v>
      </c>
      <c r="G32" s="7">
        <v>25</v>
      </c>
      <c r="H32" s="7">
        <v>25</v>
      </c>
      <c r="I32" s="7">
        <v>25</v>
      </c>
      <c r="J32" s="7">
        <v>25</v>
      </c>
      <c r="K32" s="7">
        <v>25</v>
      </c>
      <c r="L32" s="7">
        <v>25</v>
      </c>
      <c r="M32" s="7">
        <v>25</v>
      </c>
      <c r="N32" s="7">
        <v>25</v>
      </c>
    </row>
    <row r="33" spans="2:14" x14ac:dyDescent="0.2">
      <c r="B33" s="5" t="s">
        <v>52</v>
      </c>
      <c r="C33" s="8">
        <v>35</v>
      </c>
      <c r="D33" s="8">
        <v>35</v>
      </c>
      <c r="E33" s="8">
        <v>35</v>
      </c>
      <c r="F33" s="8">
        <v>35</v>
      </c>
      <c r="G33" s="8">
        <v>35</v>
      </c>
      <c r="H33" s="8">
        <v>35</v>
      </c>
      <c r="I33" s="8">
        <v>35</v>
      </c>
      <c r="J33" s="8">
        <v>35</v>
      </c>
      <c r="K33" s="8">
        <v>35</v>
      </c>
      <c r="L33" s="8">
        <v>35</v>
      </c>
      <c r="M33" s="8">
        <v>35</v>
      </c>
      <c r="N33" s="8">
        <v>35</v>
      </c>
    </row>
    <row r="34" spans="2:14" x14ac:dyDescent="0.2">
      <c r="B34" s="5" t="s">
        <v>68</v>
      </c>
      <c r="C34" s="8">
        <v>1200</v>
      </c>
      <c r="D34" s="8">
        <v>1200</v>
      </c>
      <c r="E34" s="8">
        <v>1200</v>
      </c>
      <c r="F34" s="8">
        <v>1200</v>
      </c>
      <c r="G34" s="8">
        <v>1200</v>
      </c>
      <c r="H34" s="8">
        <v>1200</v>
      </c>
      <c r="I34" s="8">
        <v>1200</v>
      </c>
      <c r="J34" s="8">
        <v>1200</v>
      </c>
      <c r="K34" s="8">
        <v>1200</v>
      </c>
      <c r="L34" s="8">
        <v>1200</v>
      </c>
      <c r="M34" s="8">
        <v>1200</v>
      </c>
      <c r="N34" s="8">
        <v>1200</v>
      </c>
    </row>
    <row r="35" spans="2:14" x14ac:dyDescent="0.2">
      <c r="B35" s="5" t="s">
        <v>55</v>
      </c>
      <c r="C35" s="8">
        <v>200</v>
      </c>
      <c r="D35" s="8">
        <v>200</v>
      </c>
      <c r="E35" s="8">
        <v>200</v>
      </c>
      <c r="F35" s="8">
        <v>200</v>
      </c>
      <c r="G35" s="8">
        <v>200</v>
      </c>
      <c r="H35" s="8">
        <v>200</v>
      </c>
      <c r="I35" s="8">
        <v>200</v>
      </c>
      <c r="J35" s="8">
        <v>200</v>
      </c>
      <c r="K35" s="8">
        <v>200</v>
      </c>
      <c r="L35" s="8">
        <v>200</v>
      </c>
      <c r="M35" s="8">
        <v>200</v>
      </c>
      <c r="N35" s="8">
        <v>200</v>
      </c>
    </row>
    <row r="36" spans="2:14" x14ac:dyDescent="0.2">
      <c r="B36" s="5" t="s">
        <v>56</v>
      </c>
      <c r="C36" s="8">
        <v>300</v>
      </c>
      <c r="D36" s="8">
        <v>300</v>
      </c>
      <c r="E36" s="8">
        <v>300</v>
      </c>
      <c r="F36" s="8">
        <v>300</v>
      </c>
      <c r="G36" s="8">
        <v>300</v>
      </c>
      <c r="H36" s="8">
        <v>300</v>
      </c>
      <c r="I36" s="8">
        <v>300</v>
      </c>
      <c r="J36" s="8">
        <v>300</v>
      </c>
      <c r="K36" s="8">
        <v>300</v>
      </c>
      <c r="L36" s="8">
        <v>300</v>
      </c>
      <c r="M36" s="8">
        <v>300</v>
      </c>
      <c r="N36" s="8">
        <v>300</v>
      </c>
    </row>
    <row r="37" spans="2:14" x14ac:dyDescent="0.2">
      <c r="B37" s="5" t="s">
        <v>58</v>
      </c>
      <c r="C37" s="7">
        <v>150</v>
      </c>
      <c r="D37" s="7">
        <v>150</v>
      </c>
      <c r="E37" s="7">
        <v>150</v>
      </c>
      <c r="F37" s="7">
        <v>150</v>
      </c>
      <c r="G37" s="7">
        <v>150</v>
      </c>
      <c r="H37" s="7">
        <v>150</v>
      </c>
      <c r="I37" s="7">
        <v>150</v>
      </c>
      <c r="J37" s="7">
        <v>150</v>
      </c>
      <c r="K37" s="7">
        <v>150</v>
      </c>
      <c r="L37" s="7">
        <v>150</v>
      </c>
      <c r="M37" s="7">
        <v>150</v>
      </c>
      <c r="N37" s="7">
        <v>150</v>
      </c>
    </row>
    <row r="38" spans="2:14" x14ac:dyDescent="0.2">
      <c r="B38" s="5" t="s">
        <v>57</v>
      </c>
      <c r="C38" s="7">
        <v>150</v>
      </c>
      <c r="D38" s="7">
        <v>150</v>
      </c>
      <c r="E38" s="7">
        <v>150</v>
      </c>
      <c r="F38" s="7">
        <v>150</v>
      </c>
      <c r="G38" s="7">
        <v>150</v>
      </c>
      <c r="H38" s="7">
        <v>150</v>
      </c>
      <c r="I38" s="7">
        <v>150</v>
      </c>
      <c r="J38" s="7">
        <v>150</v>
      </c>
      <c r="K38" s="7">
        <v>150</v>
      </c>
      <c r="L38" s="7">
        <v>150</v>
      </c>
      <c r="M38" s="7">
        <v>150</v>
      </c>
      <c r="N38" s="7">
        <v>150</v>
      </c>
    </row>
    <row r="39" spans="2:14" x14ac:dyDescent="0.2">
      <c r="B39" s="5" t="s">
        <v>59</v>
      </c>
      <c r="C39" s="8">
        <v>2024.11</v>
      </c>
      <c r="D39" s="8">
        <v>2173.44</v>
      </c>
      <c r="E39" s="8">
        <v>666.79</v>
      </c>
      <c r="F39" s="8">
        <v>466.8</v>
      </c>
      <c r="G39" s="8">
        <v>433.49</v>
      </c>
      <c r="H39" s="8">
        <v>381.01</v>
      </c>
      <c r="I39" s="8">
        <v>35.49</v>
      </c>
      <c r="J39" s="8"/>
      <c r="K39" s="8"/>
      <c r="L39" s="8"/>
      <c r="M39" s="8"/>
      <c r="N39" s="8"/>
    </row>
    <row r="40" spans="2:14" x14ac:dyDescent="0.2">
      <c r="B40" s="5" t="s">
        <v>60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2:14" x14ac:dyDescent="0.2">
      <c r="B41" s="5" t="s">
        <v>61</v>
      </c>
      <c r="C41" s="7">
        <v>131.65</v>
      </c>
      <c r="D41" s="7">
        <v>131.65</v>
      </c>
      <c r="E41" s="7">
        <v>131.65</v>
      </c>
      <c r="F41" s="7">
        <v>131.65</v>
      </c>
      <c r="G41" s="7">
        <v>131.65</v>
      </c>
      <c r="H41" s="7">
        <v>131.65</v>
      </c>
      <c r="I41" s="7">
        <v>131.65</v>
      </c>
      <c r="J41" s="7">
        <v>131.65</v>
      </c>
      <c r="K41" s="7">
        <v>131.65</v>
      </c>
      <c r="L41" s="7">
        <v>131.65</v>
      </c>
      <c r="M41" s="7">
        <v>131.65</v>
      </c>
      <c r="N41" s="7">
        <v>131.65</v>
      </c>
    </row>
    <row r="42" spans="2:14" x14ac:dyDescent="0.2">
      <c r="B42" s="5" t="s">
        <v>62</v>
      </c>
      <c r="C42" s="8"/>
      <c r="D42" s="8">
        <v>450.46</v>
      </c>
      <c r="E42" s="8">
        <v>476.96</v>
      </c>
      <c r="F42" s="8">
        <v>529.95000000000005</v>
      </c>
      <c r="G42" s="8"/>
      <c r="H42" s="8"/>
      <c r="I42" s="8"/>
      <c r="J42" s="8"/>
      <c r="K42" s="8"/>
      <c r="L42" s="8"/>
      <c r="M42" s="8"/>
      <c r="N42" s="7"/>
    </row>
    <row r="43" spans="2:14" x14ac:dyDescent="0.2">
      <c r="B43" s="5" t="s">
        <v>63</v>
      </c>
      <c r="C43" s="8">
        <v>4000</v>
      </c>
      <c r="D43" s="8">
        <v>14568.4</v>
      </c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2:14" x14ac:dyDescent="0.2">
      <c r="B44" s="5" t="s">
        <v>64</v>
      </c>
      <c r="C44" s="8"/>
      <c r="D44" s="8"/>
      <c r="E44" s="8">
        <v>104.13</v>
      </c>
      <c r="F44" s="8"/>
      <c r="G44" s="8"/>
      <c r="H44" s="8"/>
      <c r="I44" s="8"/>
      <c r="J44" s="8"/>
      <c r="K44" s="8"/>
      <c r="L44" s="8"/>
      <c r="M44" s="8"/>
      <c r="N44" s="8"/>
    </row>
    <row r="45" spans="2:14" x14ac:dyDescent="0.2">
      <c r="B45" s="5" t="s">
        <v>65</v>
      </c>
      <c r="C45" s="8"/>
      <c r="D45" s="8"/>
      <c r="E45" s="8">
        <v>100</v>
      </c>
      <c r="F45" s="8"/>
      <c r="G45" s="8"/>
      <c r="H45" s="8">
        <v>100</v>
      </c>
      <c r="I45" s="8"/>
      <c r="J45" s="8"/>
      <c r="K45" s="8">
        <v>100</v>
      </c>
      <c r="L45" s="8"/>
      <c r="M45" s="8"/>
      <c r="N45" s="8">
        <v>100</v>
      </c>
    </row>
    <row r="46" spans="2:14" x14ac:dyDescent="0.2">
      <c r="B46" s="5" t="s">
        <v>66</v>
      </c>
      <c r="C46" s="7">
        <v>3570</v>
      </c>
      <c r="D46" s="7">
        <v>3570</v>
      </c>
      <c r="E46" s="7">
        <v>3570</v>
      </c>
      <c r="F46" s="7">
        <v>3570</v>
      </c>
      <c r="G46" s="7">
        <v>3570</v>
      </c>
      <c r="H46" s="7">
        <v>3570</v>
      </c>
      <c r="I46" s="7">
        <v>3570</v>
      </c>
      <c r="J46" s="7">
        <v>3570</v>
      </c>
      <c r="K46" s="7">
        <v>3570</v>
      </c>
      <c r="L46" s="7">
        <v>3570</v>
      </c>
      <c r="M46" s="7">
        <v>3570</v>
      </c>
      <c r="N46" s="7">
        <v>3570</v>
      </c>
    </row>
    <row r="47" spans="2:14" x14ac:dyDescent="0.2">
      <c r="B47" s="5" t="s">
        <v>67</v>
      </c>
      <c r="C47" s="8">
        <v>20000</v>
      </c>
      <c r="D47" s="8">
        <v>15000</v>
      </c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2:14" x14ac:dyDescent="0.2">
      <c r="B48" s="5" t="s">
        <v>33</v>
      </c>
      <c r="C48" s="8">
        <v>173.64</v>
      </c>
      <c r="D48" s="8">
        <v>173.64</v>
      </c>
      <c r="E48" s="8">
        <v>173.64</v>
      </c>
      <c r="F48" s="8">
        <v>173.64</v>
      </c>
      <c r="G48" s="8">
        <v>173.64</v>
      </c>
      <c r="H48" s="8">
        <v>173.64</v>
      </c>
      <c r="I48" s="8">
        <v>173.64</v>
      </c>
      <c r="J48" s="8">
        <v>173.64</v>
      </c>
      <c r="K48" s="8">
        <v>173.64</v>
      </c>
      <c r="L48" s="8">
        <v>173.64</v>
      </c>
      <c r="M48" s="8">
        <v>173.64</v>
      </c>
      <c r="N48" s="8">
        <v>173.64</v>
      </c>
    </row>
    <row r="49" spans="2:14" x14ac:dyDescent="0.2">
      <c r="B49" s="5" t="s">
        <v>34</v>
      </c>
      <c r="C49" s="8">
        <v>800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2:14" x14ac:dyDescent="0.2">
      <c r="B50" s="5" t="s">
        <v>28</v>
      </c>
      <c r="C50" s="8">
        <v>112.5</v>
      </c>
      <c r="D50" s="8">
        <v>250</v>
      </c>
      <c r="E50" s="8">
        <v>250</v>
      </c>
      <c r="F50" s="8">
        <v>250</v>
      </c>
      <c r="G50" s="8">
        <v>250</v>
      </c>
      <c r="H50" s="8">
        <v>250</v>
      </c>
      <c r="I50" s="8">
        <v>250</v>
      </c>
      <c r="J50" s="8">
        <v>250</v>
      </c>
      <c r="K50" s="8">
        <v>250</v>
      </c>
      <c r="L50" s="8">
        <v>250</v>
      </c>
      <c r="M50" s="8">
        <v>250</v>
      </c>
      <c r="N50" s="8">
        <v>250</v>
      </c>
    </row>
    <row r="51" spans="2:14" x14ac:dyDescent="0.2">
      <c r="B51" s="5" t="s">
        <v>27</v>
      </c>
      <c r="C51" s="8">
        <v>487.12</v>
      </c>
      <c r="D51" s="8">
        <v>487.12</v>
      </c>
      <c r="E51" s="8">
        <v>487.12</v>
      </c>
      <c r="F51" s="8">
        <v>487.12</v>
      </c>
      <c r="G51" s="8">
        <v>487.12</v>
      </c>
      <c r="H51" s="8">
        <v>487.12</v>
      </c>
      <c r="I51" s="8">
        <v>487.12</v>
      </c>
      <c r="J51" s="8">
        <v>487.12</v>
      </c>
      <c r="K51" s="8">
        <v>487.12</v>
      </c>
      <c r="L51" s="8">
        <v>487.12</v>
      </c>
      <c r="M51" s="8">
        <v>487.12</v>
      </c>
      <c r="N51" s="8">
        <v>487.12</v>
      </c>
    </row>
    <row r="52" spans="2:14" x14ac:dyDescent="0.2">
      <c r="B52" s="5" t="s">
        <v>35</v>
      </c>
      <c r="C52" s="8">
        <v>72.39</v>
      </c>
      <c r="D52" s="8">
        <v>72.39</v>
      </c>
      <c r="E52" s="8">
        <v>72.39</v>
      </c>
      <c r="F52" s="8">
        <v>72.39</v>
      </c>
      <c r="G52" s="8">
        <v>72.39</v>
      </c>
      <c r="H52" s="8">
        <v>72.39</v>
      </c>
      <c r="I52" s="8">
        <v>72.39</v>
      </c>
      <c r="J52" s="8">
        <v>72.39</v>
      </c>
      <c r="K52" s="8">
        <v>72.39</v>
      </c>
      <c r="L52" s="8">
        <v>72.39</v>
      </c>
      <c r="M52" s="8">
        <v>72.39</v>
      </c>
      <c r="N52" s="8">
        <v>72.39</v>
      </c>
    </row>
    <row r="53" spans="2:14" x14ac:dyDescent="0.2">
      <c r="B53" s="5" t="s">
        <v>36</v>
      </c>
      <c r="C53" s="8">
        <v>37</v>
      </c>
      <c r="D53" s="8">
        <v>37</v>
      </c>
      <c r="E53" s="8">
        <v>37</v>
      </c>
      <c r="F53" s="8">
        <v>37</v>
      </c>
      <c r="G53" s="8">
        <v>37</v>
      </c>
      <c r="H53" s="8">
        <v>37</v>
      </c>
      <c r="I53" s="8">
        <v>37</v>
      </c>
      <c r="J53" s="8">
        <v>37</v>
      </c>
      <c r="K53" s="8">
        <v>37</v>
      </c>
      <c r="L53" s="8">
        <v>37</v>
      </c>
      <c r="M53" s="8">
        <v>37</v>
      </c>
      <c r="N53" s="8">
        <v>37</v>
      </c>
    </row>
    <row r="54" spans="2:14" x14ac:dyDescent="0.2">
      <c r="B54" s="5" t="s">
        <v>26</v>
      </c>
      <c r="C54" s="8">
        <v>737</v>
      </c>
      <c r="D54" s="8">
        <v>737</v>
      </c>
      <c r="E54" s="8">
        <v>737</v>
      </c>
      <c r="F54" s="8">
        <v>737</v>
      </c>
      <c r="G54" s="8">
        <v>737</v>
      </c>
      <c r="H54" s="8">
        <v>737</v>
      </c>
      <c r="I54" s="8">
        <v>737</v>
      </c>
      <c r="J54" s="8">
        <v>737</v>
      </c>
      <c r="K54" s="8">
        <v>737</v>
      </c>
      <c r="L54" s="8">
        <v>737</v>
      </c>
      <c r="M54" s="8">
        <v>737</v>
      </c>
      <c r="N54" s="8">
        <v>737</v>
      </c>
    </row>
    <row r="55" spans="2:14" x14ac:dyDescent="0.2">
      <c r="B55" s="9" t="s">
        <v>15</v>
      </c>
      <c r="C55" s="11">
        <f t="shared" ref="C55:N55" si="12">IF(SUM(C14:C54)=0,0,SUM(C14:C54))</f>
        <v>41435.85</v>
      </c>
      <c r="D55" s="11">
        <f t="shared" si="12"/>
        <v>45486.82</v>
      </c>
      <c r="E55" s="11">
        <f t="shared" si="12"/>
        <v>14642.399999999998</v>
      </c>
      <c r="F55" s="11">
        <f t="shared" si="12"/>
        <v>13591.27</v>
      </c>
      <c r="G55" s="11">
        <f t="shared" si="12"/>
        <v>13028.01</v>
      </c>
      <c r="H55" s="11">
        <f t="shared" si="12"/>
        <v>13075.53</v>
      </c>
      <c r="I55" s="11">
        <f t="shared" si="12"/>
        <v>12630.01</v>
      </c>
      <c r="J55" s="11">
        <f t="shared" si="12"/>
        <v>12594.519999999999</v>
      </c>
      <c r="K55" s="11">
        <f t="shared" si="12"/>
        <v>12694.519999999999</v>
      </c>
      <c r="L55" s="11">
        <f t="shared" si="12"/>
        <v>13294.519999999999</v>
      </c>
      <c r="M55" s="11">
        <f t="shared" si="12"/>
        <v>13294.519999999999</v>
      </c>
      <c r="N55" s="11">
        <f t="shared" si="12"/>
        <v>13394.519999999999</v>
      </c>
    </row>
    <row r="57" spans="2:14" ht="22" thickBot="1" x14ac:dyDescent="0.3">
      <c r="B57" s="3" t="s">
        <v>16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2:14" x14ac:dyDescent="0.2">
      <c r="B58" s="4" t="s">
        <v>18</v>
      </c>
      <c r="C58" s="7">
        <f t="shared" ref="C58:N58" si="13">IF(C11="","",C11-C55)</f>
        <v>10164.150000000001</v>
      </c>
      <c r="D58" s="7">
        <f t="shared" si="13"/>
        <v>-18936.82</v>
      </c>
      <c r="E58" s="7">
        <f t="shared" si="13"/>
        <v>6957.6000000000022</v>
      </c>
      <c r="F58" s="7">
        <f t="shared" si="13"/>
        <v>8008.73</v>
      </c>
      <c r="G58" s="7">
        <f t="shared" si="13"/>
        <v>8571.99</v>
      </c>
      <c r="H58" s="7">
        <f t="shared" si="13"/>
        <v>8524.4699999999993</v>
      </c>
      <c r="I58" s="7">
        <f t="shared" si="13"/>
        <v>8969.99</v>
      </c>
      <c r="J58" s="7">
        <f t="shared" si="13"/>
        <v>9005.4800000000014</v>
      </c>
      <c r="K58" s="7">
        <f t="shared" si="13"/>
        <v>8905.4800000000014</v>
      </c>
      <c r="L58" s="7">
        <f t="shared" si="13"/>
        <v>8305.4800000000014</v>
      </c>
      <c r="M58" s="7">
        <f t="shared" si="13"/>
        <v>8305.4800000000014</v>
      </c>
      <c r="N58" s="7">
        <f t="shared" si="13"/>
        <v>8205.4800000000014</v>
      </c>
    </row>
    <row r="59" spans="2:14" x14ac:dyDescent="0.2">
      <c r="B59" s="5" t="s">
        <v>20</v>
      </c>
      <c r="C59" s="13">
        <f>IF(C11=0,"",C58/C11)</f>
        <v>0.19697965116279073</v>
      </c>
      <c r="D59" s="14">
        <f t="shared" ref="D59:N59" si="14">IF(D11="","",D58/D11)</f>
        <v>-0.71325122410546138</v>
      </c>
      <c r="E59" s="14">
        <f t="shared" si="14"/>
        <v>0.32211111111111124</v>
      </c>
      <c r="F59" s="14">
        <f t="shared" si="14"/>
        <v>0.370774537037037</v>
      </c>
      <c r="G59" s="14">
        <f t="shared" si="14"/>
        <v>0.39685138888888888</v>
      </c>
      <c r="H59" s="14">
        <f t="shared" si="14"/>
        <v>0.39465138888888884</v>
      </c>
      <c r="I59" s="14">
        <f t="shared" si="14"/>
        <v>0.41527731481481478</v>
      </c>
      <c r="J59" s="14">
        <f t="shared" si="14"/>
        <v>0.41692037037037044</v>
      </c>
      <c r="K59" s="14">
        <f t="shared" si="14"/>
        <v>0.41229074074074079</v>
      </c>
      <c r="L59" s="14">
        <f t="shared" si="14"/>
        <v>0.384512962962963</v>
      </c>
      <c r="M59" s="14">
        <f t="shared" si="14"/>
        <v>0.384512962962963</v>
      </c>
      <c r="N59" s="14">
        <f t="shared" si="14"/>
        <v>0.37988333333333341</v>
      </c>
    </row>
    <row r="60" spans="2:14" x14ac:dyDescent="0.2">
      <c r="B60" s="5" t="s">
        <v>21</v>
      </c>
      <c r="C60" s="7">
        <f>C11*Relatórios!$F$9</f>
        <v>10320</v>
      </c>
      <c r="D60" s="7">
        <f>D11*Relatórios!$F$9</f>
        <v>5310</v>
      </c>
      <c r="E60" s="7">
        <f>E11*Relatórios!$F$9</f>
        <v>4320</v>
      </c>
      <c r="F60" s="7">
        <f>F11*Relatórios!$F$9</f>
        <v>4320</v>
      </c>
      <c r="G60" s="7">
        <f>G11*Relatórios!$F$9</f>
        <v>4320</v>
      </c>
      <c r="H60" s="7">
        <f>H11*Relatórios!$F$9</f>
        <v>4320</v>
      </c>
      <c r="I60" s="7">
        <f>I11*Relatórios!$F$9</f>
        <v>4320</v>
      </c>
      <c r="J60" s="7">
        <f>J11*Relatórios!$F$9</f>
        <v>4320</v>
      </c>
      <c r="K60" s="7">
        <f>K11*Relatórios!$F$9</f>
        <v>4320</v>
      </c>
      <c r="L60" s="7">
        <f>L11*Relatórios!$F$9</f>
        <v>4320</v>
      </c>
      <c r="M60" s="7">
        <f>M11*Relatórios!$F$9</f>
        <v>4320</v>
      </c>
      <c r="N60" s="7">
        <f>N11*Relatórios!$F$9</f>
        <v>4320</v>
      </c>
    </row>
    <row r="61" spans="2:14" x14ac:dyDescent="0.2">
      <c r="B61" s="9" t="s">
        <v>17</v>
      </c>
      <c r="C61" s="12">
        <f>C58</f>
        <v>10164.150000000001</v>
      </c>
      <c r="D61" s="12">
        <f>IF(D58="","",D58+C61)</f>
        <v>-8772.6699999999983</v>
      </c>
      <c r="E61" s="12">
        <f t="shared" ref="E61:N61" si="15">IF(E58="","",E58+D61)</f>
        <v>-1815.0699999999961</v>
      </c>
      <c r="F61" s="12">
        <f t="shared" si="15"/>
        <v>6193.6600000000035</v>
      </c>
      <c r="G61" s="12">
        <f t="shared" si="15"/>
        <v>14765.650000000003</v>
      </c>
      <c r="H61" s="12">
        <f t="shared" si="15"/>
        <v>23290.120000000003</v>
      </c>
      <c r="I61" s="12">
        <f t="shared" si="15"/>
        <v>32260.11</v>
      </c>
      <c r="J61" s="12">
        <f t="shared" si="15"/>
        <v>41265.590000000004</v>
      </c>
      <c r="K61" s="12">
        <f t="shared" si="15"/>
        <v>50171.070000000007</v>
      </c>
      <c r="L61" s="12">
        <f t="shared" si="15"/>
        <v>58476.55000000001</v>
      </c>
      <c r="M61" s="12">
        <f t="shared" si="15"/>
        <v>66782.030000000013</v>
      </c>
      <c r="N61" s="12">
        <f t="shared" si="15"/>
        <v>74987.510000000009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67B66D1B-010F-4A69-A478-45D58BA39D2D}">
            <x14:iconSet iconSet="3Symbols">
              <x14:cfvo type="percent">
                <xm:f>0</xm:f>
              </x14:cfvo>
              <x14:cfvo type="num">
                <xm:f>0</xm:f>
              </x14:cfvo>
              <x14:cfvo type="num">
                <xm:f>Relatórios!$F$9</xm:f>
              </x14:cfvo>
            </x14:iconSet>
          </x14:cfRule>
          <xm:sqref>C59:N59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P19"/>
  <sheetViews>
    <sheetView workbookViewId="0">
      <selection activeCell="P12" sqref="P12:AB17"/>
    </sheetView>
  </sheetViews>
  <sheetFormatPr baseColWidth="10" defaultColWidth="8.83203125" defaultRowHeight="15" x14ac:dyDescent="0.2"/>
  <sheetData>
    <row r="6" spans="9:16" x14ac:dyDescent="0.2">
      <c r="J6" s="1">
        <f>VLOOKUP(Relatórios!F5,meses,2)</f>
        <v>1</v>
      </c>
    </row>
    <row r="8" spans="9:16" x14ac:dyDescent="0.2">
      <c r="I8" s="1" t="s">
        <v>5</v>
      </c>
      <c r="J8" s="1">
        <v>4</v>
      </c>
      <c r="M8" t="s">
        <v>2</v>
      </c>
      <c r="P8" t="str">
        <f>"Despesas de "&amp;Relatórios!F5</f>
        <v>Despesas de Janeiro</v>
      </c>
    </row>
    <row r="9" spans="9:16" x14ac:dyDescent="0.2">
      <c r="I9" s="1" t="s">
        <v>9</v>
      </c>
      <c r="J9" s="1">
        <v>8</v>
      </c>
      <c r="M9" t="s">
        <v>3</v>
      </c>
    </row>
    <row r="10" spans="9:16" x14ac:dyDescent="0.2">
      <c r="I10" s="1" t="s">
        <v>13</v>
      </c>
      <c r="J10" s="1">
        <v>12</v>
      </c>
      <c r="M10" t="s">
        <v>4</v>
      </c>
    </row>
    <row r="11" spans="9:16" x14ac:dyDescent="0.2">
      <c r="I11" s="1" t="s">
        <v>3</v>
      </c>
      <c r="J11" s="1">
        <v>2</v>
      </c>
      <c r="M11" t="s">
        <v>5</v>
      </c>
    </row>
    <row r="12" spans="9:16" x14ac:dyDescent="0.2">
      <c r="I12" s="1" t="s">
        <v>2</v>
      </c>
      <c r="J12" s="1">
        <v>1</v>
      </c>
      <c r="M12" t="s">
        <v>6</v>
      </c>
    </row>
    <row r="13" spans="9:16" x14ac:dyDescent="0.2">
      <c r="I13" s="1" t="s">
        <v>8</v>
      </c>
      <c r="J13" s="1">
        <v>7</v>
      </c>
      <c r="M13" t="s">
        <v>7</v>
      </c>
    </row>
    <row r="14" spans="9:16" x14ac:dyDescent="0.2">
      <c r="I14" s="1" t="s">
        <v>7</v>
      </c>
      <c r="J14" s="1">
        <v>6</v>
      </c>
      <c r="M14" t="s">
        <v>8</v>
      </c>
    </row>
    <row r="15" spans="9:16" x14ac:dyDescent="0.2">
      <c r="I15" s="1" t="s">
        <v>6</v>
      </c>
      <c r="J15" s="1">
        <v>5</v>
      </c>
      <c r="M15" t="s">
        <v>9</v>
      </c>
    </row>
    <row r="16" spans="9:16" x14ac:dyDescent="0.2">
      <c r="I16" s="1" t="s">
        <v>4</v>
      </c>
      <c r="J16" s="1">
        <v>3</v>
      </c>
      <c r="M16" t="s">
        <v>10</v>
      </c>
    </row>
    <row r="17" spans="9:13" x14ac:dyDescent="0.2">
      <c r="I17" s="1" t="s">
        <v>12</v>
      </c>
      <c r="J17" s="1">
        <v>11</v>
      </c>
      <c r="M17" t="s">
        <v>11</v>
      </c>
    </row>
    <row r="18" spans="9:13" x14ac:dyDescent="0.2">
      <c r="I18" s="1" t="s">
        <v>11</v>
      </c>
      <c r="J18" s="1">
        <v>10</v>
      </c>
      <c r="M18" t="s">
        <v>12</v>
      </c>
    </row>
    <row r="19" spans="9:13" x14ac:dyDescent="0.2">
      <c r="I19" s="1" t="s">
        <v>10</v>
      </c>
      <c r="J19" s="1">
        <v>9</v>
      </c>
      <c r="M19" t="s">
        <v>13</v>
      </c>
    </row>
  </sheetData>
  <sortState ref="I8:J19">
    <sortCondition ref="I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Relatórios</vt:lpstr>
      <vt:lpstr>Planilhas de Gastos Mensais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Rocha</dc:creator>
  <cp:lastModifiedBy>Microsoft Office User</cp:lastModifiedBy>
  <dcterms:created xsi:type="dcterms:W3CDTF">2014-02-06T14:11:19Z</dcterms:created>
  <dcterms:modified xsi:type="dcterms:W3CDTF">2017-01-31T20:16:24Z</dcterms:modified>
</cp:coreProperties>
</file>