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udah/eXcel/gastos/"/>
    </mc:Choice>
  </mc:AlternateContent>
  <bookViews>
    <workbookView xWindow="0" yWindow="460" windowWidth="28800" windowHeight="17460" activeTab="1"/>
  </bookViews>
  <sheets>
    <sheet name="Relatórios" sheetId="3" r:id="rId1"/>
    <sheet name="Planilhas de Gastos Mensais" sheetId="1" r:id="rId2"/>
    <sheet name="Sheet2" sheetId="2" state="hidden" r:id="rId3"/>
  </sheets>
  <definedNames>
    <definedName name="Despesas">'Planilhas de Gastos Mensais'!$C$23:$N$78</definedName>
    <definedName name="meses">Sheet2!$I$8:$J$19</definedName>
    <definedName name="poupança">'Planilhas de Gastos Mensais'!$C$82:$N$85</definedName>
    <definedName name="PoupançaAc">'Planilhas de Gastos Mensais'!$C$85:$N$85</definedName>
    <definedName name="PoupançaMensal">'Planilhas de Gastos Mensais'!$C$82:$N$82</definedName>
    <definedName name="ProcurarMes">VLOOKUP('Planilhas de Gastos Mensais'!A1048576,meses,2)</definedName>
    <definedName name="Receitas">'Planilhas de Gastos Mensais'!$C$6:$N$19</definedName>
    <definedName name="teste123">INDEX(Despesas,,Sheet2!$J$6)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6" i="1" l="1"/>
  <c r="M56" i="1"/>
  <c r="L56" i="1"/>
  <c r="K56" i="1"/>
  <c r="J56" i="1"/>
  <c r="I56" i="1"/>
  <c r="H56" i="1"/>
  <c r="G56" i="1"/>
  <c r="F56" i="1"/>
  <c r="E56" i="1"/>
  <c r="D56" i="1"/>
  <c r="C56" i="1"/>
  <c r="C91" i="1"/>
  <c r="C92" i="1"/>
  <c r="E92" i="1"/>
  <c r="O94" i="1"/>
  <c r="O70" i="1"/>
  <c r="O69" i="1"/>
  <c r="D43" i="1"/>
  <c r="C79" i="1"/>
  <c r="D79" i="1"/>
  <c r="E79" i="1"/>
  <c r="F79" i="1"/>
  <c r="G79" i="1"/>
  <c r="H79" i="1"/>
  <c r="I79" i="1"/>
  <c r="J79" i="1"/>
  <c r="K79" i="1"/>
  <c r="L79" i="1"/>
  <c r="M79" i="1"/>
  <c r="N79" i="1"/>
  <c r="N20" i="1"/>
  <c r="M20" i="1"/>
  <c r="L20" i="1"/>
  <c r="K20" i="1"/>
  <c r="J20" i="1"/>
  <c r="I20" i="1"/>
  <c r="H20" i="1"/>
  <c r="G20" i="1"/>
  <c r="F20" i="1"/>
  <c r="E20" i="1"/>
  <c r="D20" i="1"/>
  <c r="C20" i="1"/>
  <c r="P8" i="2"/>
  <c r="J6" i="2"/>
  <c r="G84" i="1"/>
  <c r="C84" i="1"/>
  <c r="G82" i="1"/>
  <c r="J82" i="1"/>
  <c r="J83" i="1"/>
  <c r="K82" i="1"/>
  <c r="K83" i="1"/>
  <c r="C82" i="1"/>
  <c r="D84" i="1"/>
  <c r="E82" i="1"/>
  <c r="F82" i="1"/>
  <c r="H84" i="1"/>
  <c r="I84" i="1"/>
  <c r="J84" i="1"/>
  <c r="K84" i="1"/>
  <c r="L84" i="1"/>
  <c r="M82" i="1"/>
  <c r="N82" i="1"/>
  <c r="N84" i="1"/>
  <c r="L82" i="1"/>
  <c r="L83" i="1"/>
  <c r="F84" i="1"/>
  <c r="M84" i="1"/>
  <c r="E84" i="1"/>
  <c r="I82" i="1"/>
  <c r="I83" i="1"/>
  <c r="H82" i="1"/>
  <c r="N83" i="1"/>
  <c r="D82" i="1"/>
  <c r="D83" i="1"/>
  <c r="C85" i="1"/>
  <c r="D85" i="1"/>
  <c r="G83" i="1"/>
  <c r="F83" i="1"/>
  <c r="H83" i="1"/>
  <c r="C83" i="1"/>
  <c r="E85" i="1"/>
  <c r="F85" i="1"/>
  <c r="G85" i="1"/>
  <c r="H85" i="1"/>
  <c r="I85" i="1"/>
  <c r="J85" i="1"/>
  <c r="K85" i="1"/>
  <c r="L85" i="1"/>
  <c r="M85" i="1"/>
  <c r="N85" i="1"/>
  <c r="E83" i="1"/>
  <c r="M83" i="1"/>
</calcChain>
</file>

<file path=xl/sharedStrings.xml><?xml version="1.0" encoding="utf-8"?>
<sst xmlns="http://schemas.openxmlformats.org/spreadsheetml/2006/main" count="109" uniqueCount="84">
  <si>
    <t>Luz</t>
  </si>
  <si>
    <t>Receitas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</si>
  <si>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</si>
  <si>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</si>
  <si>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</si>
  <si>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</si>
  <si>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</si>
  <si>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</si>
  <si>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</si>
  <si>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</si>
  <si>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</si>
  <si>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</si>
  <si>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</si>
  <si>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</si>
  <si>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Despesas</t>
  </si>
  <si>
    <t>Despesa Total</t>
  </si>
  <si>
    <t>Poupança</t>
  </si>
  <si>
    <t>Poupança Acumulada</t>
  </si>
  <si>
    <t>Poupança Mensal</t>
  </si>
  <si>
    <t>Receita Total</t>
  </si>
  <si>
    <t>% Receita Poupada</t>
  </si>
  <si>
    <t>Meta Poupança</t>
  </si>
  <si>
    <t>Relatórios da Planilha</t>
  </si>
  <si>
    <t>Selecione o Mês Abaixo</t>
  </si>
  <si>
    <t>Meta de Poupança / Renda (%)</t>
  </si>
  <si>
    <t>Condominio</t>
  </si>
  <si>
    <t>Condominio Taruma</t>
  </si>
  <si>
    <t>Condominio Landscape</t>
  </si>
  <si>
    <t>Internet Landscape</t>
  </si>
  <si>
    <t>Unimed Familia</t>
  </si>
  <si>
    <t>Kleber</t>
  </si>
  <si>
    <t>Landscape</t>
  </si>
  <si>
    <t>Gal</t>
  </si>
  <si>
    <t>IPTU Landscape</t>
  </si>
  <si>
    <t>DAF Landscape</t>
  </si>
  <si>
    <t>IPTU Taruma</t>
  </si>
  <si>
    <t>Luz Taruma</t>
  </si>
  <si>
    <t>Dona Graça</t>
  </si>
  <si>
    <t>Fabiana</t>
  </si>
  <si>
    <t>Unimed Kleber Pai</t>
  </si>
  <si>
    <t>Corolla</t>
  </si>
  <si>
    <t>Polo</t>
  </si>
  <si>
    <t>Carro 3</t>
  </si>
  <si>
    <t>Seguro Polo</t>
  </si>
  <si>
    <t>Seguro Corolla</t>
  </si>
  <si>
    <t>Seguro Carro3</t>
  </si>
  <si>
    <t>IPVA Corolla</t>
  </si>
  <si>
    <t>IPVA Polo</t>
  </si>
  <si>
    <t>IPVA Carro 3</t>
  </si>
  <si>
    <t>Celular Judah</t>
  </si>
  <si>
    <t>Celular Gal</t>
  </si>
  <si>
    <t>Celular Kleber</t>
  </si>
  <si>
    <t>Celular Lucas</t>
  </si>
  <si>
    <t>Telefone/Internet</t>
  </si>
  <si>
    <t>Kleber 2</t>
  </si>
  <si>
    <t>Alimentação Lucas</t>
  </si>
  <si>
    <t>Alimentação Kleber</t>
  </si>
  <si>
    <t>Alimentação Judah</t>
  </si>
  <si>
    <t>Alimentação Gal</t>
  </si>
  <si>
    <t>Cartão Judah</t>
  </si>
  <si>
    <t>Cartão Lucas</t>
  </si>
  <si>
    <t>IPTU</t>
  </si>
  <si>
    <t>CREA Kleber</t>
  </si>
  <si>
    <t>Unifor Lucas</t>
  </si>
  <si>
    <t>Multas</t>
  </si>
  <si>
    <t>FIES Judah/Lucas</t>
  </si>
  <si>
    <t>Adiantamento Landscape</t>
  </si>
  <si>
    <t>Alimentação/Casa</t>
  </si>
  <si>
    <t>MBA Judah</t>
  </si>
  <si>
    <t>Eliezer</t>
  </si>
  <si>
    <t>Titim</t>
  </si>
  <si>
    <t>Financiamento Landscape</t>
  </si>
  <si>
    <t>Financiamento Maluco</t>
  </si>
  <si>
    <t>Objetivo de poupanca acumulada para aposentadoria:</t>
  </si>
  <si>
    <t>Formato:</t>
  </si>
  <si>
    <t>Tesouro Direto</t>
  </si>
  <si>
    <t>Valor do Landscape</t>
  </si>
  <si>
    <t>Valor do Taruma</t>
  </si>
  <si>
    <t>Valor do Donatello</t>
  </si>
  <si>
    <t>Total em Imóveis</t>
  </si>
  <si>
    <t>para 5000 por mês:</t>
  </si>
  <si>
    <t>anos</t>
  </si>
  <si>
    <t>Total Mínimo para se aposentar</t>
  </si>
  <si>
    <t>Passagens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</si>
</sst>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R$&quot;* #,##0.00_);_(&quot;R$&quot;* \(#,##0.00\);_(&quot;R$&quot;* &quot;-&quot;??_);_(@_)"/>
    <numFmt numFmtId="16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theme="0" tint="-0.34998626667073579"/>
      <name val="Calibri Light"/>
      <family val="1"/>
      <scheme val="major"/>
    </font>
    <font>
      <sz val="10"/>
      <color theme="0" tint="-0.34998626667073579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i/>
      <sz val="2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n">
        <color theme="2" tint="-9.9948118533890809E-2"/>
      </bottom>
      <diagonal/>
    </border>
    <border>
      <left/>
      <right/>
      <top style="medium">
        <color theme="4" tint="-0.24994659260841701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>
      <alignment vertical="center"/>
    </xf>
    <xf numFmtId="0" fontId="1" fillId="4" borderId="0" applyNumberFormat="0" applyBorder="0" applyAlignment="0" applyProtection="0"/>
  </cellStyleXfs>
  <cellXfs count="27">
    <xf numFmtId="0" fontId="0" fillId="0" borderId="0" xfId="0"/>
    <xf numFmtId="0" fontId="0" fillId="0" borderId="0" xfId="0" applyFill="1"/>
    <xf numFmtId="0" fontId="0" fillId="0" borderId="2" xfId="0" applyFill="1" applyBorder="1"/>
    <xf numFmtId="0" fontId="7" fillId="3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center"/>
    </xf>
    <xf numFmtId="164" fontId="8" fillId="0" borderId="3" xfId="1" applyFont="1" applyFill="1" applyBorder="1"/>
    <xf numFmtId="164" fontId="8" fillId="0" borderId="1" xfId="1" applyFont="1" applyFill="1" applyBorder="1"/>
    <xf numFmtId="0" fontId="9" fillId="0" borderId="0" xfId="0" applyFont="1" applyFill="1" applyBorder="1" applyAlignment="1">
      <alignment horizontal="left"/>
    </xf>
    <xf numFmtId="0" fontId="3" fillId="0" borderId="0" xfId="0" applyFont="1" applyFill="1"/>
    <xf numFmtId="164" fontId="10" fillId="0" borderId="1" xfId="1" applyFont="1" applyFill="1" applyBorder="1"/>
    <xf numFmtId="164" fontId="10" fillId="0" borderId="3" xfId="1" applyFont="1" applyFill="1" applyBorder="1"/>
    <xf numFmtId="9" fontId="11" fillId="0" borderId="3" xfId="2" applyFont="1" applyFill="1" applyBorder="1" applyAlignment="1">
      <alignment horizontal="center"/>
    </xf>
    <xf numFmtId="9" fontId="11" fillId="0" borderId="3" xfId="2" applyFont="1" applyFill="1" applyBorder="1"/>
    <xf numFmtId="164" fontId="8" fillId="0" borderId="0" xfId="1" applyFont="1" applyFill="1" applyBorder="1"/>
    <xf numFmtId="0" fontId="12" fillId="0" borderId="0" xfId="0" applyFont="1"/>
    <xf numFmtId="0" fontId="14" fillId="0" borderId="0" xfId="0" applyFont="1"/>
    <xf numFmtId="0" fontId="13" fillId="2" borderId="0" xfId="0" applyFont="1" applyFill="1" applyAlignment="1">
      <alignment horizontal="center"/>
    </xf>
    <xf numFmtId="9" fontId="13" fillId="2" borderId="0" xfId="2" applyNumberFormat="1" applyFont="1" applyFill="1" applyAlignment="1">
      <alignment horizontal="center"/>
    </xf>
    <xf numFmtId="164" fontId="0" fillId="0" borderId="0" xfId="0" applyNumberFormat="1" applyFill="1"/>
    <xf numFmtId="44" fontId="0" fillId="0" borderId="0" xfId="0" applyNumberFormat="1" applyFill="1"/>
    <xf numFmtId="0" fontId="1" fillId="4" borderId="0" xfId="5" applyBorder="1" applyAlignment="1">
      <alignment horizontal="left"/>
    </xf>
    <xf numFmtId="164" fontId="1" fillId="4" borderId="3" xfId="5" applyNumberFormat="1" applyBorder="1"/>
    <xf numFmtId="0" fontId="5" fillId="0" borderId="0" xfId="4">
      <alignment vertical="center"/>
    </xf>
    <xf numFmtId="0" fontId="0" fillId="0" borderId="0" xfId="0" applyNumberFormat="1" applyFill="1"/>
    <xf numFmtId="9" fontId="6" fillId="0" borderId="0" xfId="0" applyNumberFormat="1" applyFont="1" applyFill="1" applyBorder="1" applyAlignment="1">
      <alignment horizontal="left"/>
    </xf>
  </cellXfs>
  <cellStyles count="6">
    <cellStyle name="20% - Accent1" xfId="5" builtinId="30"/>
    <cellStyle name="Currency" xfId="1" builtinId="4"/>
    <cellStyle name="Normal" xfId="0" builtinId="0"/>
    <cellStyle name="Normal 2" xfId="4"/>
    <cellStyle name="Percent" xfId="2" builtinId="5"/>
    <cellStyle name="Título 1 2" xfId="3"/>
  </cellStyles>
  <dxfs count="18">
    <dxf>
      <font>
        <b/>
        <i val="0"/>
        <color theme="6"/>
      </font>
      <fill>
        <patternFill patternType="none">
          <bgColor auto="1"/>
        </patternFill>
      </fill>
      <border>
        <top style="medium">
          <color theme="6"/>
        </top>
        <bottom/>
      </border>
    </dxf>
    <dxf>
      <font>
        <b/>
        <i val="0"/>
        <color theme="1" tint="0.499984740745262"/>
      </font>
      <border>
        <top style="medium">
          <color theme="6"/>
        </top>
        <bottom style="medium">
          <color theme="6"/>
        </bottom>
      </border>
    </dxf>
    <dxf>
      <font>
        <b/>
        <i val="0"/>
        <color theme="0"/>
      </font>
      <fill>
        <patternFill>
          <bgColor rgb="FFCC6600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6"/>
      </font>
      <border>
        <left/>
        <right/>
        <top style="medium">
          <color theme="9" tint="0.39994506668294322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9" tint="0.39994506668294322"/>
        </top>
        <bottom style="thin">
          <color theme="9" tint="0.39994506668294322"/>
        </bottom>
        <vertical style="thick">
          <color theme="0"/>
        </vertical>
        <horizontal/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5"/>
      </font>
      <fill>
        <patternFill patternType="none">
          <bgColor auto="1"/>
        </patternFill>
      </fill>
      <border>
        <top style="medium">
          <color theme="5"/>
        </top>
        <bottom/>
      </border>
    </dxf>
    <dxf>
      <font>
        <b/>
        <i val="0"/>
        <color theme="1" tint="0.499984740745262"/>
      </font>
      <border>
        <top style="medium">
          <color theme="5"/>
        </top>
        <bottom style="medium">
          <color theme="5"/>
        </bottom>
      </border>
    </dxf>
    <dxf>
      <font>
        <b/>
        <i val="0"/>
        <color theme="0"/>
      </font>
      <fill>
        <patternFill>
          <bgColor theme="5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5"/>
      </font>
      <border>
        <left/>
        <right/>
        <top style="medium">
          <color rgb="FF00B050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rgb="FF00B050"/>
        </top>
        <bottom style="thin">
          <color rgb="FF00B050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4"/>
      </font>
      <fill>
        <patternFill patternType="none">
          <bgColor auto="1"/>
        </patternFill>
      </fill>
      <border>
        <top style="medium">
          <color theme="4"/>
        </top>
        <bottom/>
      </border>
    </dxf>
    <dxf>
      <font>
        <b/>
        <i val="0"/>
        <color theme="1" tint="0.499984740745262"/>
      </font>
      <border>
        <top style="medium">
          <color theme="4"/>
        </top>
        <bottom style="medium">
          <color theme="4"/>
        </bottom>
      </border>
    </dxf>
    <dxf>
      <font>
        <b/>
        <i val="0"/>
        <color theme="0"/>
      </font>
      <fill>
        <patternFill>
          <bgColor rgb="FF00B0F0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/>
        <right/>
        <top style="medium">
          <color rgb="FF00B0F0"/>
        </top>
        <bottom/>
        <vertical style="thick">
          <color theme="0"/>
        </vertical>
        <horizontal/>
      </border>
    </dxf>
    <dxf>
      <font>
        <b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rgb="FF00B0F0"/>
        </top>
        <bottom style="thin">
          <color rgb="FF00B0F0"/>
        </bottom>
        <vertical style="thick">
          <color theme="0"/>
        </vertical>
      </border>
    </dxf>
    <dxf>
      <font>
        <b val="0"/>
        <i val="0"/>
        <color theme="0" tint="-0.34998626667073579"/>
      </font>
      <fill>
        <patternFill patternType="none">
          <bgColor auto="1"/>
        </patternFill>
      </fill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3" defaultTableStyle="TableStyleMedium2" defaultPivotStyle="PivotStyleLight16">
    <tableStyle name="Family Budget Cash Available" pivot="0" count="6">
      <tableStyleElement type="wholeTable" dxfId="17"/>
      <tableStyleElement type="headerRow" dxfId="16"/>
      <tableStyleElement type="totalRow" dxfId="15"/>
      <tableStyleElement type="firstColumn" dxfId="14"/>
      <tableStyleElement type="firstHeaderCell" dxfId="13"/>
      <tableStyleElement type="firstTotalCell" dxfId="12"/>
    </tableStyle>
    <tableStyle name="Family Budget Cash Available 2" pivot="0" count="6">
      <tableStyleElement type="wholeTable" dxfId="11"/>
      <tableStyleElement type="headerRow" dxfId="10"/>
      <tableStyleElement type="totalRow" dxfId="9"/>
      <tableStyleElement type="firstColumn" dxfId="8"/>
      <tableStyleElement type="firstHeaderCell" dxfId="7"/>
      <tableStyleElement type="firstTotalCell" dxfId="6"/>
    </tableStyle>
    <tableStyle name="Family Budget Cash Available 3" pivot="0" count="6">
      <tableStyleElement type="wholeTable" dxfId="5"/>
      <tableStyleElement type="headerRow" dxfId="4"/>
      <tableStyleElement type="totalRow" dxfId="3"/>
      <tableStyleElement type="firstColumn" dxfId="2"/>
      <tableStyleElement type="firstHeaderCell" dxfId="1"/>
      <tableStyleElement type="fir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893778298079"/>
          <c:y val="0.0627328434421335"/>
          <c:w val="0.729235210160848"/>
          <c:h val="0.9258484986068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Sheet2!$P$8</c:f>
              <c:strCache>
                <c:ptCount val="1"/>
                <c:pt idx="0">
                  <c:v>Despesas de Janeiro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'Planilhas de Gastos Mensais'!$B$23:$B$63</c:f>
              <c:strCache>
                <c:ptCount val="35"/>
                <c:pt idx="0">
                  <c:v>Condominio</c:v>
                </c:pt>
                <c:pt idx="1">
                  <c:v>Unimed Familia</c:v>
                </c:pt>
                <c:pt idx="2">
                  <c:v>Luz</c:v>
                </c:pt>
                <c:pt idx="3">
                  <c:v>Dona Graça</c:v>
                </c:pt>
                <c:pt idx="4">
                  <c:v>Fabiana</c:v>
                </c:pt>
                <c:pt idx="5">
                  <c:v>Unimed Kleber Pai</c:v>
                </c:pt>
                <c:pt idx="6">
                  <c:v>Polo</c:v>
                </c:pt>
                <c:pt idx="7">
                  <c:v>Corolla</c:v>
                </c:pt>
                <c:pt idx="8">
                  <c:v>Carro 3</c:v>
                </c:pt>
                <c:pt idx="9">
                  <c:v>Seguro Polo</c:v>
                </c:pt>
                <c:pt idx="10">
                  <c:v>Seguro Corolla</c:v>
                </c:pt>
                <c:pt idx="11">
                  <c:v>Seguro Carro3</c:v>
                </c:pt>
                <c:pt idx="12">
                  <c:v>IPVA Corolla</c:v>
                </c:pt>
                <c:pt idx="13">
                  <c:v>IPVA Polo</c:v>
                </c:pt>
                <c:pt idx="14">
                  <c:v>IPVA Carro 3</c:v>
                </c:pt>
                <c:pt idx="15">
                  <c:v>Telefone/Internet</c:v>
                </c:pt>
                <c:pt idx="16">
                  <c:v>Celular Judah</c:v>
                </c:pt>
                <c:pt idx="17">
                  <c:v>Celular Gal</c:v>
                </c:pt>
                <c:pt idx="18">
                  <c:v>Celular Kleber</c:v>
                </c:pt>
                <c:pt idx="19">
                  <c:v>Celular Lucas</c:v>
                </c:pt>
                <c:pt idx="20">
                  <c:v>Alimentação/Casa</c:v>
                </c:pt>
                <c:pt idx="21">
                  <c:v>Alimentação Lucas</c:v>
                </c:pt>
                <c:pt idx="22">
                  <c:v>Alimentação Kleber</c:v>
                </c:pt>
                <c:pt idx="23">
                  <c:v>Alimentação Gal</c:v>
                </c:pt>
                <c:pt idx="24">
                  <c:v>Alimentação Judah</c:v>
                </c:pt>
                <c:pt idx="25">
                  <c:v>Cartão Judah</c:v>
                </c:pt>
                <c:pt idx="26">
                  <c:v>Cartão Lucas</c:v>
                </c:pt>
                <c:pt idx="27">
                  <c:v>IPTU</c:v>
                </c:pt>
                <c:pt idx="28">
                  <c:v>CREA Kleber</c:v>
                </c:pt>
                <c:pt idx="29">
                  <c:v>Unifor Lucas</c:v>
                </c:pt>
                <c:pt idx="30">
                  <c:v>Multas</c:v>
                </c:pt>
                <c:pt idx="31">
                  <c:v>FIES Judah/Lucas</c:v>
                </c:pt>
                <c:pt idx="32">
                  <c:v>MBA Judah</c:v>
                </c:pt>
                <c:pt idx="33">
                  <c:v>10%</c:v>
                </c:pt>
                <c:pt idx="34">
                  <c:v>Passagens</c:v>
                </c:pt>
              </c:strCache>
            </c:strRef>
          </c:cat>
          <c:val>
            <c:numRef>
              <c:f>[0]!teste123</c:f>
              <c:numCache>
                <c:formatCode>_-"R$"\ * #.##000_-;\-"R$"\ * #.##000_-;_-"R$"\ * "-"??_-;_-@_-</c:formatCode>
                <c:ptCount val="56"/>
                <c:pt idx="0">
                  <c:v>885.0</c:v>
                </c:pt>
                <c:pt idx="1">
                  <c:v>1655.72</c:v>
                </c:pt>
                <c:pt idx="2">
                  <c:v>420.72</c:v>
                </c:pt>
                <c:pt idx="3">
                  <c:v>180.0</c:v>
                </c:pt>
                <c:pt idx="4">
                  <c:v>580.0</c:v>
                </c:pt>
                <c:pt idx="5">
                  <c:v>600.0</c:v>
                </c:pt>
                <c:pt idx="6">
                  <c:v>300.0</c:v>
                </c:pt>
                <c:pt idx="7">
                  <c:v>300.0</c:v>
                </c:pt>
                <c:pt idx="9">
                  <c:v>350.0</c:v>
                </c:pt>
                <c:pt idx="10">
                  <c:v>350.0</c:v>
                </c:pt>
                <c:pt idx="12">
                  <c:v>670.0</c:v>
                </c:pt>
                <c:pt idx="13">
                  <c:v>670.0</c:v>
                </c:pt>
                <c:pt idx="15">
                  <c:v>194.0</c:v>
                </c:pt>
                <c:pt idx="16">
                  <c:v>50.0</c:v>
                </c:pt>
                <c:pt idx="17">
                  <c:v>25.0</c:v>
                </c:pt>
                <c:pt idx="18">
                  <c:v>25.0</c:v>
                </c:pt>
                <c:pt idx="19">
                  <c:v>35.0</c:v>
                </c:pt>
                <c:pt idx="20">
                  <c:v>1200.0</c:v>
                </c:pt>
                <c:pt idx="21">
                  <c:v>200.0</c:v>
                </c:pt>
                <c:pt idx="22">
                  <c:v>300.0</c:v>
                </c:pt>
                <c:pt idx="23">
                  <c:v>150.0</c:v>
                </c:pt>
                <c:pt idx="24">
                  <c:v>150.0</c:v>
                </c:pt>
                <c:pt idx="25">
                  <c:v>2024.11</c:v>
                </c:pt>
                <c:pt idx="26">
                  <c:v>800.0</c:v>
                </c:pt>
                <c:pt idx="27">
                  <c:v>131.65</c:v>
                </c:pt>
                <c:pt idx="29">
                  <c:v>4000.0</c:v>
                </c:pt>
                <c:pt idx="32">
                  <c:v>900.0</c:v>
                </c:pt>
                <c:pt idx="33">
                  <c:v>5043.449000000001</c:v>
                </c:pt>
                <c:pt idx="47">
                  <c:v>3534.8</c:v>
                </c:pt>
                <c:pt idx="48">
                  <c:v>20000.0</c:v>
                </c:pt>
                <c:pt idx="49">
                  <c:v>173.64</c:v>
                </c:pt>
                <c:pt idx="50">
                  <c:v>800.0</c:v>
                </c:pt>
                <c:pt idx="51">
                  <c:v>112.5</c:v>
                </c:pt>
                <c:pt idx="52">
                  <c:v>487.12</c:v>
                </c:pt>
                <c:pt idx="53">
                  <c:v>72.39</c:v>
                </c:pt>
                <c:pt idx="54">
                  <c:v>37.0</c:v>
                </c:pt>
                <c:pt idx="55">
                  <c:v>737.0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980501600"/>
        <c:axId val="-980499280"/>
      </c:barChart>
      <c:catAx>
        <c:axId val="-9805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499280"/>
        <c:crosses val="autoZero"/>
        <c:auto val="1"/>
        <c:lblAlgn val="ctr"/>
        <c:lblOffset val="100"/>
        <c:noMultiLvlLbl val="0"/>
      </c:catAx>
      <c:valAx>
        <c:axId val="-98049928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-98050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'Planilhas de Gastos Mensais'!$B$82</c:f>
              <c:strCache>
                <c:ptCount val="1"/>
                <c:pt idx="0">
                  <c:v>Poupança Mensal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'Planilhas de Gastos Mensais'!$C$3:$N$3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'Planilhas de Gastos Mensais'!$C$82:$N$82</c:f>
              <c:numCache>
                <c:formatCode>_-"R$"\ * #.##000_-;\-"R$"\ * #.##000_-;_-"R$"\ * "-"??_-;_-@_-</c:formatCode>
                <c:ptCount val="12"/>
                <c:pt idx="0">
                  <c:v>2290.390999999996</c:v>
                </c:pt>
                <c:pt idx="1">
                  <c:v>-25991.25900000001</c:v>
                </c:pt>
                <c:pt idx="2">
                  <c:v>-1336.159</c:v>
                </c:pt>
                <c:pt idx="3">
                  <c:v>-285.0290000000023</c:v>
                </c:pt>
                <c:pt idx="4">
                  <c:v>278.2309999999998</c:v>
                </c:pt>
                <c:pt idx="5">
                  <c:v>230.7109999999993</c:v>
                </c:pt>
                <c:pt idx="6">
                  <c:v>676.2309999999998</c:v>
                </c:pt>
                <c:pt idx="7">
                  <c:v>711.7210000000013</c:v>
                </c:pt>
                <c:pt idx="8">
                  <c:v>611.7210000000013</c:v>
                </c:pt>
                <c:pt idx="9">
                  <c:v>11.72099999999773</c:v>
                </c:pt>
                <c:pt idx="10">
                  <c:v>11.72099999999773</c:v>
                </c:pt>
                <c:pt idx="11">
                  <c:v>-88.27900000000227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092684784"/>
        <c:axId val="-1092682032"/>
      </c:barChart>
      <c:lineChart>
        <c:grouping val="stacked"/>
        <c:varyColors val="0"/>
        <c:ser>
          <c:idx val="1"/>
          <c:order val="1"/>
          <c:tx>
            <c:strRef>
              <c:f>'Planilhas de Gastos Mensais'!$B$84</c:f>
              <c:strCache>
                <c:ptCount val="1"/>
                <c:pt idx="0">
                  <c:v>Meta Poupança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'Planilhas de Gastos Mensais'!$C$3:$N$3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'Planilhas de Gastos Mensais'!$C$84:$N$84</c:f>
              <c:numCache>
                <c:formatCode>_-"R$"\ * #.##000_-;\-"R$"\ * #.##000_-;_-"R$"\ * "-"??_-;_-@_-</c:formatCode>
                <c:ptCount val="12"/>
                <c:pt idx="0">
                  <c:v>10086.898</c:v>
                </c:pt>
                <c:pt idx="1">
                  <c:v>5076.898</c:v>
                </c:pt>
                <c:pt idx="2">
                  <c:v>4086.898</c:v>
                </c:pt>
                <c:pt idx="3">
                  <c:v>4086.898</c:v>
                </c:pt>
                <c:pt idx="4">
                  <c:v>4086.898</c:v>
                </c:pt>
                <c:pt idx="5">
                  <c:v>4086.898</c:v>
                </c:pt>
                <c:pt idx="6">
                  <c:v>4086.898</c:v>
                </c:pt>
                <c:pt idx="7">
                  <c:v>4086.898</c:v>
                </c:pt>
                <c:pt idx="8">
                  <c:v>4086.898</c:v>
                </c:pt>
                <c:pt idx="9">
                  <c:v>4086.898</c:v>
                </c:pt>
                <c:pt idx="10">
                  <c:v>4086.898</c:v>
                </c:pt>
                <c:pt idx="11">
                  <c:v>4086.898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2684784"/>
        <c:axId val="-1092682032"/>
      </c:lineChart>
      <c:catAx>
        <c:axId val="-109268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682032"/>
        <c:crosses val="autoZero"/>
        <c:auto val="1"/>
        <c:lblAlgn val="ctr"/>
        <c:lblOffset val="100"/>
        <c:noMultiLvlLbl val="0"/>
      </c:catAx>
      <c:valAx>
        <c:axId val="-10926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6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'Planilhas de Gastos Mensais'!$B$85</c:f>
              <c:strCache>
                <c:ptCount val="1"/>
                <c:pt idx="0">
                  <c:v>Poupança Acumulada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'Planilhas de Gastos Mensais'!$C$3:$N$3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'Planilhas de Gastos Mensais'!$C$85:$N$85</c:f>
              <c:numCache>
                <c:formatCode>_-"R$"\ * #.##000_-;\-"R$"\ * #.##000_-;_-"R$"\ * "-"??_-;_-@_-</c:formatCode>
                <c:ptCount val="12"/>
                <c:pt idx="0">
                  <c:v>2290.390999999996</c:v>
                </c:pt>
                <c:pt idx="1">
                  <c:v>-23700.86800000001</c:v>
                </c:pt>
                <c:pt idx="2">
                  <c:v>-25037.02700000001</c:v>
                </c:pt>
                <c:pt idx="3">
                  <c:v>-25322.05600000001</c:v>
                </c:pt>
                <c:pt idx="4">
                  <c:v>-25043.82500000001</c:v>
                </c:pt>
                <c:pt idx="5">
                  <c:v>-24813.11400000001</c:v>
                </c:pt>
                <c:pt idx="6">
                  <c:v>-24136.88300000001</c:v>
                </c:pt>
                <c:pt idx="7">
                  <c:v>-23425.16200000001</c:v>
                </c:pt>
                <c:pt idx="8">
                  <c:v>-22813.44100000001</c:v>
                </c:pt>
                <c:pt idx="9">
                  <c:v>-22801.72000000001</c:v>
                </c:pt>
                <c:pt idx="10">
                  <c:v>-22789.99900000001</c:v>
                </c:pt>
                <c:pt idx="11">
                  <c:v>-22878.27800000002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4022672"/>
        <c:axId val="-1094020352"/>
      </c:areaChart>
      <c:catAx>
        <c:axId val="-109402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4020352"/>
        <c:crosses val="autoZero"/>
        <c:auto val="1"/>
        <c:lblAlgn val="ctr"/>
        <c:lblOffset val="100"/>
        <c:noMultiLvlLbl val="0"/>
      </c:catAx>
      <c:valAx>
        <c:axId val="-10940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402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254001</xdr:colOff>
      <xdr:row>19</xdr:row>
      <xdr:rowOff>123824</xdr:rowOff>
    </xdr:from>
    <xdr:to>
      <xdr:col>17</xdr:col>
      <xdr:colOff>390525</xdr:colOff>
      <xdr:row>73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4</xdr:row>
      <xdr:rowOff>0</xdr:rowOff>
    </xdr:from>
    <xdr:to>
      <xdr:col>17</xdr:col>
      <xdr:colOff>419100</xdr:colOff>
      <xdr:row>18</xdr:row>
      <xdr:rowOff>61911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26</xdr:col>
      <xdr:colOff>304800</xdr:colOff>
      <xdr:row>18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F9"/>
  <sheetViews>
    <sheetView showGridLines="0" showRowColHeaders="0" topLeftCell="A19" workbookViewId="0">
      <selection activeCell="F5" sqref="F5"/>
    </sheetView>
  </sheetViews>
  <sheetFormatPr baseColWidth="10" defaultColWidth="8.83203125" defaultRowHeight="15" x14ac:dyDescent="0.2"/>
  <sheetData>
    <row r="2" spans="6:6" ht="31" x14ac:dyDescent="0.35">
      <c r="F2" s="17" t="s">
        <v>22</v>
      </c>
    </row>
    <row r="4" spans="6:6" ht="21" x14ac:dyDescent="0.25">
      <c r="F4" s="16" t="s">
        <v>23</v>
      </c>
    </row>
    <row r="5" spans="6:6" x14ac:dyDescent="0.2">
      <c r="F5" s="18" t="s">
        <v>2</v>
      </c>
    </row>
    <row r="8" spans="6:6" ht="21" x14ac:dyDescent="0.25">
      <c r="F8" s="16" t="s">
        <v>24</v>
      </c>
    </row>
    <row r="9" spans="6:6" x14ac:dyDescent="0.2">
      <c r="F9" s="19">
        <v>0.2</v>
      </c>
    </row>
  </sheetData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Sheet2!$M$8:$M$19</xm:f>
          </x14:formula1>
          <xm:sqref>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95"/>
  <sheetViews>
    <sheetView showGridLines="0" showRowColHeaders="0" tabSelected="1" topLeftCell="A41" workbookViewId="0">
      <selection activeCell="B58" sqref="B58"/>
    </sheetView>
  </sheetViews>
  <sheetFormatPr baseColWidth="10" defaultColWidth="8.83203125" defaultRowHeight="15" x14ac:dyDescent="0.2"/>
  <cols>
    <col min="1" max="1" width="8.83203125" style="1"/>
    <col min="2" max="2" width="20.1640625" style="1" bestFit="1" customWidth="1"/>
    <col min="3" max="14" width="14.1640625" style="1" customWidth="1"/>
    <col min="15" max="15" width="17.1640625" style="1" bestFit="1" customWidth="1"/>
    <col min="16" max="16" width="22" style="1" bestFit="1" customWidth="1"/>
    <col min="17" max="16384" width="8.83203125" style="1"/>
  </cols>
  <sheetData>
    <row r="3" spans="2:14" x14ac:dyDescent="0.2"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</row>
    <row r="5" spans="2:14" ht="22" thickBot="1" x14ac:dyDescent="0.3">
      <c r="B5" s="3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4" x14ac:dyDescent="0.2">
      <c r="B6" s="4" t="s">
        <v>30</v>
      </c>
      <c r="C6" s="7">
        <v>7134.49</v>
      </c>
      <c r="D6" s="7">
        <v>7134.49</v>
      </c>
      <c r="E6" s="7">
        <v>7134.49</v>
      </c>
      <c r="F6" s="7">
        <v>7134.49</v>
      </c>
      <c r="G6" s="7">
        <v>7134.49</v>
      </c>
      <c r="H6" s="7">
        <v>7134.49</v>
      </c>
      <c r="I6" s="7">
        <v>7134.49</v>
      </c>
      <c r="J6" s="7">
        <v>7134.49</v>
      </c>
      <c r="K6" s="7">
        <v>7134.49</v>
      </c>
      <c r="L6" s="7">
        <v>7134.49</v>
      </c>
      <c r="M6" s="7">
        <v>7134.49</v>
      </c>
      <c r="N6" s="7">
        <v>7134.49</v>
      </c>
    </row>
    <row r="7" spans="2:14" x14ac:dyDescent="0.2">
      <c r="B7" s="5" t="s">
        <v>31</v>
      </c>
      <c r="C7" s="8">
        <v>5000</v>
      </c>
      <c r="D7" s="8">
        <v>5000</v>
      </c>
      <c r="E7" s="8">
        <v>5000</v>
      </c>
      <c r="F7" s="8">
        <v>5000</v>
      </c>
      <c r="G7" s="8">
        <v>5000</v>
      </c>
      <c r="H7" s="8">
        <v>5000</v>
      </c>
      <c r="I7" s="8">
        <v>5000</v>
      </c>
      <c r="J7" s="8">
        <v>5000</v>
      </c>
      <c r="K7" s="8">
        <v>5000</v>
      </c>
      <c r="L7" s="8">
        <v>5000</v>
      </c>
      <c r="M7" s="8">
        <v>5000</v>
      </c>
      <c r="N7" s="8">
        <v>5000</v>
      </c>
    </row>
    <row r="8" spans="2:14" x14ac:dyDescent="0.2">
      <c r="B8" s="5" t="s">
        <v>32</v>
      </c>
      <c r="C8" s="8">
        <v>1100</v>
      </c>
      <c r="D8" s="8">
        <v>1100</v>
      </c>
      <c r="E8" s="8">
        <v>1100</v>
      </c>
      <c r="F8" s="8">
        <v>1100</v>
      </c>
      <c r="G8" s="8">
        <v>1100</v>
      </c>
      <c r="H8" s="8">
        <v>1100</v>
      </c>
      <c r="I8" s="8">
        <v>1100</v>
      </c>
      <c r="J8" s="8">
        <v>1100</v>
      </c>
      <c r="K8" s="8">
        <v>1100</v>
      </c>
      <c r="L8" s="8">
        <v>1100</v>
      </c>
      <c r="M8" s="8">
        <v>1100</v>
      </c>
      <c r="N8" s="8">
        <v>1100</v>
      </c>
    </row>
    <row r="9" spans="2:14" x14ac:dyDescent="0.2">
      <c r="B9" s="5" t="s">
        <v>54</v>
      </c>
      <c r="C9" s="8">
        <v>5700</v>
      </c>
      <c r="D9" s="8">
        <v>5700</v>
      </c>
      <c r="E9" s="8">
        <v>5700</v>
      </c>
      <c r="F9" s="8">
        <v>5700</v>
      </c>
      <c r="G9" s="8">
        <v>5700</v>
      </c>
      <c r="H9" s="8">
        <v>5700</v>
      </c>
      <c r="I9" s="8">
        <v>5700</v>
      </c>
      <c r="J9" s="8">
        <v>5700</v>
      </c>
      <c r="K9" s="8">
        <v>5700</v>
      </c>
      <c r="L9" s="8">
        <v>5700</v>
      </c>
      <c r="M9" s="8">
        <v>5700</v>
      </c>
      <c r="N9" s="8">
        <v>5700</v>
      </c>
    </row>
    <row r="10" spans="2:14" x14ac:dyDescent="0.2">
      <c r="B10" s="5" t="s">
        <v>69</v>
      </c>
      <c r="C10" s="15">
        <v>30000</v>
      </c>
      <c r="D10" s="15">
        <v>4950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2:14" x14ac:dyDescent="0.2">
      <c r="B11" s="5" t="s">
        <v>70</v>
      </c>
      <c r="C11" s="15">
        <v>1500</v>
      </c>
      <c r="D11" s="15">
        <v>1500</v>
      </c>
      <c r="E11" s="15">
        <v>1500</v>
      </c>
      <c r="F11" s="15">
        <v>1500</v>
      </c>
      <c r="G11" s="15">
        <v>1500</v>
      </c>
      <c r="H11" s="15">
        <v>1500</v>
      </c>
      <c r="I11" s="15">
        <v>1500</v>
      </c>
      <c r="J11" s="15">
        <v>1500</v>
      </c>
      <c r="K11" s="15">
        <v>1500</v>
      </c>
      <c r="L11" s="15">
        <v>1500</v>
      </c>
      <c r="M11" s="15">
        <v>1500</v>
      </c>
      <c r="N11" s="15">
        <v>1500</v>
      </c>
    </row>
    <row r="12" spans="2:14" x14ac:dyDescent="0.2">
      <c r="B12" s="5"/>
    </row>
    <row r="13" spans="2:14" x14ac:dyDescent="0.2">
      <c r="B13" s="5"/>
    </row>
    <row r="14" spans="2:14" x14ac:dyDescent="0.2">
      <c r="B14" s="5"/>
    </row>
    <row r="15" spans="2:14" x14ac:dyDescent="0.2">
      <c r="B15" s="5"/>
    </row>
    <row r="16" spans="2:14" x14ac:dyDescent="0.2">
      <c r="B16" s="5"/>
    </row>
    <row r="17" spans="2:16" x14ac:dyDescent="0.2">
      <c r="B17" s="5"/>
    </row>
    <row r="18" spans="2:16" x14ac:dyDescent="0.2">
      <c r="B18" s="5"/>
    </row>
    <row r="19" spans="2:16" x14ac:dyDescent="0.2">
      <c r="B19" s="5"/>
    </row>
    <row r="20" spans="2:16" x14ac:dyDescent="0.2">
      <c r="B20" s="9" t="s">
        <v>19</v>
      </c>
      <c r="C20" s="11">
        <f>IF(C6="","",SUM(C6:C19))</f>
        <v>50434.49</v>
      </c>
      <c r="D20" s="11">
        <f>IF(D6="","",SUM(D6:D19))</f>
        <v>25384.489999999998</v>
      </c>
      <c r="E20" s="11">
        <f>IF(E6="","",SUM(E6:E19))</f>
        <v>20434.489999999998</v>
      </c>
      <c r="F20" s="11">
        <f>IF(F6="","",SUM(F6:F19))</f>
        <v>20434.489999999998</v>
      </c>
      <c r="G20" s="11">
        <f>IF(G6="","",SUM(G6:G19))</f>
        <v>20434.489999999998</v>
      </c>
      <c r="H20" s="11">
        <f>IF(H6="","",SUM(H6:H19))</f>
        <v>20434.489999999998</v>
      </c>
      <c r="I20" s="11">
        <f>IF(I6="","",SUM(I6:I19))</f>
        <v>20434.489999999998</v>
      </c>
      <c r="J20" s="11">
        <f>IF(J6="","",SUM(J6:J19))</f>
        <v>20434.489999999998</v>
      </c>
      <c r="K20" s="11">
        <f>IF(K6="","",SUM(K6:K19))</f>
        <v>20434.489999999998</v>
      </c>
      <c r="L20" s="11">
        <f>IF(L6="","",SUM(L6:L19))</f>
        <v>20434.489999999998</v>
      </c>
      <c r="M20" s="11">
        <f>IF(M6="","",SUM(M6:M19))</f>
        <v>20434.489999999998</v>
      </c>
      <c r="N20" s="11">
        <f>IF(N6="","",SUM(N6:N19))</f>
        <v>20434.489999999998</v>
      </c>
    </row>
    <row r="22" spans="2:16" ht="22" thickBot="1" x14ac:dyDescent="0.3">
      <c r="B22" s="3" t="s">
        <v>14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6" s="10" customFormat="1" x14ac:dyDescent="0.2">
      <c r="B23" s="5" t="s">
        <v>25</v>
      </c>
      <c r="C23" s="7">
        <v>885</v>
      </c>
      <c r="D23" s="7">
        <v>885</v>
      </c>
      <c r="E23" s="7">
        <v>885</v>
      </c>
      <c r="F23" s="7">
        <v>885</v>
      </c>
      <c r="G23" s="7">
        <v>885</v>
      </c>
      <c r="H23" s="7">
        <v>885</v>
      </c>
      <c r="I23" s="7">
        <v>885</v>
      </c>
      <c r="J23" s="7">
        <v>885</v>
      </c>
      <c r="K23" s="7">
        <v>885</v>
      </c>
      <c r="L23" s="7">
        <v>885</v>
      </c>
      <c r="M23" s="7">
        <v>885</v>
      </c>
      <c r="N23" s="7">
        <v>885</v>
      </c>
      <c r="O23" s="1"/>
      <c r="P23" s="1"/>
    </row>
    <row r="24" spans="2:16" x14ac:dyDescent="0.2">
      <c r="B24" s="5" t="s">
        <v>29</v>
      </c>
      <c r="C24" s="8">
        <v>1655.72</v>
      </c>
      <c r="D24" s="8">
        <v>1655.72</v>
      </c>
      <c r="E24" s="8">
        <v>1655.72</v>
      </c>
      <c r="F24" s="8">
        <v>1655.72</v>
      </c>
      <c r="G24" s="8">
        <v>1655.72</v>
      </c>
      <c r="H24" s="8">
        <v>1655.72</v>
      </c>
      <c r="I24" s="8">
        <v>1655.72</v>
      </c>
      <c r="J24" s="8">
        <v>1655.72</v>
      </c>
      <c r="K24" s="8">
        <v>1655.72</v>
      </c>
      <c r="L24" s="8">
        <v>1655.72</v>
      </c>
      <c r="M24" s="8">
        <v>1655.72</v>
      </c>
      <c r="N24" s="8">
        <v>1655.72</v>
      </c>
    </row>
    <row r="25" spans="2:16" x14ac:dyDescent="0.2">
      <c r="B25" s="5" t="s">
        <v>0</v>
      </c>
      <c r="C25" s="8">
        <v>420.72</v>
      </c>
      <c r="D25" s="8">
        <v>400</v>
      </c>
      <c r="E25" s="8">
        <v>400</v>
      </c>
      <c r="F25" s="8">
        <v>400</v>
      </c>
      <c r="G25" s="8">
        <v>400</v>
      </c>
      <c r="H25" s="8">
        <v>400</v>
      </c>
      <c r="I25" s="8">
        <v>400</v>
      </c>
      <c r="J25" s="8">
        <v>400</v>
      </c>
      <c r="K25" s="8">
        <v>400</v>
      </c>
      <c r="L25" s="8">
        <v>400</v>
      </c>
      <c r="M25" s="8">
        <v>400</v>
      </c>
      <c r="N25" s="8">
        <v>400</v>
      </c>
    </row>
    <row r="26" spans="2:16" x14ac:dyDescent="0.2">
      <c r="B26" s="5" t="s">
        <v>37</v>
      </c>
      <c r="C26" s="7">
        <v>180</v>
      </c>
      <c r="D26" s="7">
        <v>180</v>
      </c>
      <c r="E26" s="7">
        <v>180</v>
      </c>
      <c r="F26" s="7">
        <v>180</v>
      </c>
      <c r="G26" s="7">
        <v>180</v>
      </c>
      <c r="H26" s="7">
        <v>180</v>
      </c>
      <c r="I26" s="7">
        <v>180</v>
      </c>
      <c r="J26" s="7">
        <v>180</v>
      </c>
      <c r="K26" s="7">
        <v>180</v>
      </c>
      <c r="L26" s="7">
        <v>180</v>
      </c>
      <c r="M26" s="7">
        <v>180</v>
      </c>
      <c r="N26" s="7">
        <v>180</v>
      </c>
    </row>
    <row r="27" spans="2:16" x14ac:dyDescent="0.2">
      <c r="B27" s="5" t="s">
        <v>38</v>
      </c>
      <c r="C27" s="8">
        <v>580</v>
      </c>
      <c r="D27" s="8">
        <v>580</v>
      </c>
      <c r="E27" s="8">
        <v>580</v>
      </c>
      <c r="F27" s="8">
        <v>580</v>
      </c>
      <c r="G27" s="8">
        <v>580</v>
      </c>
      <c r="H27" s="8">
        <v>580</v>
      </c>
      <c r="I27" s="8">
        <v>580</v>
      </c>
      <c r="J27" s="8">
        <v>580</v>
      </c>
      <c r="K27" s="8">
        <v>580</v>
      </c>
      <c r="L27" s="8">
        <v>580</v>
      </c>
      <c r="M27" s="8">
        <v>580</v>
      </c>
      <c r="N27" s="8">
        <v>580</v>
      </c>
    </row>
    <row r="28" spans="2:16" x14ac:dyDescent="0.2">
      <c r="B28" s="5" t="s">
        <v>39</v>
      </c>
      <c r="C28" s="7">
        <v>600</v>
      </c>
      <c r="D28" s="7">
        <v>600</v>
      </c>
      <c r="E28" s="7">
        <v>600</v>
      </c>
      <c r="F28" s="7">
        <v>600</v>
      </c>
      <c r="G28" s="7">
        <v>600</v>
      </c>
      <c r="H28" s="7">
        <v>600</v>
      </c>
      <c r="I28" s="7">
        <v>600</v>
      </c>
      <c r="J28" s="7">
        <v>600</v>
      </c>
      <c r="K28" s="7">
        <v>600</v>
      </c>
      <c r="L28" s="7">
        <v>600</v>
      </c>
      <c r="M28" s="7">
        <v>600</v>
      </c>
      <c r="N28" s="7">
        <v>600</v>
      </c>
    </row>
    <row r="29" spans="2:16" s="10" customFormat="1" x14ac:dyDescent="0.2">
      <c r="B29" s="5" t="s">
        <v>41</v>
      </c>
      <c r="C29" s="8">
        <v>300</v>
      </c>
      <c r="D29" s="8">
        <v>150</v>
      </c>
      <c r="E29" s="8">
        <v>300</v>
      </c>
      <c r="F29" s="8">
        <v>300</v>
      </c>
      <c r="G29" s="8">
        <v>300</v>
      </c>
      <c r="H29" s="8">
        <v>300</v>
      </c>
      <c r="I29" s="8">
        <v>300</v>
      </c>
      <c r="J29" s="8">
        <v>300</v>
      </c>
      <c r="K29" s="8">
        <v>300</v>
      </c>
      <c r="L29" s="8">
        <v>300</v>
      </c>
      <c r="M29" s="8">
        <v>300</v>
      </c>
      <c r="N29" s="8">
        <v>300</v>
      </c>
      <c r="O29" s="1"/>
      <c r="P29" s="1"/>
    </row>
    <row r="30" spans="2:16" ht="16" x14ac:dyDescent="0.2">
      <c r="B30" s="5" t="s">
        <v>40</v>
      </c>
      <c r="C30" s="7">
        <v>300</v>
      </c>
      <c r="D30" s="23">
        <v>174.76</v>
      </c>
      <c r="E30" s="7">
        <v>300</v>
      </c>
      <c r="F30" s="7">
        <v>300</v>
      </c>
      <c r="G30" s="7">
        <v>300</v>
      </c>
      <c r="H30" s="7">
        <v>300</v>
      </c>
      <c r="I30" s="7">
        <v>300</v>
      </c>
      <c r="J30" s="7">
        <v>300</v>
      </c>
      <c r="K30" s="7">
        <v>300</v>
      </c>
      <c r="L30" s="7">
        <v>300</v>
      </c>
      <c r="M30" s="7">
        <v>300</v>
      </c>
      <c r="N30" s="7">
        <v>300</v>
      </c>
    </row>
    <row r="31" spans="2:16" x14ac:dyDescent="0.2">
      <c r="B31" s="5" t="s">
        <v>42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6" x14ac:dyDescent="0.2">
      <c r="B32" s="5" t="s">
        <v>43</v>
      </c>
      <c r="C32" s="7">
        <v>350</v>
      </c>
      <c r="D32" s="7">
        <v>350</v>
      </c>
      <c r="E32" s="7">
        <v>350</v>
      </c>
      <c r="F32" s="7"/>
      <c r="G32" s="7"/>
      <c r="H32" s="7"/>
      <c r="I32" s="7"/>
      <c r="J32" s="7"/>
      <c r="K32" s="7"/>
      <c r="L32" s="7">
        <v>350</v>
      </c>
      <c r="M32" s="7">
        <v>350</v>
      </c>
      <c r="N32" s="7">
        <v>350</v>
      </c>
      <c r="O32" s="10"/>
      <c r="P32" s="10"/>
    </row>
    <row r="33" spans="2:16" x14ac:dyDescent="0.2">
      <c r="B33" s="5" t="s">
        <v>44</v>
      </c>
      <c r="C33" s="7">
        <v>350</v>
      </c>
      <c r="D33" s="7">
        <v>350</v>
      </c>
      <c r="E33" s="7">
        <v>350</v>
      </c>
      <c r="F33" s="7"/>
      <c r="G33" s="7"/>
      <c r="H33" s="7"/>
      <c r="I33" s="7"/>
      <c r="J33" s="7"/>
      <c r="K33" s="7"/>
      <c r="L33" s="7">
        <v>350</v>
      </c>
      <c r="M33" s="7">
        <v>350</v>
      </c>
      <c r="N33" s="7">
        <v>350</v>
      </c>
    </row>
    <row r="34" spans="2:16" x14ac:dyDescent="0.2">
      <c r="B34" s="5" t="s">
        <v>45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2:16" x14ac:dyDescent="0.2">
      <c r="B35" s="5" t="s">
        <v>46</v>
      </c>
      <c r="C35" s="7">
        <v>670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P35" s="15"/>
    </row>
    <row r="36" spans="2:16" x14ac:dyDescent="0.2">
      <c r="B36" s="5" t="s">
        <v>47</v>
      </c>
      <c r="C36" s="7">
        <v>670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2:16" x14ac:dyDescent="0.2">
      <c r="B37" s="5" t="s">
        <v>48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2:16" x14ac:dyDescent="0.2">
      <c r="B38" s="5" t="s">
        <v>53</v>
      </c>
      <c r="C38" s="8">
        <v>194</v>
      </c>
      <c r="D38" s="8">
        <v>100</v>
      </c>
      <c r="E38" s="8">
        <v>100</v>
      </c>
      <c r="F38" s="8">
        <v>100</v>
      </c>
      <c r="G38" s="8">
        <v>100</v>
      </c>
      <c r="H38" s="8">
        <v>100</v>
      </c>
      <c r="I38" s="8">
        <v>100</v>
      </c>
      <c r="J38" s="8">
        <v>100</v>
      </c>
      <c r="K38" s="8">
        <v>100</v>
      </c>
      <c r="L38" s="8">
        <v>100</v>
      </c>
      <c r="M38" s="8">
        <v>100</v>
      </c>
      <c r="N38" s="8">
        <v>100</v>
      </c>
      <c r="O38" s="10"/>
      <c r="P38" s="10"/>
    </row>
    <row r="39" spans="2:16" x14ac:dyDescent="0.2">
      <c r="B39" s="5" t="s">
        <v>49</v>
      </c>
      <c r="C39" s="7">
        <v>50</v>
      </c>
      <c r="D39" s="7">
        <v>50</v>
      </c>
      <c r="E39" s="7">
        <v>50</v>
      </c>
      <c r="F39" s="7">
        <v>50</v>
      </c>
      <c r="G39" s="7">
        <v>50</v>
      </c>
      <c r="H39" s="7">
        <v>50</v>
      </c>
      <c r="I39" s="7">
        <v>50</v>
      </c>
      <c r="J39" s="7">
        <v>50</v>
      </c>
      <c r="K39" s="7">
        <v>50</v>
      </c>
      <c r="L39" s="7">
        <v>50</v>
      </c>
      <c r="M39" s="7">
        <v>50</v>
      </c>
      <c r="N39" s="7">
        <v>50</v>
      </c>
    </row>
    <row r="40" spans="2:16" x14ac:dyDescent="0.2">
      <c r="B40" s="5" t="s">
        <v>50</v>
      </c>
      <c r="C40" s="8">
        <v>25</v>
      </c>
      <c r="D40" s="8">
        <v>25</v>
      </c>
      <c r="E40" s="8">
        <v>25</v>
      </c>
      <c r="F40" s="8">
        <v>25</v>
      </c>
      <c r="G40" s="8">
        <v>25</v>
      </c>
      <c r="H40" s="8">
        <v>25</v>
      </c>
      <c r="I40" s="8">
        <v>25</v>
      </c>
      <c r="J40" s="8">
        <v>25</v>
      </c>
      <c r="K40" s="8">
        <v>25</v>
      </c>
      <c r="L40" s="8">
        <v>25</v>
      </c>
      <c r="M40" s="8">
        <v>25</v>
      </c>
      <c r="N40" s="8">
        <v>25</v>
      </c>
    </row>
    <row r="41" spans="2:16" x14ac:dyDescent="0.2">
      <c r="B41" s="5" t="s">
        <v>51</v>
      </c>
      <c r="C41" s="7">
        <v>25</v>
      </c>
      <c r="D41" s="7">
        <v>25</v>
      </c>
      <c r="E41" s="7">
        <v>25</v>
      </c>
      <c r="F41" s="7">
        <v>25</v>
      </c>
      <c r="G41" s="7">
        <v>25</v>
      </c>
      <c r="H41" s="7">
        <v>25</v>
      </c>
      <c r="I41" s="7">
        <v>25</v>
      </c>
      <c r="J41" s="7">
        <v>25</v>
      </c>
      <c r="K41" s="7">
        <v>25</v>
      </c>
      <c r="L41" s="7">
        <v>25</v>
      </c>
      <c r="M41" s="7">
        <v>25</v>
      </c>
      <c r="N41" s="7">
        <v>25</v>
      </c>
    </row>
    <row r="42" spans="2:16" x14ac:dyDescent="0.2">
      <c r="B42" s="5" t="s">
        <v>52</v>
      </c>
      <c r="C42" s="8">
        <v>35</v>
      </c>
      <c r="D42" s="8">
        <v>35</v>
      </c>
      <c r="E42" s="8">
        <v>35</v>
      </c>
      <c r="F42" s="8">
        <v>35</v>
      </c>
      <c r="G42" s="8">
        <v>35</v>
      </c>
      <c r="H42" s="8">
        <v>35</v>
      </c>
      <c r="I42" s="8">
        <v>35</v>
      </c>
      <c r="J42" s="8">
        <v>35</v>
      </c>
      <c r="K42" s="8">
        <v>35</v>
      </c>
      <c r="L42" s="8">
        <v>35</v>
      </c>
      <c r="M42" s="8">
        <v>35</v>
      </c>
      <c r="N42" s="8">
        <v>35</v>
      </c>
    </row>
    <row r="43" spans="2:16" x14ac:dyDescent="0.2">
      <c r="B43" s="5" t="s">
        <v>67</v>
      </c>
      <c r="C43" s="8">
        <v>1200</v>
      </c>
      <c r="D43" s="8">
        <f>26.55+34.37+1200</f>
        <v>1260.92</v>
      </c>
      <c r="E43" s="8">
        <v>1200</v>
      </c>
      <c r="F43" s="8">
        <v>1200</v>
      </c>
      <c r="G43" s="8">
        <v>1200</v>
      </c>
      <c r="H43" s="8">
        <v>1200</v>
      </c>
      <c r="I43" s="8">
        <v>1200</v>
      </c>
      <c r="J43" s="8">
        <v>1200</v>
      </c>
      <c r="K43" s="8">
        <v>1200</v>
      </c>
      <c r="L43" s="8">
        <v>1200</v>
      </c>
      <c r="M43" s="8">
        <v>1200</v>
      </c>
      <c r="N43" s="8">
        <v>1200</v>
      </c>
    </row>
    <row r="44" spans="2:16" x14ac:dyDescent="0.2">
      <c r="B44" s="5" t="s">
        <v>55</v>
      </c>
      <c r="C44" s="8">
        <v>200</v>
      </c>
      <c r="D44" s="8">
        <v>200</v>
      </c>
      <c r="E44" s="8">
        <v>200</v>
      </c>
      <c r="F44" s="8">
        <v>200</v>
      </c>
      <c r="G44" s="8">
        <v>200</v>
      </c>
      <c r="H44" s="8">
        <v>200</v>
      </c>
      <c r="I44" s="8">
        <v>200</v>
      </c>
      <c r="J44" s="8">
        <v>200</v>
      </c>
      <c r="K44" s="8">
        <v>200</v>
      </c>
      <c r="L44" s="8">
        <v>200</v>
      </c>
      <c r="M44" s="8">
        <v>200</v>
      </c>
      <c r="N44" s="8">
        <v>200</v>
      </c>
    </row>
    <row r="45" spans="2:16" x14ac:dyDescent="0.2">
      <c r="B45" s="5" t="s">
        <v>56</v>
      </c>
      <c r="C45" s="8">
        <v>300</v>
      </c>
      <c r="D45" s="8">
        <v>300</v>
      </c>
      <c r="E45" s="8">
        <v>300</v>
      </c>
      <c r="F45" s="8">
        <v>300</v>
      </c>
      <c r="G45" s="8">
        <v>300</v>
      </c>
      <c r="H45" s="8">
        <v>300</v>
      </c>
      <c r="I45" s="8">
        <v>300</v>
      </c>
      <c r="J45" s="8">
        <v>300</v>
      </c>
      <c r="K45" s="8">
        <v>300</v>
      </c>
      <c r="L45" s="8">
        <v>300</v>
      </c>
      <c r="M45" s="8">
        <v>300</v>
      </c>
      <c r="N45" s="8">
        <v>300</v>
      </c>
    </row>
    <row r="46" spans="2:16" x14ac:dyDescent="0.2">
      <c r="B46" s="5" t="s">
        <v>58</v>
      </c>
      <c r="C46" s="7">
        <v>150</v>
      </c>
      <c r="D46" s="7">
        <v>150</v>
      </c>
      <c r="E46" s="7">
        <v>150</v>
      </c>
      <c r="F46" s="7">
        <v>150</v>
      </c>
      <c r="G46" s="7">
        <v>150</v>
      </c>
      <c r="H46" s="7">
        <v>150</v>
      </c>
      <c r="I46" s="7">
        <v>150</v>
      </c>
      <c r="J46" s="7">
        <v>150</v>
      </c>
      <c r="K46" s="7">
        <v>150</v>
      </c>
      <c r="L46" s="7">
        <v>150</v>
      </c>
      <c r="M46" s="7">
        <v>150</v>
      </c>
      <c r="N46" s="7">
        <v>150</v>
      </c>
    </row>
    <row r="47" spans="2:16" x14ac:dyDescent="0.2">
      <c r="B47" s="5" t="s">
        <v>57</v>
      </c>
      <c r="C47" s="7">
        <v>150</v>
      </c>
      <c r="D47" s="7">
        <v>150</v>
      </c>
      <c r="E47" s="7">
        <v>150</v>
      </c>
      <c r="F47" s="7">
        <v>150</v>
      </c>
      <c r="G47" s="7">
        <v>150</v>
      </c>
      <c r="H47" s="7">
        <v>150</v>
      </c>
      <c r="I47" s="7">
        <v>150</v>
      </c>
      <c r="J47" s="7">
        <v>150</v>
      </c>
      <c r="K47" s="7">
        <v>150</v>
      </c>
      <c r="L47" s="7">
        <v>150</v>
      </c>
      <c r="M47" s="7">
        <v>150</v>
      </c>
      <c r="N47" s="7">
        <v>150</v>
      </c>
    </row>
    <row r="48" spans="2:16" ht="16" x14ac:dyDescent="0.2">
      <c r="B48" s="22" t="s">
        <v>59</v>
      </c>
      <c r="C48" s="8">
        <v>2024.11</v>
      </c>
      <c r="D48" s="8">
        <v>2173.44</v>
      </c>
      <c r="E48" s="8">
        <v>666.79</v>
      </c>
      <c r="F48" s="8">
        <v>466.8</v>
      </c>
      <c r="G48" s="8">
        <v>433.49</v>
      </c>
      <c r="H48" s="8">
        <v>381.01</v>
      </c>
      <c r="I48" s="8">
        <v>35.49</v>
      </c>
      <c r="J48" s="8"/>
      <c r="K48" s="8"/>
      <c r="L48" s="8"/>
      <c r="M48" s="8"/>
      <c r="N48" s="8"/>
    </row>
    <row r="49" spans="2:14" x14ac:dyDescent="0.2">
      <c r="B49" s="5" t="s">
        <v>60</v>
      </c>
      <c r="C49" s="8">
        <v>800</v>
      </c>
      <c r="D49" s="8">
        <v>800</v>
      </c>
      <c r="E49" s="8">
        <v>800</v>
      </c>
      <c r="F49" s="8">
        <v>800</v>
      </c>
      <c r="G49" s="8">
        <v>800</v>
      </c>
      <c r="H49" s="8">
        <v>800</v>
      </c>
      <c r="I49" s="8">
        <v>800</v>
      </c>
      <c r="J49" s="8">
        <v>800</v>
      </c>
      <c r="K49" s="8">
        <v>800</v>
      </c>
      <c r="L49" s="8">
        <v>800</v>
      </c>
      <c r="M49" s="8">
        <v>800</v>
      </c>
      <c r="N49" s="8">
        <v>800</v>
      </c>
    </row>
    <row r="50" spans="2:14" x14ac:dyDescent="0.2">
      <c r="B50" s="5" t="s">
        <v>61</v>
      </c>
      <c r="C50" s="7">
        <v>131.65</v>
      </c>
      <c r="D50" s="7">
        <v>131.65</v>
      </c>
      <c r="E50" s="7">
        <v>131.65</v>
      </c>
      <c r="F50" s="7">
        <v>131.65</v>
      </c>
      <c r="G50" s="7">
        <v>131.65</v>
      </c>
      <c r="H50" s="7">
        <v>131.65</v>
      </c>
      <c r="I50" s="7">
        <v>131.65</v>
      </c>
      <c r="J50" s="7">
        <v>131.65</v>
      </c>
      <c r="K50" s="7">
        <v>131.65</v>
      </c>
      <c r="L50" s="7">
        <v>131.65</v>
      </c>
      <c r="M50" s="7">
        <v>131.65</v>
      </c>
      <c r="N50" s="7">
        <v>131.65</v>
      </c>
    </row>
    <row r="51" spans="2:14" x14ac:dyDescent="0.2">
      <c r="B51" s="5" t="s">
        <v>62</v>
      </c>
      <c r="C51" s="8"/>
      <c r="D51" s="8">
        <v>450.46</v>
      </c>
      <c r="E51" s="8">
        <v>476.96</v>
      </c>
      <c r="F51" s="8">
        <v>529.95000000000005</v>
      </c>
      <c r="G51" s="8"/>
      <c r="H51" s="8"/>
      <c r="I51" s="8"/>
      <c r="J51" s="8"/>
      <c r="K51" s="8"/>
      <c r="L51" s="8"/>
      <c r="M51" s="8"/>
      <c r="N51" s="7"/>
    </row>
    <row r="52" spans="2:14" x14ac:dyDescent="0.2">
      <c r="B52" s="5" t="s">
        <v>63</v>
      </c>
      <c r="C52" s="8">
        <v>4000</v>
      </c>
      <c r="D52" s="8">
        <v>14568.4</v>
      </c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2:14" x14ac:dyDescent="0.2">
      <c r="B53" s="5" t="s">
        <v>64</v>
      </c>
      <c r="C53" s="8"/>
      <c r="D53" s="8"/>
      <c r="E53" s="8">
        <v>104.13</v>
      </c>
      <c r="F53" s="8"/>
      <c r="G53" s="8"/>
      <c r="H53" s="8"/>
      <c r="I53" s="8"/>
      <c r="J53" s="8"/>
      <c r="K53" s="8"/>
      <c r="L53" s="8"/>
      <c r="M53" s="8"/>
      <c r="N53" s="8"/>
    </row>
    <row r="54" spans="2:14" x14ac:dyDescent="0.2">
      <c r="B54" s="5" t="s">
        <v>65</v>
      </c>
      <c r="C54" s="8"/>
      <c r="D54" s="8"/>
      <c r="E54" s="8">
        <v>100</v>
      </c>
      <c r="F54" s="8"/>
      <c r="G54" s="8"/>
      <c r="H54" s="8">
        <v>100</v>
      </c>
      <c r="I54" s="8"/>
      <c r="J54" s="8"/>
      <c r="K54" s="8">
        <v>100</v>
      </c>
      <c r="L54" s="8"/>
      <c r="M54" s="8"/>
      <c r="N54" s="8">
        <v>100</v>
      </c>
    </row>
    <row r="55" spans="2:14" x14ac:dyDescent="0.2">
      <c r="B55" s="5" t="s">
        <v>68</v>
      </c>
      <c r="C55" s="7">
        <v>900</v>
      </c>
      <c r="D55" s="7">
        <v>900</v>
      </c>
      <c r="E55" s="7">
        <v>900</v>
      </c>
      <c r="F55" s="7">
        <v>900</v>
      </c>
      <c r="G55" s="7">
        <v>900</v>
      </c>
      <c r="H55" s="7">
        <v>900</v>
      </c>
      <c r="I55" s="7">
        <v>900</v>
      </c>
      <c r="J55" s="7">
        <v>900</v>
      </c>
      <c r="K55" s="7">
        <v>900</v>
      </c>
      <c r="L55" s="7">
        <v>900</v>
      </c>
      <c r="M55" s="7">
        <v>900</v>
      </c>
      <c r="N55" s="7">
        <v>900</v>
      </c>
    </row>
    <row r="56" spans="2:14" x14ac:dyDescent="0.2">
      <c r="B56" s="26">
        <v>0.1</v>
      </c>
      <c r="C56" s="8">
        <f>0.1*C20</f>
        <v>5043.4490000000005</v>
      </c>
      <c r="D56" s="8">
        <f>0.1*D20</f>
        <v>2538.4490000000001</v>
      </c>
      <c r="E56" s="8">
        <f>0.1*E20</f>
        <v>2043.4489999999998</v>
      </c>
      <c r="F56" s="8">
        <f>0.1*F20</f>
        <v>2043.4489999999998</v>
      </c>
      <c r="G56" s="8">
        <f>0.1*G20</f>
        <v>2043.4489999999998</v>
      </c>
      <c r="H56" s="8">
        <f>0.1*H20</f>
        <v>2043.4489999999998</v>
      </c>
      <c r="I56" s="8">
        <f>0.1*I20</f>
        <v>2043.4489999999998</v>
      </c>
      <c r="J56" s="8">
        <f>0.1*J20</f>
        <v>2043.4489999999998</v>
      </c>
      <c r="K56" s="8">
        <f>0.1*K20</f>
        <v>2043.4489999999998</v>
      </c>
      <c r="L56" s="8">
        <f>0.1*L20</f>
        <v>2043.4489999999998</v>
      </c>
      <c r="M56" s="8">
        <f>0.1*M20</f>
        <v>2043.4489999999998</v>
      </c>
      <c r="N56" s="8">
        <f>0.1*N20</f>
        <v>2043.4489999999998</v>
      </c>
    </row>
    <row r="57" spans="2:14" x14ac:dyDescent="0.2">
      <c r="B57" s="5" t="s">
        <v>83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2:14" x14ac:dyDescent="0.2">
      <c r="B58" s="5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2:14" x14ac:dyDescent="0.2">
      <c r="B59" s="5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2:14" x14ac:dyDescent="0.2">
      <c r="B60" s="5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2:14" x14ac:dyDescent="0.2">
      <c r="B61" s="5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2:14" x14ac:dyDescent="0.2">
      <c r="B62" s="5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2:14" x14ac:dyDescent="0.2">
      <c r="B63" s="5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2:14" x14ac:dyDescent="0.2">
      <c r="B64" s="5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2:15" x14ac:dyDescent="0.2">
      <c r="B65" s="5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2:15" x14ac:dyDescent="0.2">
      <c r="B66" s="5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2:15" x14ac:dyDescent="0.2">
      <c r="B67" s="5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2:15" x14ac:dyDescent="0.2">
      <c r="B68" s="5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2:15" x14ac:dyDescent="0.2">
      <c r="B69" s="5" t="s">
        <v>72</v>
      </c>
      <c r="C69" s="8"/>
      <c r="D69" s="8">
        <v>16900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21">
        <f>111500+0.12*111500-O70</f>
        <v>28262.399999999994</v>
      </c>
    </row>
    <row r="70" spans="2:15" x14ac:dyDescent="0.2">
      <c r="B70" s="5" t="s">
        <v>71</v>
      </c>
      <c r="C70" s="7">
        <v>3534.8</v>
      </c>
      <c r="D70" s="7">
        <v>3534.8</v>
      </c>
      <c r="E70" s="7">
        <v>3534.8</v>
      </c>
      <c r="F70" s="7">
        <v>3534.8</v>
      </c>
      <c r="G70" s="7">
        <v>3534.8</v>
      </c>
      <c r="H70" s="7">
        <v>3534.8</v>
      </c>
      <c r="I70" s="7">
        <v>3534.8</v>
      </c>
      <c r="J70" s="7">
        <v>3534.8</v>
      </c>
      <c r="K70" s="7">
        <v>3534.8</v>
      </c>
      <c r="L70" s="7">
        <v>3534.8</v>
      </c>
      <c r="M70" s="7">
        <v>3534.8</v>
      </c>
      <c r="N70" s="7">
        <v>3534.8</v>
      </c>
      <c r="O70" s="20">
        <f>SUM(C70:N70)+SUM(C71:N71)</f>
        <v>96617.600000000006</v>
      </c>
    </row>
    <row r="71" spans="2:15" x14ac:dyDescent="0.2">
      <c r="B71" s="5" t="s">
        <v>66</v>
      </c>
      <c r="C71" s="8">
        <v>20000</v>
      </c>
      <c r="D71" s="8"/>
      <c r="E71" s="8">
        <v>3420</v>
      </c>
      <c r="F71" s="8">
        <v>3420</v>
      </c>
      <c r="G71" s="8">
        <v>3420</v>
      </c>
      <c r="H71" s="8">
        <v>3420</v>
      </c>
      <c r="I71" s="8">
        <v>3420</v>
      </c>
      <c r="J71" s="8">
        <v>3420</v>
      </c>
      <c r="K71" s="8">
        <v>3420</v>
      </c>
      <c r="L71" s="8">
        <v>3420</v>
      </c>
      <c r="M71" s="8">
        <v>3420</v>
      </c>
      <c r="N71" s="8">
        <v>3420</v>
      </c>
    </row>
    <row r="72" spans="2:15" x14ac:dyDescent="0.2">
      <c r="B72" s="5" t="s">
        <v>33</v>
      </c>
      <c r="C72" s="8">
        <v>173.64</v>
      </c>
      <c r="D72" s="8">
        <v>173.64</v>
      </c>
      <c r="E72" s="8">
        <v>173.64</v>
      </c>
      <c r="F72" s="8">
        <v>173.64</v>
      </c>
      <c r="G72" s="8">
        <v>173.64</v>
      </c>
      <c r="H72" s="8">
        <v>173.64</v>
      </c>
      <c r="I72" s="8">
        <v>173.64</v>
      </c>
      <c r="J72" s="8">
        <v>173.64</v>
      </c>
      <c r="K72" s="8">
        <v>173.64</v>
      </c>
      <c r="L72" s="8">
        <v>173.64</v>
      </c>
      <c r="M72" s="8">
        <v>173.64</v>
      </c>
      <c r="N72" s="8">
        <v>173.64</v>
      </c>
    </row>
    <row r="73" spans="2:15" x14ac:dyDescent="0.2">
      <c r="B73" s="5" t="s">
        <v>34</v>
      </c>
      <c r="C73" s="8">
        <v>800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2:15" x14ac:dyDescent="0.2">
      <c r="B74" s="5" t="s">
        <v>28</v>
      </c>
      <c r="C74" s="8">
        <v>112.5</v>
      </c>
      <c r="D74" s="8">
        <v>250</v>
      </c>
      <c r="E74" s="8">
        <v>250</v>
      </c>
      <c r="F74" s="8">
        <v>250</v>
      </c>
      <c r="G74" s="8">
        <v>250</v>
      </c>
      <c r="H74" s="8">
        <v>250</v>
      </c>
      <c r="I74" s="8">
        <v>250</v>
      </c>
      <c r="J74" s="8">
        <v>250</v>
      </c>
      <c r="K74" s="8">
        <v>250</v>
      </c>
      <c r="L74" s="8">
        <v>250</v>
      </c>
      <c r="M74" s="8">
        <v>250</v>
      </c>
      <c r="N74" s="8">
        <v>250</v>
      </c>
    </row>
    <row r="75" spans="2:15" x14ac:dyDescent="0.2">
      <c r="B75" s="5" t="s">
        <v>27</v>
      </c>
      <c r="C75" s="8">
        <v>487.12</v>
      </c>
      <c r="D75" s="8">
        <v>487.12</v>
      </c>
      <c r="E75" s="8">
        <v>487.12</v>
      </c>
      <c r="F75" s="8">
        <v>487.12</v>
      </c>
      <c r="G75" s="8">
        <v>487.12</v>
      </c>
      <c r="H75" s="8">
        <v>487.12</v>
      </c>
      <c r="I75" s="8">
        <v>487.12</v>
      </c>
      <c r="J75" s="8">
        <v>487.12</v>
      </c>
      <c r="K75" s="8">
        <v>487.12</v>
      </c>
      <c r="L75" s="8">
        <v>487.12</v>
      </c>
      <c r="M75" s="8">
        <v>487.12</v>
      </c>
      <c r="N75" s="8">
        <v>487.12</v>
      </c>
    </row>
    <row r="76" spans="2:15" x14ac:dyDescent="0.2">
      <c r="B76" s="5" t="s">
        <v>35</v>
      </c>
      <c r="C76" s="8">
        <v>72.39</v>
      </c>
      <c r="D76" s="8">
        <v>72.39</v>
      </c>
      <c r="E76" s="8">
        <v>72.39</v>
      </c>
      <c r="F76" s="8">
        <v>72.39</v>
      </c>
      <c r="G76" s="8">
        <v>72.39</v>
      </c>
      <c r="H76" s="8">
        <v>72.39</v>
      </c>
      <c r="I76" s="8">
        <v>72.39</v>
      </c>
      <c r="J76" s="8">
        <v>72.39</v>
      </c>
      <c r="K76" s="8">
        <v>72.39</v>
      </c>
      <c r="L76" s="8">
        <v>72.39</v>
      </c>
      <c r="M76" s="8">
        <v>72.39</v>
      </c>
      <c r="N76" s="8">
        <v>72.39</v>
      </c>
    </row>
    <row r="77" spans="2:15" x14ac:dyDescent="0.2">
      <c r="B77" s="5" t="s">
        <v>36</v>
      </c>
      <c r="C77" s="8">
        <v>37</v>
      </c>
      <c r="D77" s="8">
        <v>37</v>
      </c>
      <c r="E77" s="8">
        <v>37</v>
      </c>
      <c r="F77" s="8">
        <v>37</v>
      </c>
      <c r="G77" s="8">
        <v>37</v>
      </c>
      <c r="H77" s="8">
        <v>37</v>
      </c>
      <c r="I77" s="8">
        <v>37</v>
      </c>
      <c r="J77" s="8">
        <v>37</v>
      </c>
      <c r="K77" s="8">
        <v>37</v>
      </c>
      <c r="L77" s="8">
        <v>37</v>
      </c>
      <c r="M77" s="8">
        <v>37</v>
      </c>
      <c r="N77" s="8">
        <v>37</v>
      </c>
    </row>
    <row r="78" spans="2:15" x14ac:dyDescent="0.2">
      <c r="B78" s="5" t="s">
        <v>26</v>
      </c>
      <c r="C78" s="8">
        <v>737</v>
      </c>
      <c r="D78" s="8">
        <v>737</v>
      </c>
      <c r="E78" s="8">
        <v>737</v>
      </c>
      <c r="F78" s="8">
        <v>737</v>
      </c>
      <c r="G78" s="8">
        <v>737</v>
      </c>
      <c r="H78" s="8">
        <v>737</v>
      </c>
      <c r="I78" s="8">
        <v>737</v>
      </c>
      <c r="J78" s="8">
        <v>737</v>
      </c>
      <c r="K78" s="8">
        <v>737</v>
      </c>
      <c r="L78" s="8">
        <v>737</v>
      </c>
      <c r="M78" s="8">
        <v>737</v>
      </c>
      <c r="N78" s="8">
        <v>737</v>
      </c>
    </row>
    <row r="79" spans="2:15" x14ac:dyDescent="0.2">
      <c r="B79" s="9" t="s">
        <v>15</v>
      </c>
      <c r="C79" s="11">
        <f>IF(SUM(C23:C78)=0,0,SUM(C23:C78))</f>
        <v>48144.099000000002</v>
      </c>
      <c r="D79" s="11">
        <f>IF(SUM(D23:D78)=0,0,SUM(D23:D78))</f>
        <v>51375.749000000003</v>
      </c>
      <c r="E79" s="11">
        <f t="shared" ref="E79:N79" si="0">IF(SUM(E23:E78)=0,0,SUM(E23:E78))</f>
        <v>21770.648999999998</v>
      </c>
      <c r="F79" s="11">
        <f t="shared" si="0"/>
        <v>20719.519</v>
      </c>
      <c r="G79" s="11">
        <f t="shared" si="0"/>
        <v>20156.258999999998</v>
      </c>
      <c r="H79" s="11">
        <f t="shared" si="0"/>
        <v>20203.778999999999</v>
      </c>
      <c r="I79" s="11">
        <f t="shared" si="0"/>
        <v>19758.258999999998</v>
      </c>
      <c r="J79" s="11">
        <f t="shared" si="0"/>
        <v>19722.768999999997</v>
      </c>
      <c r="K79" s="11">
        <f t="shared" si="0"/>
        <v>19822.768999999997</v>
      </c>
      <c r="L79" s="11">
        <f t="shared" si="0"/>
        <v>20422.769</v>
      </c>
      <c r="M79" s="11">
        <f t="shared" si="0"/>
        <v>20422.769</v>
      </c>
      <c r="N79" s="11">
        <f t="shared" si="0"/>
        <v>20522.769</v>
      </c>
    </row>
    <row r="81" spans="2:15" ht="22" thickBot="1" x14ac:dyDescent="0.3">
      <c r="B81" s="3" t="s">
        <v>16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5" x14ac:dyDescent="0.2">
      <c r="B82" s="4" t="s">
        <v>18</v>
      </c>
      <c r="C82" s="7">
        <f>IF(C20="","",C20-C79)</f>
        <v>2290.390999999996</v>
      </c>
      <c r="D82" s="7">
        <f>IF(D20="","",D20-D79)</f>
        <v>-25991.259000000005</v>
      </c>
      <c r="E82" s="7">
        <f>IF(E20="","",E20-E79)</f>
        <v>-1336.1589999999997</v>
      </c>
      <c r="F82" s="7">
        <f>IF(F20="","",F20-F79)</f>
        <v>-285.02900000000227</v>
      </c>
      <c r="G82" s="7">
        <f>IF(G20="","",G20-G79)</f>
        <v>278.23099999999977</v>
      </c>
      <c r="H82" s="7">
        <f>IF(H20="","",H20-H79)</f>
        <v>230.71099999999933</v>
      </c>
      <c r="I82" s="7">
        <f>IF(I20="","",I20-I79)</f>
        <v>676.23099999999977</v>
      </c>
      <c r="J82" s="7">
        <f>IF(J20="","",J20-J79)</f>
        <v>711.72100000000137</v>
      </c>
      <c r="K82" s="7">
        <f>IF(K20="","",K20-K79)</f>
        <v>611.72100000000137</v>
      </c>
      <c r="L82" s="7">
        <f>IF(L20="","",L20-L79)</f>
        <v>11.72099999999773</v>
      </c>
      <c r="M82" s="7">
        <f>IF(M20="","",M20-M79)</f>
        <v>11.72099999999773</v>
      </c>
      <c r="N82" s="7">
        <f>IF(N20="","",N20-N79)</f>
        <v>-88.27900000000227</v>
      </c>
    </row>
    <row r="83" spans="2:15" x14ac:dyDescent="0.2">
      <c r="B83" s="5" t="s">
        <v>20</v>
      </c>
      <c r="C83" s="13">
        <f>IF(C20=0,"",C82/C20)</f>
        <v>4.5413188474791678E-2</v>
      </c>
      <c r="D83" s="14">
        <f>IF(D20="","",D82/D20)</f>
        <v>-1.0239031392791429</v>
      </c>
      <c r="E83" s="14">
        <f>IF(E20="","",E82/E20)</f>
        <v>-6.5387440547818892E-2</v>
      </c>
      <c r="F83" s="14">
        <f>IF(F20="","",F82/F20)</f>
        <v>-1.3948427389183792E-2</v>
      </c>
      <c r="G83" s="14">
        <f>IF(G20="","",G82/G20)</f>
        <v>1.3615754540485218E-2</v>
      </c>
      <c r="H83" s="14">
        <f>IF(H20="","",H82/H20)</f>
        <v>1.1290274433078553E-2</v>
      </c>
      <c r="I83" s="14">
        <f>IF(I20="","",I82/I20)</f>
        <v>3.3092629177434808E-2</v>
      </c>
      <c r="J83" s="14">
        <f>IF(J20="","",J82/J20)</f>
        <v>3.4829398727347805E-2</v>
      </c>
      <c r="K83" s="14">
        <f>IF(K20="","",K82/K20)</f>
        <v>2.9935711632636853E-2</v>
      </c>
      <c r="L83" s="14">
        <f>IF(L20="","",L82/L20)</f>
        <v>5.7358906437095963E-4</v>
      </c>
      <c r="M83" s="14">
        <f>IF(M20="","",M82/M20)</f>
        <v>5.7358906437095963E-4</v>
      </c>
      <c r="N83" s="14">
        <f>IF(N20="","",N82/N20)</f>
        <v>-4.3200980303399932E-3</v>
      </c>
    </row>
    <row r="84" spans="2:15" x14ac:dyDescent="0.2">
      <c r="B84" s="5" t="s">
        <v>21</v>
      </c>
      <c r="C84" s="7">
        <f>C20*Relatórios!$F$9</f>
        <v>10086.898000000001</v>
      </c>
      <c r="D84" s="7">
        <f>D20*Relatórios!$F$9</f>
        <v>5076.8980000000001</v>
      </c>
      <c r="E84" s="7">
        <f>E20*Relatórios!$F$9</f>
        <v>4086.8979999999997</v>
      </c>
      <c r="F84" s="7">
        <f>F20*Relatórios!$F$9</f>
        <v>4086.8979999999997</v>
      </c>
      <c r="G84" s="7">
        <f>G20*Relatórios!$F$9</f>
        <v>4086.8979999999997</v>
      </c>
      <c r="H84" s="7">
        <f>H20*Relatórios!$F$9</f>
        <v>4086.8979999999997</v>
      </c>
      <c r="I84" s="7">
        <f>I20*Relatórios!$F$9</f>
        <v>4086.8979999999997</v>
      </c>
      <c r="J84" s="7">
        <f>J20*Relatórios!$F$9</f>
        <v>4086.8979999999997</v>
      </c>
      <c r="K84" s="7">
        <f>K20*Relatórios!$F$9</f>
        <v>4086.8979999999997</v>
      </c>
      <c r="L84" s="7">
        <f>L20*Relatórios!$F$9</f>
        <v>4086.8979999999997</v>
      </c>
      <c r="M84" s="7">
        <f>M20*Relatórios!$F$9</f>
        <v>4086.8979999999997</v>
      </c>
      <c r="N84" s="7">
        <f>N20*Relatórios!$F$9</f>
        <v>4086.8979999999997</v>
      </c>
    </row>
    <row r="85" spans="2:15" x14ac:dyDescent="0.2">
      <c r="B85" s="9" t="s">
        <v>17</v>
      </c>
      <c r="C85" s="12">
        <f>C82</f>
        <v>2290.390999999996</v>
      </c>
      <c r="D85" s="12">
        <f>IF(D82="","",D82+C85)</f>
        <v>-23700.868000000009</v>
      </c>
      <c r="E85" s="12">
        <f t="shared" ref="E85:N85" si="1">IF(E82="","",E82+D85)</f>
        <v>-25037.027000000009</v>
      </c>
      <c r="F85" s="12">
        <f t="shared" si="1"/>
        <v>-25322.056000000011</v>
      </c>
      <c r="G85" s="12">
        <f t="shared" si="1"/>
        <v>-25043.825000000012</v>
      </c>
      <c r="H85" s="12">
        <f t="shared" si="1"/>
        <v>-24813.114000000012</v>
      </c>
      <c r="I85" s="12">
        <f t="shared" si="1"/>
        <v>-24136.883000000013</v>
      </c>
      <c r="J85" s="12">
        <f t="shared" si="1"/>
        <v>-23425.162000000011</v>
      </c>
      <c r="K85" s="12">
        <f t="shared" si="1"/>
        <v>-22813.44100000001</v>
      </c>
      <c r="L85" s="12">
        <f t="shared" si="1"/>
        <v>-22801.720000000012</v>
      </c>
      <c r="M85" s="12">
        <f t="shared" si="1"/>
        <v>-22789.999000000014</v>
      </c>
      <c r="N85" s="12">
        <f t="shared" si="1"/>
        <v>-22878.278000000017</v>
      </c>
    </row>
    <row r="86" spans="2:15" x14ac:dyDescent="0.2">
      <c r="B86" s="5" t="s">
        <v>76</v>
      </c>
      <c r="C86" s="8">
        <v>800000</v>
      </c>
    </row>
    <row r="87" spans="2:15" x14ac:dyDescent="0.2">
      <c r="B87" s="5" t="s">
        <v>77</v>
      </c>
      <c r="C87" s="8">
        <v>200000</v>
      </c>
    </row>
    <row r="88" spans="2:15" x14ac:dyDescent="0.2">
      <c r="B88" s="5" t="s">
        <v>78</v>
      </c>
      <c r="C88" s="8">
        <v>650000</v>
      </c>
    </row>
    <row r="89" spans="2:15" x14ac:dyDescent="0.2">
      <c r="C89" s="8"/>
    </row>
    <row r="90" spans="2:15" x14ac:dyDescent="0.2">
      <c r="C90" s="8"/>
    </row>
    <row r="91" spans="2:15" x14ac:dyDescent="0.2">
      <c r="B91" s="5" t="s">
        <v>79</v>
      </c>
      <c r="C91" s="12">
        <f>SUM(C86:C90)</f>
        <v>1650000</v>
      </c>
    </row>
    <row r="92" spans="2:15" x14ac:dyDescent="0.2">
      <c r="B92" s="5" t="s">
        <v>82</v>
      </c>
      <c r="C92" s="12">
        <f>O94-C91</f>
        <v>350000</v>
      </c>
      <c r="D92" s="1" t="s">
        <v>80</v>
      </c>
      <c r="E92" s="25">
        <f>C92/(5000*12)</f>
        <v>5.833333333333333</v>
      </c>
      <c r="F92" s="1" t="s">
        <v>81</v>
      </c>
    </row>
    <row r="94" spans="2:15" x14ac:dyDescent="0.2">
      <c r="K94" s="1" t="s">
        <v>73</v>
      </c>
      <c r="O94" s="11">
        <f>2000000</f>
        <v>2000000</v>
      </c>
    </row>
    <row r="95" spans="2:15" x14ac:dyDescent="0.2">
      <c r="E95" s="24"/>
      <c r="N95" s="1" t="s">
        <v>74</v>
      </c>
      <c r="O95" s="1" t="s">
        <v>75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67B66D1B-010F-4A69-A478-45D58BA39D2D}">
            <x14:iconSet iconSet="3Symbols">
              <x14:cfvo type="percent">
                <xm:f>0</xm:f>
              </x14:cfvo>
              <x14:cfvo type="num">
                <xm:f>0</xm:f>
              </x14:cfvo>
              <x14:cfvo type="num">
                <xm:f>Relatórios!$F$9</xm:f>
              </x14:cfvo>
            </x14:iconSet>
          </x14:cfRule>
          <xm:sqref>C83:N83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:P19"/>
  <sheetViews>
    <sheetView workbookViewId="0">
      <selection activeCell="P12" sqref="P12:AB17"/>
    </sheetView>
  </sheetViews>
  <sheetFormatPr baseColWidth="10" defaultColWidth="8.83203125" defaultRowHeight="15" x14ac:dyDescent="0.2"/>
  <sheetData>
    <row r="6" spans="9:16" x14ac:dyDescent="0.2">
      <c r="J6" s="1">
        <f>VLOOKUP(Relatórios!F5,meses,2)</f>
        <v>1</v>
      </c>
    </row>
    <row r="8" spans="9:16" x14ac:dyDescent="0.2">
      <c r="I8" s="1" t="s">
        <v>5</v>
      </c>
      <c r="J8" s="1">
        <v>4</v>
      </c>
      <c r="M8" t="s">
        <v>2</v>
      </c>
      <c r="P8" t="str">
        <f>"Despesas de "&amp;Relatórios!F5</f>
        <v>Despesas de Janeiro</v>
      </c>
    </row>
    <row r="9" spans="9:16" x14ac:dyDescent="0.2">
      <c r="I9" s="1" t="s">
        <v>9</v>
      </c>
      <c r="J9" s="1">
        <v>8</v>
      </c>
      <c r="M9" t="s">
        <v>3</v>
      </c>
    </row>
    <row r="10" spans="9:16" x14ac:dyDescent="0.2">
      <c r="I10" s="1" t="s">
        <v>13</v>
      </c>
      <c r="J10" s="1">
        <v>12</v>
      </c>
      <c r="M10" t="s">
        <v>4</v>
      </c>
    </row>
    <row r="11" spans="9:16" x14ac:dyDescent="0.2">
      <c r="I11" s="1" t="s">
        <v>3</v>
      </c>
      <c r="J11" s="1">
        <v>2</v>
      </c>
      <c r="M11" t="s">
        <v>5</v>
      </c>
    </row>
    <row r="12" spans="9:16" x14ac:dyDescent="0.2">
      <c r="I12" s="1" t="s">
        <v>2</v>
      </c>
      <c r="J12" s="1">
        <v>1</v>
      </c>
      <c r="M12" t="s">
        <v>6</v>
      </c>
    </row>
    <row r="13" spans="9:16" x14ac:dyDescent="0.2">
      <c r="I13" s="1" t="s">
        <v>8</v>
      </c>
      <c r="J13" s="1">
        <v>7</v>
      </c>
      <c r="M13" t="s">
        <v>7</v>
      </c>
    </row>
    <row r="14" spans="9:16" x14ac:dyDescent="0.2">
      <c r="I14" s="1" t="s">
        <v>7</v>
      </c>
      <c r="J14" s="1">
        <v>6</v>
      </c>
      <c r="M14" t="s">
        <v>8</v>
      </c>
    </row>
    <row r="15" spans="9:16" x14ac:dyDescent="0.2">
      <c r="I15" s="1" t="s">
        <v>6</v>
      </c>
      <c r="J15" s="1">
        <v>5</v>
      </c>
      <c r="M15" t="s">
        <v>9</v>
      </c>
    </row>
    <row r="16" spans="9:16" x14ac:dyDescent="0.2">
      <c r="I16" s="1" t="s">
        <v>4</v>
      </c>
      <c r="J16" s="1">
        <v>3</v>
      </c>
      <c r="M16" t="s">
        <v>10</v>
      </c>
    </row>
    <row r="17" spans="9:13" x14ac:dyDescent="0.2">
      <c r="I17" s="1" t="s">
        <v>12</v>
      </c>
      <c r="J17" s="1">
        <v>11</v>
      </c>
      <c r="M17" t="s">
        <v>11</v>
      </c>
    </row>
    <row r="18" spans="9:13" x14ac:dyDescent="0.2">
      <c r="I18" s="1" t="s">
        <v>11</v>
      </c>
      <c r="J18" s="1">
        <v>10</v>
      </c>
      <c r="M18" t="s">
        <v>12</v>
      </c>
    </row>
    <row r="19" spans="9:13" x14ac:dyDescent="0.2">
      <c r="I19" s="1" t="s">
        <v>10</v>
      </c>
      <c r="J19" s="1">
        <v>9</v>
      </c>
      <c r="M19" t="s">
        <v>13</v>
      </c>
    </row>
  </sheetData>
  <sortState ref="I8:J19">
    <sortCondition ref="I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Relatórios</vt:lpstr>
      <vt:lpstr>Planilhas de Gastos Mensais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Rocha</dc:creator>
  <cp:lastModifiedBy>Microsoft Office User</cp:lastModifiedBy>
  <dcterms:created xsi:type="dcterms:W3CDTF">2014-02-06T14:11:19Z</dcterms:created>
  <dcterms:modified xsi:type="dcterms:W3CDTF">2017-02-03T19:38:51Z</dcterms:modified>
</cp:coreProperties>
</file>