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erg\Documents\_EinfacherLEDBlitzer(GH)\diver_led_tools\documents\"/>
    </mc:Choice>
  </mc:AlternateContent>
  <xr:revisionPtr revIDLastSave="0" documentId="13_ncr:1_{F1C0A386-A616-4C95-8E56-5916F274A023}" xr6:coauthVersionLast="47" xr6:coauthVersionMax="47" xr10:uidLastSave="{00000000-0000-0000-0000-000000000000}"/>
  <bookViews>
    <workbookView xWindow="-110" yWindow="-110" windowWidth="25820" windowHeight="15500" tabRatio="581" activeTab="3" xr2:uid="{00000000-000D-0000-FFFF-FFFF00000000}"/>
  </bookViews>
  <sheets>
    <sheet name="Bestelliste" sheetId="1" r:id="rId1"/>
    <sheet name="Flasher" sheetId="6" r:id="rId2"/>
    <sheet name="Transistoren" sheetId="8" r:id="rId3"/>
    <sheet name="Batterien &amp; Akkus" sheetId="5" r:id="rId4"/>
    <sheet name="LEDs" sheetId="4" r:id="rId5"/>
    <sheet name="wo Booster" sheetId="10" r:id="rId6"/>
    <sheet name="Prüfung Bauteilgrößen" sheetId="3" r:id="rId7"/>
    <sheet name="Nebenrechnungen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8" l="1"/>
  <c r="I29" i="2"/>
  <c r="I27" i="2"/>
  <c r="I28" i="2" s="1"/>
  <c r="I7" i="2"/>
  <c r="I8" i="2" s="1"/>
  <c r="I10" i="2" s="1"/>
  <c r="I11" i="2" s="1"/>
  <c r="I12" i="2" s="1"/>
  <c r="D20" i="6"/>
  <c r="E20" i="6" s="1"/>
  <c r="E5" i="6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C27" i="2"/>
  <c r="C28" i="2" s="1"/>
  <c r="C29" i="2" s="1"/>
  <c r="C14" i="2"/>
  <c r="C15" i="2" s="1"/>
  <c r="C16" i="2" s="1"/>
  <c r="C31" i="2" l="1"/>
  <c r="C30" i="2"/>
  <c r="C17" i="2"/>
</calcChain>
</file>

<file path=xl/sharedStrings.xml><?xml version="1.0" encoding="utf-8"?>
<sst xmlns="http://schemas.openxmlformats.org/spreadsheetml/2006/main" count="404" uniqueCount="275">
  <si>
    <t>Komponente</t>
  </si>
  <si>
    <t>Anwendung</t>
  </si>
  <si>
    <t>Distributor</t>
  </si>
  <si>
    <t>Bestellnummer</t>
  </si>
  <si>
    <t>Preis</t>
  </si>
  <si>
    <t>Bestellt</t>
  </si>
  <si>
    <t>Anmerkung</t>
  </si>
  <si>
    <t>BST52TA</t>
  </si>
  <si>
    <t>Schalttransistor für LED</t>
  </si>
  <si>
    <t>Steuercontroller</t>
  </si>
  <si>
    <t>n/a</t>
  </si>
  <si>
    <t>SMD an Lager (2 Stück)</t>
  </si>
  <si>
    <t>0,33 Ohm 0805</t>
  </si>
  <si>
    <t>Strombegrenzung SMD-Version</t>
  </si>
  <si>
    <t>Reichelt</t>
  </si>
  <si>
    <t>80V, 1A, Darlington NPN</t>
  </si>
  <si>
    <t>HA 18650 EK</t>
  </si>
  <si>
    <t>Einzelkontakt für Eine Batterie werden 2 benötigt</t>
  </si>
  <si>
    <t>Strom angenommen</t>
  </si>
  <si>
    <t>Dauer on</t>
  </si>
  <si>
    <t>Pause</t>
  </si>
  <si>
    <t>Einschaltzeit</t>
  </si>
  <si>
    <t>A</t>
  </si>
  <si>
    <t>ms</t>
  </si>
  <si>
    <t>%</t>
  </si>
  <si>
    <t>Mittlerer Strom</t>
  </si>
  <si>
    <t>Vorwiderstand</t>
  </si>
  <si>
    <t>Ohm</t>
  </si>
  <si>
    <t>Leistung gemittelt</t>
  </si>
  <si>
    <t>W</t>
  </si>
  <si>
    <t>Leistung Widerstand 0603</t>
  </si>
  <si>
    <t>Leistung Widerstand 0805</t>
  </si>
  <si>
    <t>0805 oder 0603 sind vollkommen in Ordnung</t>
  </si>
  <si>
    <t>Spitzenleistung bei Dauerbestromung</t>
  </si>
  <si>
    <t>PAN ERJ6BQFR33V</t>
  </si>
  <si>
    <t>Ab 10 Stück 0,403€</t>
  </si>
  <si>
    <t>PIC16LF1554/1559, 20 Pin</t>
  </si>
  <si>
    <t>PIC 16LF1559-ISS</t>
  </si>
  <si>
    <t>Nummer</t>
  </si>
  <si>
    <t>Typ Plan</t>
  </si>
  <si>
    <t>Typ Platine</t>
  </si>
  <si>
    <t>D201</t>
  </si>
  <si>
    <t>RS2K</t>
  </si>
  <si>
    <t>SMB</t>
  </si>
  <si>
    <t>C/6032-28R</t>
  </si>
  <si>
    <t>C100</t>
  </si>
  <si>
    <t>100nF</t>
  </si>
  <si>
    <t>22µF/10V</t>
  </si>
  <si>
    <t>C0805</t>
  </si>
  <si>
    <t>R100</t>
  </si>
  <si>
    <t>R101</t>
  </si>
  <si>
    <t>R102</t>
  </si>
  <si>
    <t>10K</t>
  </si>
  <si>
    <t>0,33Ohm</t>
  </si>
  <si>
    <t>1K</t>
  </si>
  <si>
    <t>R805</t>
  </si>
  <si>
    <t>An Lager</t>
  </si>
  <si>
    <t>T100</t>
  </si>
  <si>
    <t>BST52</t>
  </si>
  <si>
    <t>SOT89</t>
  </si>
  <si>
    <t>Distri</t>
  </si>
  <si>
    <t>Pinning</t>
  </si>
  <si>
    <t>BST 52 SMD</t>
  </si>
  <si>
    <t>S100</t>
  </si>
  <si>
    <t>MK 15 C2</t>
  </si>
  <si>
    <t>C101, C102</t>
  </si>
  <si>
    <t>Puffer für LED-Strom</t>
  </si>
  <si>
    <t>FK 470/10 AP</t>
  </si>
  <si>
    <t>Panasonic, Gehäuse D8</t>
  </si>
  <si>
    <t>LB-P200B2C-H</t>
  </si>
  <si>
    <t>LB-P200G3C-H</t>
  </si>
  <si>
    <t>Puffer für Elektronik</t>
  </si>
  <si>
    <t>HD-V 100U 10</t>
  </si>
  <si>
    <t>C103</t>
  </si>
  <si>
    <t>Entkopplung Elektronik</t>
  </si>
  <si>
    <t>BAS 40 NXP</t>
  </si>
  <si>
    <t>Gibt es von verschiedenen Herstellern</t>
  </si>
  <si>
    <t>D100</t>
  </si>
  <si>
    <t>D101</t>
  </si>
  <si>
    <t>Für LED Diver Marker, blau</t>
  </si>
  <si>
    <t>Für LED Diver Marker, grün</t>
  </si>
  <si>
    <t>Für LED Blitzer</t>
  </si>
  <si>
    <t>Standard</t>
  </si>
  <si>
    <t>Alternative Anwendung</t>
  </si>
  <si>
    <t>Wert</t>
  </si>
  <si>
    <t>T100, T101</t>
  </si>
  <si>
    <t>BATT100</t>
  </si>
  <si>
    <t>18650 Akku</t>
  </si>
  <si>
    <t>220µF / 10V</t>
  </si>
  <si>
    <t>100µF / 10V</t>
  </si>
  <si>
    <t>BAS40</t>
  </si>
  <si>
    <t>D102</t>
  </si>
  <si>
    <t>D100, D101</t>
  </si>
  <si>
    <t>IC100</t>
  </si>
  <si>
    <t>PIC16LF15313-I/P</t>
  </si>
  <si>
    <t>Alternativer Controller</t>
  </si>
  <si>
    <t>R101, R102</t>
  </si>
  <si>
    <t>LB-P200W2C60</t>
  </si>
  <si>
    <t>writ</t>
  </si>
  <si>
    <t>Link</t>
  </si>
  <si>
    <t>https://www.reichelt.de/reicheltpedia/index.php/Li-Ion-Akku</t>
  </si>
  <si>
    <t>Größe 16340 wäre interessant, ist aber nicht zu finden. Alternative wären Li/Po Akkus siehe nächste Seite</t>
  </si>
  <si>
    <t>Typ</t>
  </si>
  <si>
    <t>Technologie</t>
  </si>
  <si>
    <t>Nomalspannung</t>
  </si>
  <si>
    <t>Kapazität
[mAh]</t>
  </si>
  <si>
    <t>Bild</t>
  </si>
  <si>
    <t>EEMB Akku 953450</t>
  </si>
  <si>
    <t>Li/Po</t>
  </si>
  <si>
    <t>3,7V</t>
  </si>
  <si>
    <t>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</t>
  </si>
  <si>
    <t>EEMB Akku 603449</t>
  </si>
  <si>
    <t>https://www.amazon.de/EEMB-Batterien-Stecker-Stellen-Polarit%C3%A4t-%C3%BCbereinstimmt/dp/B08FD39Y5R/ref=pd_bxgy_sccl_2/260-0658055-7824540?pd_rd_w=wORSf&amp;content-id=amzn1.sym.1fd66f59-86e9-493d-ae93-3b66d16d3ee0&amp;pf_rd_p=1fd66f59-86e9-493d-ae93-3b66d16d3ee0&amp;pf_rd_r=24HBMFE3FZ3GTWJ97375&amp;pd_rd_wg=wIUU5&amp;pd_rd_r=055fa9a1-21fd-437b-b7bd-2f2a7761655d&amp;pd_rd_i=B08FD39Y5R&amp;th=1</t>
  </si>
  <si>
    <t xml:space="preserve">Beide sind in etwas gleich groß, aber unterschiedlich dick! </t>
  </si>
  <si>
    <t>Abhängigkeit Widerstand / Strom</t>
  </si>
  <si>
    <t>Widerstand</t>
  </si>
  <si>
    <t>Einheit</t>
  </si>
  <si>
    <t>Strom</t>
  </si>
  <si>
    <t>Ampere</t>
  </si>
  <si>
    <t>Für Flasher vermutlich zu gering</t>
  </si>
  <si>
    <t>mAh</t>
  </si>
  <si>
    <t>Über alles</t>
  </si>
  <si>
    <t>Grundstrom</t>
  </si>
  <si>
    <t>geschätzt für CPU etc.</t>
  </si>
  <si>
    <t>… fast nichts</t>
  </si>
  <si>
    <t>Bedarf / h</t>
  </si>
  <si>
    <t>dito</t>
  </si>
  <si>
    <t>Betriebsdauer 1</t>
  </si>
  <si>
    <t>Betriebsdauer 2</t>
  </si>
  <si>
    <t>h</t>
  </si>
  <si>
    <t>Für 18650</t>
  </si>
  <si>
    <t>Für 17500</t>
  </si>
  <si>
    <t>Berechnung Batterielebensdauer Diver Marker (Akku)</t>
  </si>
  <si>
    <t>Berechnung Batterielebensdauer Diver Marker (Batterie)</t>
  </si>
  <si>
    <t>Batterie</t>
  </si>
  <si>
    <t>CR2</t>
  </si>
  <si>
    <t>Kapazität</t>
  </si>
  <si>
    <t>070CR2EC1</t>
  </si>
  <si>
    <t>Würde Halter benötigen</t>
  </si>
  <si>
    <t>Maße</t>
  </si>
  <si>
    <t>D=15,3, L=26,5mm</t>
  </si>
  <si>
    <t>VARTA CR 1/2AACD</t>
  </si>
  <si>
    <t>Axiale Drähte</t>
  </si>
  <si>
    <t>D=14,5, L=25,3mm</t>
  </si>
  <si>
    <t>CR2/AA</t>
  </si>
  <si>
    <t>Reichelt am günstigsten</t>
  </si>
  <si>
    <t>In der aktiven Phase 2 * 75mA</t>
  </si>
  <si>
    <t>Varta CR124</t>
  </si>
  <si>
    <t>D=17, L=34,5mm</t>
  </si>
  <si>
    <t>VARTA CR 123A SP</t>
  </si>
  <si>
    <t>Würde Halter benötigen
Preis bei 10 Stück</t>
  </si>
  <si>
    <t>Ah</t>
  </si>
  <si>
    <t>Gewählt wg. Batterielaufzeit</t>
  </si>
  <si>
    <t>CR123</t>
  </si>
  <si>
    <t>Reichelt 10´er Pack</t>
  </si>
  <si>
    <t>Ein  Akku macht  keinen Sinn; Batterie ist OK</t>
  </si>
  <si>
    <t>ANS 1522-0036-1</t>
  </si>
  <si>
    <t>Ansmann AA</t>
  </si>
  <si>
    <t>D=14, L=50mm</t>
  </si>
  <si>
    <t>Preis bei 2 Stück (4,99€)</t>
  </si>
  <si>
    <t>AA</t>
  </si>
  <si>
    <t>Reichelt Ansmann 2´er Pack</t>
  </si>
  <si>
    <t>Die größte Batterie würde ca. 2 Jahre halten …
Einlöten macht aber keinen Sinn.</t>
  </si>
  <si>
    <t>gewählt =&gt;</t>
  </si>
  <si>
    <t>Hauptbatterie Diver Marker</t>
  </si>
  <si>
    <t>Paket mit zwei Stück</t>
  </si>
  <si>
    <t>Für Diver Marker Batterie</t>
  </si>
  <si>
    <t>Halter AA</t>
  </si>
  <si>
    <t>Für Flasher mit 18650</t>
  </si>
  <si>
    <t>Hauptbatterie Flasher</t>
  </si>
  <si>
    <t>Batterie AA</t>
  </si>
  <si>
    <t>KEYSTONE 1024</t>
  </si>
  <si>
    <t>Halter für AA Batterie SMD</t>
  </si>
  <si>
    <t>Untersuchung: Möglichkeiten einer höheren Versorgungsspannung</t>
  </si>
  <si>
    <t>Spannung
Widerstand
in V</t>
  </si>
  <si>
    <t>Versorgungs-
spannung
in V</t>
  </si>
  <si>
    <t>Leistung
in W</t>
  </si>
  <si>
    <t>Vorwiderstand
in Ohm</t>
  </si>
  <si>
    <t>Strom
in A</t>
  </si>
  <si>
    <t>Messung : Strom bei Spannungsverdoppler 7,2V</t>
  </si>
  <si>
    <t>Achtung: &gt; 800mA</t>
  </si>
  <si>
    <t>Achtung &gt; 800mA
und &gt; 3W</t>
  </si>
  <si>
    <t>Für Grafik</t>
  </si>
  <si>
    <t>I@3Ohm</t>
  </si>
  <si>
    <t>I@2Ohm</t>
  </si>
  <si>
    <t>I@1Ohm</t>
  </si>
  <si>
    <t>Es ist leicht; größere Leistungen zu erreichen; vermutlich aber auf Kosten höherer Verluste</t>
  </si>
  <si>
    <t>Messung 1: Zusammenhang Widerstand - Strom</t>
  </si>
  <si>
    <t>Ergebnis: Wandler auf 5V und ggf. Feintuning über Vorwiderstand etwas kleiner als 1 Ohm</t>
  </si>
  <si>
    <t>Achtung: Der BST 52 kann nur 500mA!</t>
  </si>
  <si>
    <t>Aber: Lichtleistung zu gering!</t>
  </si>
  <si>
    <t>Berechnung Batterielebensdauer Flasher (Akku)</t>
  </si>
  <si>
    <t>CPU, Booster, etc</t>
  </si>
  <si>
    <t>Hier muss der Akku natürlich im Sockel sitzen</t>
  </si>
  <si>
    <t>Strom durch LED</t>
  </si>
  <si>
    <t>Ruhezeit</t>
  </si>
  <si>
    <t>s</t>
  </si>
  <si>
    <t>Aktive Zeit</t>
  </si>
  <si>
    <t>LEDs sind an</t>
  </si>
  <si>
    <t>Vor Booster</t>
  </si>
  <si>
    <t>Annahme 80% Wirkungsgrad</t>
  </si>
  <si>
    <t>ca. 0,5W</t>
  </si>
  <si>
    <t>LED Strom ohne Verluste</t>
  </si>
  <si>
    <t>Verbrauch pro Stunde</t>
  </si>
  <si>
    <t>… reicht für den Tauchurlaub</t>
  </si>
  <si>
    <t>für 2 * 3W LED</t>
  </si>
  <si>
    <t>Booster lädt, LEDs sind aus</t>
  </si>
  <si>
    <t>Mögliche Schalttranistoren</t>
  </si>
  <si>
    <t>2STBN15D100</t>
  </si>
  <si>
    <t>12A</t>
  </si>
  <si>
    <t>100V</t>
  </si>
  <si>
    <t>D2PAK</t>
  </si>
  <si>
    <t>MJD122T4</t>
  </si>
  <si>
    <t>8A</t>
  </si>
  <si>
    <t>DPAK</t>
  </si>
  <si>
    <t>SON 18650 VTC5A
XTAR 18650-2600</t>
  </si>
  <si>
    <t>16,99
7,41</t>
  </si>
  <si>
    <t>Paket mit zwei Stück
Panasonic aktuell nicht lieferbar…</t>
  </si>
  <si>
    <t>PIC16LF15313</t>
  </si>
  <si>
    <t>Diver marker</t>
  </si>
  <si>
    <t>Diver flasher</t>
  </si>
  <si>
    <t>Leistung Vorwiderstand LED Flasher</t>
  </si>
  <si>
    <t>Optimierungsansatz ohne Flasher</t>
  </si>
  <si>
    <t>Betrachtungen Spannungsverlust Schalttransistor</t>
  </si>
  <si>
    <t>Bezeichnung</t>
  </si>
  <si>
    <t>V</t>
  </si>
  <si>
    <t>MJD122T4 (PCB)</t>
  </si>
  <si>
    <t>2N6386 (PB 1)</t>
  </si>
  <si>
    <t>IRF540N (PB 2)</t>
  </si>
  <si>
    <t>UCE , bzw. UDS [V]</t>
  </si>
  <si>
    <t>DMT8008LFG</t>
  </si>
  <si>
    <t>Mouser Nummer</t>
  </si>
  <si>
    <t>621-DMT8008LFG-7</t>
  </si>
  <si>
    <t>Mögliche Typen</t>
  </si>
  <si>
    <t>Hersteller</t>
  </si>
  <si>
    <t>Umax</t>
  </si>
  <si>
    <t>RDSOn</t>
  </si>
  <si>
    <t>Imax</t>
  </si>
  <si>
    <t>38A</t>
  </si>
  <si>
    <t>80V</t>
  </si>
  <si>
    <t>10mOhm
@4,5V VGS</t>
  </si>
  <si>
    <t>Gehäuse</t>
  </si>
  <si>
    <t>PowerDI®3333-8</t>
  </si>
  <si>
    <t>RFD16N05LSM</t>
  </si>
  <si>
    <t>16A</t>
  </si>
  <si>
    <t>47mOhm
@</t>
  </si>
  <si>
    <t>DPAK-2
(TO−252AA)</t>
  </si>
  <si>
    <t>Onsemi</t>
  </si>
  <si>
    <t>50V</t>
  </si>
  <si>
    <t>512-RFD16N05LSM9A</t>
  </si>
  <si>
    <t>Opt VGS</t>
  </si>
  <si>
    <t>5V</t>
  </si>
  <si>
    <t>20A</t>
  </si>
  <si>
    <t>52mOhm
@</t>
  </si>
  <si>
    <t>HUF76629D3ST-F085</t>
  </si>
  <si>
    <t>512-HUF76629D3ST</t>
  </si>
  <si>
    <t>s.u</t>
  </si>
  <si>
    <t>Diodes
Incorporated</t>
  </si>
  <si>
    <t xml:space="preserve">512-NDB5060L </t>
  </si>
  <si>
    <t>60V</t>
  </si>
  <si>
    <t>26A</t>
  </si>
  <si>
    <t>NDB5060L</t>
  </si>
  <si>
    <t>70mOhm
@3,3V</t>
  </si>
  <si>
    <t>=&gt; Es darf kein Bipolartransistor verwendet werden!</t>
  </si>
  <si>
    <t>s.u.r.</t>
  </si>
  <si>
    <t>Min</t>
  </si>
  <si>
    <t>Max</t>
  </si>
  <si>
    <t>LED Spannung @750mA</t>
  </si>
  <si>
    <t>=&gt; Ein stabiler Betrieb ist ohne Booster nicht möglich</t>
  </si>
  <si>
    <t>Umax bei Ladestand 100%</t>
  </si>
  <si>
    <t>Umin @ Ladestand 20%</t>
  </si>
  <si>
    <t>Batteriespannung @0,5C *</t>
  </si>
  <si>
    <t>*0,5 C, da Kapazität 2,6Ah und Entladestrom ca. 1,5A</t>
  </si>
  <si>
    <t>Actung: UCE bis zu 2V =&gt; Strom nicht reproduzierbar!</t>
  </si>
  <si>
    <t>Siehe dazu auch Tab "Transistoren"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</si>
</sst>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"/>
    <numFmt numFmtId="166" formatCode="0.000"/>
  </numFmts>
  <fonts count="13" x14ac:knownFonts="1">
    <font>
      <sz val="11"/>
      <color rgb="FF000000"/>
      <name val="Calibri"/>
      <family val="2"/>
      <charset val="1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u/>
      <sz val="11"/>
      <color theme="10"/>
      <name val="Calibri"/>
      <family val="2"/>
      <charset val="1"/>
    </font>
    <font>
      <sz val="10"/>
      <color rgb="FF585961"/>
      <name val="Arial"/>
      <family val="2"/>
    </font>
    <font>
      <sz val="11"/>
      <color rgb="FF9C5700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/>
    </xf>
    <xf numFmtId="0" fontId="4" fillId="4" borderId="2" xfId="4"/>
    <xf numFmtId="0" fontId="5" fillId="5" borderId="2" xfId="5"/>
    <xf numFmtId="0" fontId="4" fillId="4" borderId="2" xfId="4" applyAlignment="1">
      <alignment horizontal="right"/>
    </xf>
    <xf numFmtId="0" fontId="5" fillId="5" borderId="2" xfId="5" applyAlignment="1">
      <alignment horizontal="right"/>
    </xf>
    <xf numFmtId="0" fontId="3" fillId="3" borderId="0" xfId="3"/>
    <xf numFmtId="0" fontId="2" fillId="2" borderId="0" xfId="2"/>
    <xf numFmtId="1" fontId="5" fillId="5" borderId="2" xfId="5" applyNumberFormat="1" applyAlignment="1">
      <alignment horizontal="right"/>
    </xf>
    <xf numFmtId="0" fontId="7" fillId="0" borderId="0" xfId="0" applyFont="1"/>
    <xf numFmtId="164" fontId="2" fillId="2" borderId="0" xfId="2" applyNumberFormat="1"/>
    <xf numFmtId="16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vertical="center" wrapText="1"/>
    </xf>
    <xf numFmtId="165" fontId="0" fillId="0" borderId="3" xfId="0" applyNumberFormat="1" applyBorder="1" applyAlignment="1">
      <alignment horizontal="right" vertical="center" wrapText="1"/>
    </xf>
    <xf numFmtId="166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165" fontId="0" fillId="0" borderId="3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6" fontId="0" fillId="0" borderId="3" xfId="0" applyNumberFormat="1" applyBorder="1"/>
    <xf numFmtId="166" fontId="6" fillId="0" borderId="3" xfId="6" applyNumberFormat="1" applyBorder="1" applyAlignment="1">
      <alignment vertical="center"/>
    </xf>
    <xf numFmtId="165" fontId="2" fillId="2" borderId="3" xfId="2" applyNumberFormat="1" applyBorder="1" applyAlignment="1">
      <alignment horizontal="right"/>
    </xf>
    <xf numFmtId="166" fontId="2" fillId="2" borderId="3" xfId="2" applyNumberFormat="1" applyBorder="1" applyAlignment="1">
      <alignment horizontal="right"/>
    </xf>
    <xf numFmtId="0" fontId="2" fillId="2" borderId="3" xfId="2" applyBorder="1"/>
    <xf numFmtId="164" fontId="0" fillId="0" borderId="0" xfId="0" applyNumberFormat="1" applyAlignment="1">
      <alignment horizontal="right" wrapText="1"/>
    </xf>
    <xf numFmtId="0" fontId="1" fillId="0" borderId="1" xfId="1" applyAlignment="1">
      <alignment horizontal="center"/>
    </xf>
    <xf numFmtId="0" fontId="8" fillId="6" borderId="0" xfId="7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2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0" xfId="2" applyAlignment="1">
      <alignment horizontal="center" wrapText="1"/>
    </xf>
    <xf numFmtId="0" fontId="2" fillId="2" borderId="0" xfId="2" quotePrefix="1" applyAlignment="1">
      <alignment horizontal="center"/>
    </xf>
    <xf numFmtId="0" fontId="3" fillId="3" borderId="0" xfId="3" applyAlignment="1">
      <alignment horizontal="center"/>
    </xf>
    <xf numFmtId="0" fontId="9" fillId="0" borderId="0" xfId="8"/>
    <xf numFmtId="2" fontId="8" fillId="6" borderId="0" xfId="7" applyNumberFormat="1"/>
    <xf numFmtId="2" fontId="3" fillId="3" borderId="0" xfId="3" applyNumberFormat="1"/>
    <xf numFmtId="2" fontId="2" fillId="2" borderId="0" xfId="2" applyNumberFormat="1"/>
    <xf numFmtId="0" fontId="0" fillId="0" borderId="0" xfId="0" applyAlignment="1">
      <alignment horizontal="center"/>
    </xf>
    <xf numFmtId="17" fontId="0" fillId="0" borderId="0" xfId="0" applyNumberFormat="1"/>
    <xf numFmtId="0" fontId="11" fillId="0" borderId="6" xfId="10"/>
    <xf numFmtId="164" fontId="11" fillId="0" borderId="6" xfId="10" applyNumberFormat="1"/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10" fillId="0" borderId="5" xfId="9" applyAlignment="1">
      <alignment horizontal="center"/>
    </xf>
    <xf numFmtId="165" fontId="0" fillId="7" borderId="0" xfId="0" applyNumberFormat="1" applyFill="1"/>
    <xf numFmtId="0" fontId="1" fillId="8" borderId="0" xfId="1" quotePrefix="1" applyFill="1" applyBorder="1" applyAlignment="1">
      <alignment horizontal="center"/>
    </xf>
  </cellXfs>
  <cellStyles count="11">
    <cellStyle name="Berechnung" xfId="5" builtinId="22"/>
    <cellStyle name="Eingabe" xfId="4" builtinId="20"/>
    <cellStyle name="Ergebnis" xfId="10" builtinId="25"/>
    <cellStyle name="Gut" xfId="2" builtinId="26"/>
    <cellStyle name="Link" xfId="6" builtinId="8"/>
    <cellStyle name="Neutral" xfId="7" builtinId="28"/>
    <cellStyle name="Schlecht" xfId="3" builtinId="27"/>
    <cellStyle name="Standard" xfId="0" builtinId="0"/>
    <cellStyle name="Überschrift" xfId="8" builtinId="15"/>
    <cellStyle name="Überschrift 1" xfId="1" builtinId="16"/>
    <cellStyle name="Überschrift 2" xfId="9" builtinId="17"/>
  </cellStyles>
  <dxfs count="1">
    <dxf>
      <numFmt numFmtId="164" formatCode="#,##0.00\ &quot;€&quot;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</a:t>
            </a:r>
            <a:r>
              <a:rPr lang="de-DE" baseline="0"/>
              <a:t> Widerstand - Strom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Flasher!$I$5:$I$8</c:f>
              <c:numCache>
                <c:formatCode>0.000</c:formatCode>
                <c:ptCount val="4"/>
                <c:pt idx="0">
                  <c:v>7.4999999999999997E-2</c:v>
                </c:pt>
                <c:pt idx="1">
                  <c:v>0.26666666666666666</c:v>
                </c:pt>
                <c:pt idx="2">
                  <c:v>0.3666666666666667</c:v>
                </c:pt>
                <c:pt idx="3">
                  <c:v>0.39999999999999997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8-4324-A7F1-1A36184DD1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Flasher!$J$5:$J$8</c:f>
              <c:numCache>
                <c:formatCode>0.000</c:formatCode>
                <c:ptCount val="4"/>
                <c:pt idx="0">
                  <c:v>0.125</c:v>
                </c:pt>
                <c:pt idx="1">
                  <c:v>0.32</c:v>
                </c:pt>
                <c:pt idx="2">
                  <c:v>0.51</c:v>
                </c:pt>
                <c:pt idx="3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324-A7F1-1A36184DD1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Flasher!$K$5:$K$8</c:f>
              <c:numCache>
                <c:formatCode>0.000</c:formatCode>
                <c:ptCount val="4"/>
                <c:pt idx="0">
                  <c:v>0.13700000000000001</c:v>
                </c:pt>
                <c:pt idx="1">
                  <c:v>0.54800000000000004</c:v>
                </c:pt>
                <c:pt idx="2">
                  <c:v>0.83199999999999996</c:v>
                </c:pt>
                <c:pt idx="3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8-4324-A7F1-1A36184DD1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1236559"/>
        <c:axId val="1671263439"/>
      </c:scatterChart>
      <c:valAx>
        <c:axId val="16712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263439"/>
        <c:crosses val="autoZero"/>
        <c:crossBetween val="midCat"/>
      </c:valAx>
      <c:valAx>
        <c:axId val="16712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23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customXml" Target="../ink/ink1.xml"/><Relationship Id="rId7" Type="http://schemas.openxmlformats.org/officeDocument/2006/relationships/image" Target="../media/image16.png"/><Relationship Id="rId12" Type="http://schemas.openxmlformats.org/officeDocument/2006/relationships/image" Target="../media/image19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5.png"/><Relationship Id="rId11" Type="http://schemas.openxmlformats.org/officeDocument/2006/relationships/customXml" Target="../ink/ink4.xml"/><Relationship Id="rId5" Type="http://schemas.openxmlformats.org/officeDocument/2006/relationships/customXml" Target="../ink/ink2.xml"/><Relationship Id="rId10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263524</xdr:colOff>
      <xdr:row>8</xdr:row>
      <xdr:rowOff>117474</xdr:rowOff>
    </xdr:from>
    <xdr:to>
      <xdr:col>18</xdr:col>
      <xdr:colOff>311149</xdr:colOff>
      <xdr:row>23</xdr:row>
      <xdr:rowOff>177799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64C360-3590-3AFC-7162-20AED7ED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85542</xdr:colOff>
      <xdr:row>24</xdr:row>
      <xdr:rowOff>171450</xdr:rowOff>
    </xdr:from>
    <xdr:to>
      <xdr:col>8</xdr:col>
      <xdr:colOff>400502</xdr:colOff>
      <xdr:row>30</xdr:row>
      <xdr:rowOff>209550</xdr:rowOff>
    </xdr:to>
    <xdr:pic>
      <xdr:nvPicPr>
        <xdr:cNvPr id="2" name="Grafik 1" descr="IPB80R290C3AATMA2 Infineon Technologies | Mouser Deutschland">
          <a:extLst>
            <a:ext uri="{FF2B5EF4-FFF2-40B4-BE49-F238E27FC236}">
              <a16:creationId xmlns:a16="http://schemas.microsoft.com/office/drawing/2014/main" id="{048AF53C-BCB1-5DE0-BE85-924CC59F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8342" y="5740400"/>
          <a:ext cx="94361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63500</xdr:colOff>
      <xdr:row>25</xdr:row>
      <xdr:rowOff>81338</xdr:rowOff>
    </xdr:from>
    <xdr:to>
      <xdr:col>16</xdr:col>
      <xdr:colOff>336550</xdr:colOff>
      <xdr:row>31</xdr:row>
      <xdr:rowOff>168188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009545A-861D-D147-0965-BBF62397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2800" y="5834438"/>
          <a:ext cx="5422900" cy="125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1028699</xdr:colOff>
      <xdr:row>6</xdr:row>
      <xdr:rowOff>139701</xdr:rowOff>
    </xdr:from>
    <xdr:to>
      <xdr:col>18</xdr:col>
      <xdr:colOff>622298</xdr:colOff>
      <xdr:row>26</xdr:row>
      <xdr:rowOff>12700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2624B70-5EEE-62BC-D795-41CB827D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49" y="2082801"/>
          <a:ext cx="4349749" cy="3568699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7</xdr:row>
      <xdr:rowOff>144244</xdr:rowOff>
    </xdr:from>
    <xdr:to>
      <xdr:col>11</xdr:col>
      <xdr:colOff>459914</xdr:colOff>
      <xdr:row>28</xdr:row>
      <xdr:rowOff>95250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BEA9DF6-2B5B-CBCA-A03B-59C0371FA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0" y="2284194"/>
          <a:ext cx="8949864" cy="3818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13</xdr:col>
      <xdr:colOff>223521</xdr:colOff>
      <xdr:row>29</xdr:row>
      <xdr:rowOff>34386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B1857D8-10CE-4526-B714-9939E7A4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4150"/>
          <a:ext cx="12918440" cy="5185506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171451</xdr:colOff>
      <xdr:row>33</xdr:row>
      <xdr:rowOff>17117</xdr:rowOff>
    </xdr:from>
    <xdr:to>
      <xdr:col>6</xdr:col>
      <xdr:colOff>1253491</xdr:colOff>
      <xdr:row>37</xdr:row>
      <xdr:rowOff>35076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9A3BD9-FF46-4EFA-8A04-249FEAD24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4390301" y="402017"/>
          <a:ext cx="755829" cy="1073150"/>
        </a:xfrm>
        <a:prstGeom prst="rect">
          <a:avLst/>
        </a:prstGeom>
      </xdr:spPr>
    </xdr:pic>
    <xdr:clientData/>
  </xdr:twoCellAnchor>
  <xdr:twoCellAnchor editAs="oneCell">
    <xdr:from>
      <xdr:col>6</xdr:col>
      <xdr:colOff>215900</xdr:colOff>
      <xdr:row>34</xdr:row>
      <xdr:rowOff>36236</xdr:rowOff>
    </xdr:from>
    <xdr:to>
      <xdr:col>6</xdr:col>
      <xdr:colOff>1143000</xdr:colOff>
      <xdr:row>38</xdr:row>
      <xdr:rowOff>194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89872BE-6206-4AEC-B1CC-7FE58AD2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090" y="1344336"/>
          <a:ext cx="934720" cy="690398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35</xdr:row>
      <xdr:rowOff>209550</xdr:rowOff>
    </xdr:from>
    <xdr:to>
      <xdr:col>2</xdr:col>
      <xdr:colOff>987936</xdr:colOff>
      <xdr:row>53</xdr:row>
      <xdr:rowOff>34491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C13B775-376F-4819-B858-A66759ABC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620" y="2282190"/>
          <a:ext cx="2870076" cy="3162501"/>
        </a:xfrm>
        <a:prstGeom prst="rect">
          <a:avLst/>
        </a:prstGeom>
      </xdr:spPr>
    </xdr:pic>
    <xdr:clientData/>
  </xdr:twoCellAnchor>
  <xdr:twoCellAnchor editAs="oneCell">
    <xdr:from>
      <xdr:col>5</xdr:col>
      <xdr:colOff>124576</xdr:colOff>
      <xdr:row>35</xdr:row>
      <xdr:rowOff>311150</xdr:rowOff>
    </xdr:from>
    <xdr:to>
      <xdr:col>7</xdr:col>
      <xdr:colOff>726647</xdr:colOff>
      <xdr:row>51</xdr:row>
      <xdr:rowOff>78940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5AFED18-3BB5-451B-A05C-C0F8E3E8B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7706" y="2379980"/>
          <a:ext cx="2908391" cy="28526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116840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28C9269-F045-9A63-6331-46EA56AFDDBF}"/>
            </a:ext>
          </a:extLst>
        </xdr:cNvPr>
        <xdr:cNvSpPr>
          <a:spLocks noChangeAspect="1" noChangeArrowheads="1"/>
        </xdr:cNvSpPr>
      </xdr:nvSpPr>
      <xdr:spPr bwMode="auto">
        <a:xfrm>
          <a:off x="7962900" y="1024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494030</xdr:colOff>
      <xdr:row>51</xdr:row>
      <xdr:rowOff>83104</xdr:rowOff>
    </xdr:from>
    <xdr:to>
      <xdr:col>19</xdr:col>
      <xdr:colOff>643517</xdr:colOff>
      <xdr:row>61</xdr:row>
      <xdr:rowOff>79828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57B4846-ED2F-8386-F81E-BDE926C3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37880" y="9658904"/>
          <a:ext cx="9664327" cy="2022374"/>
        </a:xfrm>
        <a:prstGeom prst="rect">
          <a:avLst/>
        </a:prstGeom>
      </xdr:spPr>
    </xdr:pic>
    <xdr:clientData/>
  </xdr:twoCellAnchor>
  <xdr:twoCellAnchor editAs="oneCell">
    <xdr:from>
      <xdr:col>11</xdr:col>
      <xdr:colOff>111760</xdr:colOff>
      <xdr:row>37</xdr:row>
      <xdr:rowOff>68632</xdr:rowOff>
    </xdr:from>
    <xdr:to>
      <xdr:col>14</xdr:col>
      <xdr:colOff>313814</xdr:colOff>
      <xdr:row>49</xdr:row>
      <xdr:rowOff>144183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ED42CFF-8108-C83F-1217-B7446D778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0610" y="7066332"/>
          <a:ext cx="2585844" cy="22840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292100</xdr:rowOff>
    </xdr:from>
    <xdr:to>
      <xdr:col>13</xdr:col>
      <xdr:colOff>164596</xdr:colOff>
      <xdr:row>25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5EC2D89-B7A5-922B-8C4A-7EC1AF54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6250"/>
          <a:ext cx="10013446" cy="434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26</xdr:row>
      <xdr:rowOff>275370</xdr:rowOff>
    </xdr:from>
    <xdr:to>
      <xdr:col>12</xdr:col>
      <xdr:colOff>590550</xdr:colOff>
      <xdr:row>39</xdr:row>
      <xdr:rowOff>165623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490DAD4-E157-2800-A5EA-42F5E2685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5177570"/>
          <a:ext cx="9721850" cy="2398503"/>
        </a:xfrm>
        <a:prstGeom prst="rect">
          <a:avLst/>
        </a:prstGeom>
      </xdr:spPr>
    </xdr:pic>
    <xdr:clientData/>
  </xdr:twoCellAnchor>
  <xdr:twoCellAnchor editAs="oneCell">
    <xdr:from>
      <xdr:col>3</xdr:col>
      <xdr:colOff>685440</xdr:colOff>
      <xdr:row>17</xdr:row>
      <xdr:rowOff>114100</xdr:rowOff>
    </xdr:from>
    <xdr:to>
      <xdr:col>5</xdr:col>
      <xdr:colOff>209400</xdr:colOff>
      <xdr:row>17</xdr:row>
      <xdr:rowOff>146140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EFA853C8-4421-090E-B8AC-DC39028CCEA6}"/>
                </a:ext>
              </a:extLst>
            </xdr14:cNvPr>
            <xdr14:cNvContentPartPr/>
          </xdr14:nvContentPartPr>
          <xdr14:nvPr macro=""/>
          <xdr14:xfrm>
            <a:off x="2971440" y="3244650"/>
            <a:ext cx="1047960" cy="32040"/>
          </xdr14:xfrm>
        </xdr:contentPart>
      </mc:Choice>
      <mc:Fallback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EFA853C8-4421-090E-B8AC-DC39028CCE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17800" y="3137010"/>
              <a:ext cx="115560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685440</xdr:colOff>
      <xdr:row>29</xdr:row>
      <xdr:rowOff>133060</xdr:rowOff>
    </xdr:from>
    <xdr:to>
      <xdr:col>5</xdr:col>
      <xdr:colOff>266640</xdr:colOff>
      <xdr:row>29</xdr:row>
      <xdr:rowOff>165100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Freihand 7">
              <a:extLst>
                <a:ext uri="{FF2B5EF4-FFF2-40B4-BE49-F238E27FC236}">
                  <a16:creationId xmlns:a16="http://schemas.microsoft.com/office/drawing/2014/main" id="{9245D2E3-D71B-44D9-B826-A87A82F57DDB}"/>
                </a:ext>
              </a:extLst>
            </xdr14:cNvPr>
            <xdr14:cNvContentPartPr/>
          </xdr14:nvContentPartPr>
          <xdr14:nvPr macro=""/>
          <xdr14:xfrm>
            <a:off x="2971440" y="5473410"/>
            <a:ext cx="1105200" cy="32040"/>
          </xdr14:xfrm>
        </xdr:contentPart>
      </mc:Choice>
      <mc:Fallback>
        <xdr:pic>
          <xdr:nvPicPr>
            <xdr:cNvPr id="8" name="Freihand 7">
              <a:extLst>
                <a:ext uri="{FF2B5EF4-FFF2-40B4-BE49-F238E27FC236}">
                  <a16:creationId xmlns:a16="http://schemas.microsoft.com/office/drawing/2014/main" id="{9245D2E3-D71B-44D9-B826-A87A82F57DD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17800" y="5365410"/>
              <a:ext cx="12128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39</xdr:row>
      <xdr:rowOff>171450</xdr:rowOff>
    </xdr:from>
    <xdr:to>
      <xdr:col>12</xdr:col>
      <xdr:colOff>734717</xdr:colOff>
      <xdr:row>52</xdr:row>
      <xdr:rowOff>171968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BF28138-245E-B5FB-9784-0E6FE9E92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581900"/>
          <a:ext cx="9878717" cy="2394468"/>
        </a:xfrm>
        <a:prstGeom prst="rect">
          <a:avLst/>
        </a:prstGeom>
      </xdr:spPr>
    </xdr:pic>
    <xdr:clientData/>
  </xdr:twoCellAnchor>
  <xdr:twoCellAnchor editAs="oneCell">
    <xdr:from>
      <xdr:col>3</xdr:col>
      <xdr:colOff>761760</xdr:colOff>
      <xdr:row>42</xdr:row>
      <xdr:rowOff>126840</xdr:rowOff>
    </xdr:from>
    <xdr:to>
      <xdr:col>5</xdr:col>
      <xdr:colOff>686040</xdr:colOff>
      <xdr:row>42</xdr:row>
      <xdr:rowOff>158880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25D55566-E139-81AF-EBCD-08732221FA7E}"/>
                </a:ext>
              </a:extLst>
            </xdr14:cNvPr>
            <xdr14:cNvContentPartPr/>
          </xdr14:nvContentPartPr>
          <xdr14:nvPr macro=""/>
          <xdr14:xfrm>
            <a:off x="3047760" y="8089740"/>
            <a:ext cx="1448280" cy="32040"/>
          </xdr14:xfrm>
        </xdr:contentPart>
      </mc:Choice>
      <mc:Fallback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25D55566-E139-81AF-EBCD-08732221FA7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93760" y="7982100"/>
              <a:ext cx="155592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25400</xdr:colOff>
      <xdr:row>28</xdr:row>
      <xdr:rowOff>6350</xdr:rowOff>
    </xdr:from>
    <xdr:to>
      <xdr:col>20</xdr:col>
      <xdr:colOff>284017</xdr:colOff>
      <xdr:row>39</xdr:row>
      <xdr:rowOff>165100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968A350-8DC9-48CA-AA1D-FA73B8C0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1400" y="5391150"/>
          <a:ext cx="5592617" cy="21844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399720</xdr:colOff>
      <xdr:row>37</xdr:row>
      <xdr:rowOff>183860</xdr:rowOff>
    </xdr:from>
    <xdr:to>
      <xdr:col>20</xdr:col>
      <xdr:colOff>89160</xdr:colOff>
      <xdr:row>38</xdr:row>
      <xdr:rowOff>6550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7" name="Freihand 16">
              <a:extLst>
                <a:ext uri="{FF2B5EF4-FFF2-40B4-BE49-F238E27FC236}">
                  <a16:creationId xmlns:a16="http://schemas.microsoft.com/office/drawing/2014/main" id="{5155698D-C875-1FA7-A3D9-909FBF6F307F}"/>
                </a:ext>
              </a:extLst>
            </xdr14:cNvPr>
            <xdr14:cNvContentPartPr/>
          </xdr14:nvContentPartPr>
          <xdr14:nvPr macro=""/>
          <xdr14:xfrm>
            <a:off x="12591720" y="7226010"/>
            <a:ext cx="2737440" cy="6840"/>
          </xdr14:xfrm>
        </xdr:contentPart>
      </mc:Choice>
      <mc:Fallback>
        <xdr:pic>
          <xdr:nvPicPr>
            <xdr:cNvPr id="17" name="Freihand 16">
              <a:extLst>
                <a:ext uri="{FF2B5EF4-FFF2-40B4-BE49-F238E27FC236}">
                  <a16:creationId xmlns:a16="http://schemas.microsoft.com/office/drawing/2014/main" id="{5155698D-C875-1FA7-A3D9-909FBF6F307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537720" y="7118010"/>
              <a:ext cx="2845080" cy="22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679449</xdr:colOff>
      <xdr:row>0</xdr:row>
      <xdr:rowOff>209550</xdr:rowOff>
    </xdr:from>
    <xdr:to>
      <xdr:col>11</xdr:col>
      <xdr:colOff>502852</xdr:colOff>
      <xdr:row>18</xdr:row>
      <xdr:rowOff>107950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7D95770-985A-4436-AB5D-39E04F0AB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6449" y="209550"/>
          <a:ext cx="4395403" cy="3365500"/>
        </a:xfrm>
        <a:prstGeom prst="rect">
          <a:avLst/>
        </a:prstGeom>
      </xdr:spPr>
    </xdr:pic>
    <xdr:clientData/>
  </xdr:twoCellAnchor>
  <xdr:twoCellAnchor editAs="oneCell">
    <xdr:from>
      <xdr:col>0</xdr:col>
      <xdr:colOff>302765</xdr:colOff>
      <xdr:row>12</xdr:row>
      <xdr:rowOff>165100</xdr:rowOff>
    </xdr:from>
    <xdr:to>
      <xdr:col>5</xdr:col>
      <xdr:colOff>582712</xdr:colOff>
      <xdr:row>18</xdr:row>
      <xdr:rowOff>120650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771E373-8A9A-C6F0-6AA6-0DF58893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765" y="2527300"/>
          <a:ext cx="4216947" cy="1060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12700</xdr:rowOff>
    </xdr:from>
    <xdr:to>
      <xdr:col>12</xdr:col>
      <xdr:colOff>431404</xdr:colOff>
      <xdr:row>22</xdr:row>
      <xdr:rowOff>139700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1404F4-FB76-4D16-B79A-CD5865C02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0050"/>
          <a:ext cx="9296004" cy="252095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19:31:44.3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 0,'2910'88'0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19:31:46.9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88 0,'3069'-88'0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19:34:22.1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89 0,'4022'-88'0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3T22:10:37.6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18 0,'7603'-18'0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" totalsRowShown="0">
  <autoFilter ref="A1:H2" xr:uid="{00000000-0009-0000-0100-000001000000}"/>
  <tableColumns count="8">
    <tableColumn id="1" xr3:uid="{00000000-0010-0000-0000-000001000000}" name="Komponente"/>
    <tableColumn id="8" xr3:uid="{177197EE-F4D6-417C-BE85-5E8A886F5033}" name="Wert"/>
    <tableColumn id="2" xr3:uid="{00000000-0010-0000-0000-000002000000}" name="Anwendung"/>
    <tableColumn id="3" xr3:uid="{00000000-0010-0000-0000-000003000000}" name="Distributor"/>
    <tableColumn id="4" xr3:uid="{00000000-0010-0000-0000-000004000000}" name="Bestellnummer"/>
    <tableColumn id="5" xr3:uid="{00000000-0010-0000-0000-000005000000}" name="Preis" dataDxfId="0"/>
    <tableColumn id="6" xr3:uid="{00000000-0010-0000-0000-000006000000}" name="Bestellt"/>
    <tableColumn id="7" xr3:uid="{00000000-0010-0000-0000-000007000000}" name="Anmerk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@3Ohm" TargetMode="External"/><Relationship Id="rId2" Type="http://schemas.openxmlformats.org/officeDocument/2006/relationships/hyperlink" Target="mailto:I@2Ohm" TargetMode="External"/><Relationship Id="rId1" Type="http://schemas.openxmlformats.org/officeDocument/2006/relationships/hyperlink" Target="mailto:I@1Oh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C1" zoomScaleNormal="100" workbookViewId="0">
      <selection activeCell="C2" sqref="C2:H15"/>
    </sheetView>
  </sheetViews>
  <sheetFormatPr baseColWidth="10" defaultColWidth="10.81640625" defaultRowHeight="14.5" x14ac:dyDescent="0.35"/>
  <cols>
    <col min="1" max="1" width="14" bestFit="1" customWidth="1"/>
    <col min="2" max="2" width="15.1796875" bestFit="1" customWidth="1"/>
    <col min="3" max="3" width="27.08984375" bestFit="1" customWidth="1"/>
    <col min="4" max="4" width="12.26953125" bestFit="1" customWidth="1"/>
    <col min="5" max="5" width="16.08984375" bestFit="1" customWidth="1"/>
    <col min="6" max="6" width="6.81640625" style="2" bestFit="1" customWidth="1"/>
    <col min="7" max="7" width="9.36328125" bestFit="1" customWidth="1"/>
    <col min="8" max="8" width="34.7265625" customWidth="1"/>
  </cols>
  <sheetData>
    <row r="1" spans="1:8" x14ac:dyDescent="0.35">
      <c r="A1" t="s">
        <v>0</v>
      </c>
      <c r="B1" t="s">
        <v>84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3" spans="1:8" x14ac:dyDescent="0.35">
      <c r="A3" t="s">
        <v>85</v>
      </c>
      <c r="B3" t="s">
        <v>7</v>
      </c>
      <c r="C3" t="s">
        <v>8</v>
      </c>
      <c r="D3" s="1" t="s">
        <v>14</v>
      </c>
      <c r="E3" t="s">
        <v>62</v>
      </c>
      <c r="F3" s="2">
        <v>0.64</v>
      </c>
      <c r="G3">
        <v>10</v>
      </c>
      <c r="H3" t="s">
        <v>15</v>
      </c>
    </row>
    <row r="4" spans="1:8" x14ac:dyDescent="0.35">
      <c r="A4" t="s">
        <v>96</v>
      </c>
      <c r="B4" t="s">
        <v>12</v>
      </c>
      <c r="C4" t="s">
        <v>13</v>
      </c>
      <c r="D4" s="1" t="s">
        <v>14</v>
      </c>
      <c r="E4" t="s">
        <v>34</v>
      </c>
      <c r="F4" s="2">
        <v>0.62</v>
      </c>
      <c r="G4">
        <v>10</v>
      </c>
      <c r="H4" t="s">
        <v>35</v>
      </c>
    </row>
    <row r="5" spans="1:8" x14ac:dyDescent="0.35">
      <c r="A5" t="s">
        <v>86</v>
      </c>
      <c r="B5" s="1" t="s">
        <v>16</v>
      </c>
      <c r="C5" t="s">
        <v>168</v>
      </c>
      <c r="D5" s="1" t="s">
        <v>14</v>
      </c>
      <c r="E5" s="1" t="s">
        <v>16</v>
      </c>
      <c r="F5" s="2">
        <v>0.84</v>
      </c>
      <c r="G5">
        <v>6</v>
      </c>
      <c r="H5" t="s">
        <v>17</v>
      </c>
    </row>
    <row r="6" spans="1:8" x14ac:dyDescent="0.35">
      <c r="A6" t="s">
        <v>86</v>
      </c>
      <c r="B6" s="13" t="s">
        <v>167</v>
      </c>
      <c r="C6" t="s">
        <v>166</v>
      </c>
      <c r="D6" s="1" t="s">
        <v>14</v>
      </c>
      <c r="E6" s="13" t="s">
        <v>171</v>
      </c>
      <c r="F6" s="2">
        <v>3.5</v>
      </c>
      <c r="G6">
        <v>2</v>
      </c>
      <c r="H6" t="s">
        <v>172</v>
      </c>
    </row>
    <row r="7" spans="1:8" x14ac:dyDescent="0.35">
      <c r="A7" t="s">
        <v>65</v>
      </c>
      <c r="B7" t="s">
        <v>88</v>
      </c>
      <c r="C7" t="s">
        <v>66</v>
      </c>
      <c r="D7" s="1" t="s">
        <v>14</v>
      </c>
      <c r="E7" t="s">
        <v>67</v>
      </c>
      <c r="F7" s="2">
        <v>0.61</v>
      </c>
      <c r="G7">
        <v>6</v>
      </c>
      <c r="H7" t="s">
        <v>68</v>
      </c>
    </row>
    <row r="8" spans="1:8" x14ac:dyDescent="0.35">
      <c r="A8" t="s">
        <v>73</v>
      </c>
      <c r="B8" t="s">
        <v>89</v>
      </c>
      <c r="C8" t="s">
        <v>71</v>
      </c>
      <c r="D8" s="1" t="s">
        <v>14</v>
      </c>
      <c r="E8" t="s">
        <v>72</v>
      </c>
      <c r="F8" s="2">
        <v>0.46</v>
      </c>
      <c r="G8">
        <v>6</v>
      </c>
    </row>
    <row r="9" spans="1:8" x14ac:dyDescent="0.35">
      <c r="A9" t="s">
        <v>92</v>
      </c>
      <c r="B9" t="s">
        <v>97</v>
      </c>
      <c r="C9" t="s">
        <v>81</v>
      </c>
      <c r="D9" s="1" t="s">
        <v>14</v>
      </c>
      <c r="E9" t="s">
        <v>97</v>
      </c>
      <c r="F9" s="2">
        <v>1.1000000000000001</v>
      </c>
      <c r="G9">
        <v>6</v>
      </c>
      <c r="H9" t="s">
        <v>82</v>
      </c>
    </row>
    <row r="10" spans="1:8" x14ac:dyDescent="0.35">
      <c r="A10" t="s">
        <v>77</v>
      </c>
      <c r="B10" t="s">
        <v>69</v>
      </c>
      <c r="C10" t="s">
        <v>79</v>
      </c>
      <c r="D10" s="1" t="s">
        <v>14</v>
      </c>
      <c r="E10" t="s">
        <v>69</v>
      </c>
      <c r="F10" s="2">
        <v>0.95</v>
      </c>
      <c r="G10">
        <v>6</v>
      </c>
      <c r="H10" t="s">
        <v>83</v>
      </c>
    </row>
    <row r="11" spans="1:8" x14ac:dyDescent="0.35">
      <c r="A11" t="s">
        <v>78</v>
      </c>
      <c r="B11" t="s">
        <v>70</v>
      </c>
      <c r="C11" t="s">
        <v>80</v>
      </c>
      <c r="D11" s="1" t="s">
        <v>14</v>
      </c>
      <c r="E11" t="s">
        <v>70</v>
      </c>
      <c r="F11" s="2">
        <v>0.95</v>
      </c>
      <c r="G11">
        <v>6</v>
      </c>
      <c r="H11" t="s">
        <v>83</v>
      </c>
    </row>
    <row r="12" spans="1:8" x14ac:dyDescent="0.35">
      <c r="A12" t="s">
        <v>91</v>
      </c>
      <c r="B12" t="s">
        <v>90</v>
      </c>
      <c r="C12" t="s">
        <v>74</v>
      </c>
      <c r="D12" s="1" t="s">
        <v>14</v>
      </c>
      <c r="E12" t="s">
        <v>75</v>
      </c>
      <c r="F12" s="2">
        <v>0.09</v>
      </c>
      <c r="G12">
        <v>20</v>
      </c>
      <c r="H12" t="s">
        <v>76</v>
      </c>
    </row>
    <row r="13" spans="1:8" x14ac:dyDescent="0.35">
      <c r="A13" t="s">
        <v>93</v>
      </c>
      <c r="B13" t="s">
        <v>37</v>
      </c>
      <c r="C13" t="s">
        <v>95</v>
      </c>
      <c r="D13" s="1" t="s">
        <v>14</v>
      </c>
      <c r="E13" t="s">
        <v>37</v>
      </c>
      <c r="F13" s="2">
        <v>1.5</v>
      </c>
      <c r="H13" t="s">
        <v>36</v>
      </c>
    </row>
    <row r="14" spans="1:8" ht="29" x14ac:dyDescent="0.35">
      <c r="A14" t="s">
        <v>10</v>
      </c>
      <c r="B14" t="s">
        <v>87</v>
      </c>
      <c r="C14" t="s">
        <v>169</v>
      </c>
      <c r="D14" s="1" t="s">
        <v>14</v>
      </c>
      <c r="E14" s="1" t="s">
        <v>215</v>
      </c>
      <c r="F14" s="32" t="s">
        <v>216</v>
      </c>
      <c r="G14">
        <v>3</v>
      </c>
      <c r="H14" s="1" t="s">
        <v>217</v>
      </c>
    </row>
    <row r="15" spans="1:8" s="13" customFormat="1" x14ac:dyDescent="0.35">
      <c r="A15" t="s">
        <v>10</v>
      </c>
      <c r="B15" t="s">
        <v>170</v>
      </c>
      <c r="C15" t="s">
        <v>164</v>
      </c>
      <c r="D15" s="1" t="s">
        <v>14</v>
      </c>
      <c r="E15" t="s">
        <v>156</v>
      </c>
      <c r="F15" s="2">
        <v>4.99</v>
      </c>
      <c r="G15">
        <v>2</v>
      </c>
      <c r="H15" t="s">
        <v>165</v>
      </c>
    </row>
    <row r="16" spans="1:8" s="13" customFormat="1" x14ac:dyDescent="0.35">
      <c r="A16"/>
      <c r="B16"/>
      <c r="C16"/>
      <c r="D16" s="1"/>
      <c r="E16"/>
      <c r="F16" s="2"/>
      <c r="G16"/>
      <c r="H16"/>
    </row>
    <row r="17" spans="1:8" x14ac:dyDescent="0.35">
      <c r="A17" t="s">
        <v>93</v>
      </c>
      <c r="B17" t="s">
        <v>94</v>
      </c>
      <c r="C17" t="s">
        <v>9</v>
      </c>
      <c r="D17" t="s">
        <v>10</v>
      </c>
      <c r="E17" s="1" t="s">
        <v>218</v>
      </c>
      <c r="H17" t="s">
        <v>11</v>
      </c>
    </row>
    <row r="23" spans="1:8" x14ac:dyDescent="0.35">
      <c r="H23" t="s">
        <v>98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80F2-2497-42BF-A03F-78F1F2D39AE9}">
  <dimension ref="A1:K45"/>
  <sheetViews>
    <sheetView topLeftCell="A7" workbookViewId="0">
      <selection activeCell="A33" sqref="A33"/>
    </sheetView>
  </sheetViews>
  <sheetFormatPr baseColWidth="10" defaultRowHeight="14.5" x14ac:dyDescent="0.35"/>
  <cols>
    <col min="1" max="1" width="15.6328125" customWidth="1"/>
    <col min="2" max="2" width="13.90625" style="17" customWidth="1"/>
    <col min="3" max="3" width="12.81640625" style="18" customWidth="1"/>
    <col min="4" max="4" width="9.54296875" style="18" customWidth="1"/>
    <col min="5" max="5" width="9.453125" style="18" customWidth="1"/>
    <col min="6" max="6" width="19.1796875" customWidth="1"/>
    <col min="7" max="7" width="3.81640625" customWidth="1"/>
    <col min="8" max="8" width="9" bestFit="1" customWidth="1"/>
    <col min="9" max="10" width="8.26953125" style="15" bestFit="1" customWidth="1"/>
    <col min="11" max="11" width="10.90625" style="15"/>
  </cols>
  <sheetData>
    <row r="1" spans="1:11" ht="20" thickBot="1" x14ac:dyDescent="0.5">
      <c r="A1" s="33" t="s">
        <v>173</v>
      </c>
      <c r="B1" s="33"/>
      <c r="C1" s="33"/>
      <c r="D1" s="33"/>
      <c r="E1" s="33"/>
      <c r="F1" s="33"/>
    </row>
    <row r="2" spans="1:11" ht="15" thickTop="1" x14ac:dyDescent="0.35"/>
    <row r="3" spans="1:11" ht="20" thickBot="1" x14ac:dyDescent="0.5">
      <c r="A3" s="33" t="s">
        <v>187</v>
      </c>
      <c r="B3" s="33"/>
      <c r="C3" s="33"/>
      <c r="D3" s="33"/>
      <c r="E3" s="33"/>
      <c r="F3" s="33"/>
    </row>
    <row r="4" spans="1:11" s="16" customFormat="1" ht="44" thickTop="1" x14ac:dyDescent="0.35">
      <c r="A4" s="19" t="s">
        <v>177</v>
      </c>
      <c r="B4" s="20" t="s">
        <v>175</v>
      </c>
      <c r="C4" s="21" t="s">
        <v>174</v>
      </c>
      <c r="D4" s="21" t="s">
        <v>178</v>
      </c>
      <c r="E4" s="21" t="s">
        <v>176</v>
      </c>
      <c r="F4" s="22" t="s">
        <v>6</v>
      </c>
      <c r="H4" s="22" t="s">
        <v>182</v>
      </c>
      <c r="I4" s="28" t="s">
        <v>183</v>
      </c>
      <c r="J4" s="28" t="s">
        <v>184</v>
      </c>
      <c r="K4" s="28" t="s">
        <v>185</v>
      </c>
    </row>
    <row r="5" spans="1:11" x14ac:dyDescent="0.35">
      <c r="A5" s="37">
        <v>3</v>
      </c>
      <c r="B5" s="23">
        <v>3.6</v>
      </c>
      <c r="C5" s="24">
        <v>0.22500000000000001</v>
      </c>
      <c r="D5" s="24">
        <f>C5/A5</f>
        <v>7.4999999999999997E-2</v>
      </c>
      <c r="E5" s="24">
        <f>D5*3.4</f>
        <v>0.255</v>
      </c>
      <c r="F5" s="25"/>
      <c r="H5" s="23">
        <v>3.6</v>
      </c>
      <c r="I5" s="27">
        <v>7.4999999999999997E-2</v>
      </c>
      <c r="J5" s="27">
        <v>0.125</v>
      </c>
      <c r="K5" s="27">
        <v>0.13700000000000001</v>
      </c>
    </row>
    <row r="6" spans="1:11" x14ac:dyDescent="0.35">
      <c r="A6" s="37"/>
      <c r="B6" s="23">
        <v>4.5</v>
      </c>
      <c r="C6" s="24">
        <v>0.8</v>
      </c>
      <c r="D6" s="24">
        <f>C6/A5</f>
        <v>0.26666666666666666</v>
      </c>
      <c r="E6" s="24">
        <f t="shared" ref="E6:E16" si="0">D6*3.4</f>
        <v>0.90666666666666662</v>
      </c>
      <c r="F6" s="25"/>
      <c r="H6" s="23">
        <v>4.5</v>
      </c>
      <c r="I6" s="27">
        <v>0.26666666666666666</v>
      </c>
      <c r="J6" s="27">
        <v>0.32</v>
      </c>
      <c r="K6" s="27">
        <v>0.54800000000000004</v>
      </c>
    </row>
    <row r="7" spans="1:11" x14ac:dyDescent="0.35">
      <c r="A7" s="37"/>
      <c r="B7" s="23">
        <v>5</v>
      </c>
      <c r="C7" s="24">
        <v>1.1000000000000001</v>
      </c>
      <c r="D7" s="24">
        <f>C7/A5</f>
        <v>0.3666666666666667</v>
      </c>
      <c r="E7" s="24">
        <f t="shared" si="0"/>
        <v>1.2466666666666668</v>
      </c>
      <c r="F7" s="25"/>
      <c r="H7" s="23">
        <v>5</v>
      </c>
      <c r="I7" s="27">
        <v>0.3666666666666667</v>
      </c>
      <c r="J7" s="27">
        <v>0.51</v>
      </c>
      <c r="K7" s="27">
        <v>0.83199999999999996</v>
      </c>
    </row>
    <row r="8" spans="1:11" x14ac:dyDescent="0.35">
      <c r="A8" s="37"/>
      <c r="B8" s="23">
        <v>5.5</v>
      </c>
      <c r="C8" s="24">
        <v>1.2</v>
      </c>
      <c r="D8" s="24">
        <f>C8/A5</f>
        <v>0.39999999999999997</v>
      </c>
      <c r="E8" s="24">
        <f t="shared" si="0"/>
        <v>1.3599999999999999</v>
      </c>
      <c r="F8" s="25"/>
      <c r="H8" s="23">
        <v>5.5</v>
      </c>
      <c r="I8" s="27">
        <v>0.39999999999999997</v>
      </c>
      <c r="J8" s="27">
        <v>0.68500000000000005</v>
      </c>
      <c r="K8" s="27">
        <v>1.21</v>
      </c>
    </row>
    <row r="9" spans="1:11" x14ac:dyDescent="0.35">
      <c r="A9" s="37">
        <v>2</v>
      </c>
      <c r="B9" s="23">
        <v>3.6</v>
      </c>
      <c r="C9" s="24">
        <v>0.25</v>
      </c>
      <c r="D9" s="24">
        <f>C9/A9</f>
        <v>0.125</v>
      </c>
      <c r="E9" s="24">
        <f t="shared" si="0"/>
        <v>0.42499999999999999</v>
      </c>
      <c r="F9" s="25"/>
    </row>
    <row r="10" spans="1:11" x14ac:dyDescent="0.35">
      <c r="A10" s="37"/>
      <c r="B10" s="23">
        <v>4.5</v>
      </c>
      <c r="C10" s="24">
        <v>0.64</v>
      </c>
      <c r="D10" s="24">
        <f>C10/A9</f>
        <v>0.32</v>
      </c>
      <c r="E10" s="24">
        <f t="shared" si="0"/>
        <v>1.0880000000000001</v>
      </c>
      <c r="F10" s="25"/>
    </row>
    <row r="11" spans="1:11" x14ac:dyDescent="0.35">
      <c r="A11" s="37"/>
      <c r="B11" s="23">
        <v>5</v>
      </c>
      <c r="C11" s="24">
        <v>1.02</v>
      </c>
      <c r="D11" s="24">
        <f>C11/A9</f>
        <v>0.51</v>
      </c>
      <c r="E11" s="24">
        <f t="shared" si="0"/>
        <v>1.734</v>
      </c>
      <c r="F11" s="25"/>
    </row>
    <row r="12" spans="1:11" x14ac:dyDescent="0.35">
      <c r="A12" s="37"/>
      <c r="B12" s="23">
        <v>5.5</v>
      </c>
      <c r="C12" s="24">
        <v>1.37</v>
      </c>
      <c r="D12" s="24">
        <f>C12/A9</f>
        <v>0.68500000000000005</v>
      </c>
      <c r="E12" s="24">
        <f t="shared" si="0"/>
        <v>2.3290000000000002</v>
      </c>
      <c r="F12" s="25"/>
    </row>
    <row r="13" spans="1:11" x14ac:dyDescent="0.35">
      <c r="A13" s="37">
        <v>1</v>
      </c>
      <c r="B13" s="23">
        <v>3.6</v>
      </c>
      <c r="C13" s="24">
        <v>0.13700000000000001</v>
      </c>
      <c r="D13" s="24">
        <f>C13/A13</f>
        <v>0.13700000000000001</v>
      </c>
      <c r="E13" s="24">
        <f t="shared" si="0"/>
        <v>0.46580000000000005</v>
      </c>
      <c r="F13" s="25"/>
    </row>
    <row r="14" spans="1:11" x14ac:dyDescent="0.35">
      <c r="A14" s="37"/>
      <c r="B14" s="23">
        <v>4.5</v>
      </c>
      <c r="C14" s="24">
        <v>0.54800000000000004</v>
      </c>
      <c r="D14" s="24">
        <f>C14/A13</f>
        <v>0.54800000000000004</v>
      </c>
      <c r="E14" s="24">
        <f t="shared" si="0"/>
        <v>1.8632000000000002</v>
      </c>
      <c r="F14" s="25"/>
    </row>
    <row r="15" spans="1:11" x14ac:dyDescent="0.35">
      <c r="A15" s="37"/>
      <c r="B15" s="29">
        <v>5</v>
      </c>
      <c r="C15" s="30">
        <v>0.83199999999999996</v>
      </c>
      <c r="D15" s="30">
        <f>C15/A13</f>
        <v>0.83199999999999996</v>
      </c>
      <c r="E15" s="30">
        <f t="shared" si="0"/>
        <v>2.8287999999999998</v>
      </c>
      <c r="F15" s="31" t="s">
        <v>180</v>
      </c>
    </row>
    <row r="16" spans="1:11" x14ac:dyDescent="0.35">
      <c r="A16" s="37"/>
      <c r="B16" s="23">
        <v>5.5</v>
      </c>
      <c r="C16" s="24">
        <v>1.21</v>
      </c>
      <c r="D16" s="24">
        <f>C16/A13</f>
        <v>1.21</v>
      </c>
      <c r="E16" s="24">
        <f t="shared" si="0"/>
        <v>4.1139999999999999</v>
      </c>
      <c r="F16" s="25" t="s">
        <v>180</v>
      </c>
    </row>
    <row r="18" spans="1:6" ht="20" thickBot="1" x14ac:dyDescent="0.5">
      <c r="A18" s="33" t="s">
        <v>179</v>
      </c>
      <c r="B18" s="33"/>
      <c r="C18" s="33"/>
      <c r="D18" s="33"/>
      <c r="E18" s="33"/>
      <c r="F18" s="33"/>
    </row>
    <row r="19" spans="1:6" ht="44" thickTop="1" x14ac:dyDescent="0.35">
      <c r="A19" s="19" t="s">
        <v>177</v>
      </c>
      <c r="B19" s="20" t="s">
        <v>175</v>
      </c>
      <c r="C19" s="21" t="s">
        <v>174</v>
      </c>
      <c r="D19" s="21" t="s">
        <v>178</v>
      </c>
      <c r="E19" s="21" t="s">
        <v>176</v>
      </c>
      <c r="F19" s="22" t="s">
        <v>6</v>
      </c>
    </row>
    <row r="20" spans="1:6" ht="29" x14ac:dyDescent="0.35">
      <c r="A20" s="25">
        <v>3</v>
      </c>
      <c r="B20" s="23">
        <v>72</v>
      </c>
      <c r="C20" s="24">
        <v>2.76</v>
      </c>
      <c r="D20" s="24">
        <f>C20/A20</f>
        <v>0.91999999999999993</v>
      </c>
      <c r="E20" s="24">
        <f>D20*3.4</f>
        <v>3.1279999999999997</v>
      </c>
      <c r="F20" s="26" t="s">
        <v>181</v>
      </c>
    </row>
    <row r="21" spans="1:6" x14ac:dyDescent="0.35">
      <c r="A21" s="35" t="s">
        <v>186</v>
      </c>
      <c r="B21" s="35"/>
      <c r="C21" s="35"/>
      <c r="D21" s="35"/>
      <c r="E21" s="35"/>
      <c r="F21" s="35"/>
    </row>
    <row r="23" spans="1:6" x14ac:dyDescent="0.35">
      <c r="A23" s="36" t="s">
        <v>188</v>
      </c>
      <c r="B23" s="36"/>
      <c r="C23" s="36"/>
      <c r="D23" s="36"/>
      <c r="E23" s="36"/>
      <c r="F23" s="36"/>
    </row>
    <row r="25" spans="1:6" x14ac:dyDescent="0.35">
      <c r="A25" s="34" t="s">
        <v>189</v>
      </c>
      <c r="B25" s="34"/>
      <c r="C25" s="34"/>
      <c r="D25" s="34"/>
      <c r="E25" s="34"/>
      <c r="F25" s="34"/>
    </row>
    <row r="27" spans="1:6" x14ac:dyDescent="0.35">
      <c r="A27" t="s">
        <v>207</v>
      </c>
    </row>
    <row r="28" spans="1:6" x14ac:dyDescent="0.35">
      <c r="A28" t="s">
        <v>208</v>
      </c>
      <c r="B28" s="2">
        <v>0.8</v>
      </c>
      <c r="C28" s="18" t="s">
        <v>209</v>
      </c>
      <c r="D28" s="18" t="s">
        <v>210</v>
      </c>
      <c r="E28" s="18" t="s">
        <v>211</v>
      </c>
    </row>
    <row r="29" spans="1:6" x14ac:dyDescent="0.35">
      <c r="A29" t="s">
        <v>212</v>
      </c>
      <c r="B29" s="2">
        <v>0.48</v>
      </c>
      <c r="C29" s="18" t="s">
        <v>213</v>
      </c>
      <c r="D29" s="18" t="s">
        <v>210</v>
      </c>
      <c r="E29" s="18" t="s">
        <v>214</v>
      </c>
    </row>
    <row r="30" spans="1:6" x14ac:dyDescent="0.35">
      <c r="B30" s="2"/>
    </row>
    <row r="31" spans="1:6" ht="19.5" x14ac:dyDescent="0.45">
      <c r="A31" s="55" t="s">
        <v>273</v>
      </c>
      <c r="B31" s="55"/>
      <c r="C31" s="55"/>
      <c r="D31" s="55"/>
      <c r="E31" s="55"/>
      <c r="F31" s="55"/>
    </row>
    <row r="32" spans="1:6" ht="19.5" x14ac:dyDescent="0.45">
      <c r="A32" s="55" t="s">
        <v>274</v>
      </c>
      <c r="B32" s="55"/>
      <c r="C32" s="55"/>
      <c r="D32" s="55"/>
      <c r="E32" s="55"/>
      <c r="F32" s="55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</sheetData>
  <mergeCells count="11">
    <mergeCell ref="A31:F31"/>
    <mergeCell ref="A32:F32"/>
    <mergeCell ref="A3:F3"/>
    <mergeCell ref="A18:F18"/>
    <mergeCell ref="A1:F1"/>
    <mergeCell ref="A25:F25"/>
    <mergeCell ref="A21:F21"/>
    <mergeCell ref="A23:F23"/>
    <mergeCell ref="A5:A8"/>
    <mergeCell ref="A9:A12"/>
    <mergeCell ref="A13:A16"/>
  </mergeCells>
  <hyperlinks>
    <hyperlink ref="K4" r:id="rId1" xr:uid="{6720A06C-5B2E-4871-A66A-316FA4F03590}"/>
    <hyperlink ref="J4" r:id="rId2" xr:uid="{0A978C11-D168-4168-ACB0-3C1473BDFA9D}"/>
    <hyperlink ref="I4" r:id="rId3" xr:uid="{63852113-1A44-4511-AA4E-702065369F5C}"/>
  </hyperlinks>
  <pageMargins left="0.7" right="0.7" top="0.78740157499999996" bottom="0.78740157499999996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40DA-7A8A-49B4-9489-E515C1B8CB19}">
  <dimension ref="A1:N7"/>
  <sheetViews>
    <sheetView workbookViewId="0">
      <selection activeCell="O4" sqref="O4"/>
    </sheetView>
  </sheetViews>
  <sheetFormatPr baseColWidth="10" defaultRowHeight="14.5" x14ac:dyDescent="0.35"/>
  <cols>
    <col min="1" max="1" width="16.26953125" bestFit="1" customWidth="1"/>
    <col min="2" max="2" width="14.36328125" bestFit="1" customWidth="1"/>
    <col min="3" max="3" width="12.36328125" bestFit="1" customWidth="1"/>
    <col min="4" max="4" width="12.90625" bestFit="1" customWidth="1"/>
    <col min="6" max="6" width="15.7265625" customWidth="1"/>
    <col min="7" max="7" width="5.6328125" bestFit="1" customWidth="1"/>
    <col min="8" max="8" width="4.90625" bestFit="1" customWidth="1"/>
    <col min="9" max="9" width="11.81640625" customWidth="1"/>
    <col min="10" max="10" width="7.6328125" bestFit="1" customWidth="1"/>
    <col min="11" max="11" width="14.54296875" bestFit="1" customWidth="1"/>
    <col min="12" max="12" width="11.7265625" bestFit="1" customWidth="1"/>
    <col min="13" max="13" width="18.7265625" bestFit="1" customWidth="1"/>
    <col min="14" max="14" width="5.7265625" style="3" bestFit="1" customWidth="1"/>
  </cols>
  <sheetData>
    <row r="1" spans="1:14" ht="20" thickBot="1" x14ac:dyDescent="0.5">
      <c r="A1" s="33" t="s">
        <v>222</v>
      </c>
      <c r="B1" s="33"/>
      <c r="C1" s="33"/>
      <c r="D1" s="33"/>
    </row>
    <row r="2" spans="1:14" ht="15.5" thickTop="1" thickBot="1" x14ac:dyDescent="0.4">
      <c r="F2" s="47" t="s">
        <v>233</v>
      </c>
      <c r="G2" s="47" t="s">
        <v>235</v>
      </c>
      <c r="H2" s="47" t="s">
        <v>237</v>
      </c>
      <c r="I2" s="47" t="s">
        <v>236</v>
      </c>
      <c r="J2" s="47" t="s">
        <v>250</v>
      </c>
      <c r="K2" s="47" t="s">
        <v>241</v>
      </c>
      <c r="L2" s="47" t="s">
        <v>234</v>
      </c>
      <c r="M2" s="47" t="s">
        <v>231</v>
      </c>
      <c r="N2" s="48" t="s">
        <v>4</v>
      </c>
    </row>
    <row r="3" spans="1:14" ht="29.5" thickTop="1" x14ac:dyDescent="0.35">
      <c r="F3" t="s">
        <v>230</v>
      </c>
      <c r="G3" t="s">
        <v>239</v>
      </c>
      <c r="H3" t="s">
        <v>238</v>
      </c>
      <c r="I3" s="1" t="s">
        <v>240</v>
      </c>
      <c r="J3" s="1" t="s">
        <v>251</v>
      </c>
      <c r="K3" s="1" t="s">
        <v>242</v>
      </c>
      <c r="L3" s="1" t="s">
        <v>257</v>
      </c>
      <c r="M3" t="s">
        <v>232</v>
      </c>
      <c r="N3" s="3">
        <v>1.27</v>
      </c>
    </row>
    <row r="4" spans="1:14" ht="29" x14ac:dyDescent="0.35">
      <c r="A4" s="45" t="s">
        <v>223</v>
      </c>
      <c r="B4" s="45"/>
      <c r="C4" s="45"/>
      <c r="D4" s="45"/>
      <c r="E4" s="45"/>
      <c r="F4" t="s">
        <v>243</v>
      </c>
      <c r="G4" t="s">
        <v>248</v>
      </c>
      <c r="H4" t="s">
        <v>244</v>
      </c>
      <c r="I4" s="1" t="s">
        <v>245</v>
      </c>
      <c r="J4" s="1" t="s">
        <v>251</v>
      </c>
      <c r="K4" s="1" t="s">
        <v>246</v>
      </c>
      <c r="L4" t="s">
        <v>247</v>
      </c>
      <c r="M4" t="s">
        <v>249</v>
      </c>
      <c r="N4" s="3">
        <v>1.1200000000000001</v>
      </c>
    </row>
    <row r="5" spans="1:14" ht="29.5" thickBot="1" x14ac:dyDescent="0.4">
      <c r="A5" s="47" t="s">
        <v>224</v>
      </c>
      <c r="B5" s="47" t="s">
        <v>226</v>
      </c>
      <c r="C5" s="47" t="s">
        <v>227</v>
      </c>
      <c r="D5" s="47" t="s">
        <v>228</v>
      </c>
      <c r="F5" t="s">
        <v>254</v>
      </c>
      <c r="G5" t="s">
        <v>210</v>
      </c>
      <c r="H5" t="s">
        <v>252</v>
      </c>
      <c r="I5" s="1" t="s">
        <v>253</v>
      </c>
      <c r="J5" t="s">
        <v>264</v>
      </c>
      <c r="K5" s="1" t="s">
        <v>246</v>
      </c>
      <c r="L5" t="s">
        <v>247</v>
      </c>
      <c r="M5" t="s">
        <v>255</v>
      </c>
      <c r="N5" s="3">
        <v>2.2000000000000002</v>
      </c>
    </row>
    <row r="6" spans="1:14" ht="29.5" thickTop="1" x14ac:dyDescent="0.35">
      <c r="A6" t="s">
        <v>229</v>
      </c>
      <c r="B6" s="42">
        <v>0.85</v>
      </c>
      <c r="C6" s="43">
        <v>2</v>
      </c>
      <c r="D6" s="44">
        <f>0.052*2</f>
        <v>0.104</v>
      </c>
      <c r="F6" t="s">
        <v>261</v>
      </c>
      <c r="G6" t="s">
        <v>259</v>
      </c>
      <c r="H6" t="s">
        <v>260</v>
      </c>
      <c r="I6" s="1" t="s">
        <v>262</v>
      </c>
      <c r="J6" t="s">
        <v>256</v>
      </c>
      <c r="K6" s="1" t="s">
        <v>246</v>
      </c>
      <c r="L6" t="s">
        <v>247</v>
      </c>
      <c r="M6" t="s">
        <v>258</v>
      </c>
      <c r="N6" s="3">
        <v>2.59</v>
      </c>
    </row>
    <row r="7" spans="1:14" ht="15.5" x14ac:dyDescent="0.35">
      <c r="A7" s="49" t="s">
        <v>263</v>
      </c>
      <c r="B7" s="50"/>
      <c r="C7" s="50"/>
      <c r="D7" s="50"/>
      <c r="F7" s="46"/>
      <c r="G7" s="46"/>
      <c r="H7" s="46"/>
      <c r="I7" s="46"/>
      <c r="J7" s="46"/>
      <c r="K7" s="46"/>
      <c r="L7" s="46"/>
    </row>
  </sheetData>
  <mergeCells count="3">
    <mergeCell ref="A4:E4"/>
    <mergeCell ref="A1:D1"/>
    <mergeCell ref="A7:D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754-0340-407A-9A46-A4EA23310DEB}">
  <dimension ref="A1:H69"/>
  <sheetViews>
    <sheetView tabSelected="1" topLeftCell="A35" workbookViewId="0">
      <selection activeCell="C64" sqref="C64"/>
    </sheetView>
  </sheetViews>
  <sheetFormatPr baseColWidth="10" defaultRowHeight="14.5" x14ac:dyDescent="0.35"/>
  <cols>
    <col min="1" max="1" width="20" customWidth="1"/>
    <col min="3" max="3" width="16.453125" bestFit="1" customWidth="1"/>
    <col min="4" max="4" width="22.81640625" customWidth="1"/>
    <col min="7" max="7" width="21.90625" customWidth="1"/>
  </cols>
  <sheetData>
    <row r="1" spans="1:2" x14ac:dyDescent="0.35">
      <c r="A1" t="s">
        <v>99</v>
      </c>
      <c r="B1" t="s">
        <v>100</v>
      </c>
    </row>
    <row r="31" spans="1:1" x14ac:dyDescent="0.35">
      <c r="A31" t="s">
        <v>101</v>
      </c>
    </row>
    <row r="33" spans="1:8" ht="29" x14ac:dyDescent="0.35">
      <c r="A33" t="s">
        <v>102</v>
      </c>
      <c r="B33" t="s">
        <v>103</v>
      </c>
      <c r="D33" t="s">
        <v>104</v>
      </c>
      <c r="E33" s="1" t="s">
        <v>105</v>
      </c>
      <c r="F33" s="3" t="s">
        <v>4</v>
      </c>
      <c r="G33" t="s">
        <v>106</v>
      </c>
      <c r="H33" t="s">
        <v>99</v>
      </c>
    </row>
    <row r="34" spans="1:8" x14ac:dyDescent="0.35">
      <c r="A34" t="s">
        <v>107</v>
      </c>
      <c r="B34" t="s">
        <v>108</v>
      </c>
      <c r="D34" t="s">
        <v>109</v>
      </c>
      <c r="E34">
        <v>1800</v>
      </c>
      <c r="F34" s="3">
        <v>13</v>
      </c>
      <c r="H34" s="4" t="s">
        <v>110</v>
      </c>
    </row>
    <row r="35" spans="1:8" x14ac:dyDescent="0.35">
      <c r="A35" t="s">
        <v>111</v>
      </c>
      <c r="B35" t="s">
        <v>108</v>
      </c>
      <c r="D35" t="s">
        <v>109</v>
      </c>
      <c r="E35">
        <v>1100</v>
      </c>
      <c r="F35">
        <v>10.99</v>
      </c>
      <c r="H35" t="s">
        <v>112</v>
      </c>
    </row>
    <row r="36" spans="1:8" x14ac:dyDescent="0.35">
      <c r="F36" s="3"/>
    </row>
    <row r="37" spans="1:8" x14ac:dyDescent="0.35">
      <c r="F37" s="3"/>
    </row>
    <row r="38" spans="1:8" x14ac:dyDescent="0.35">
      <c r="F38" s="3"/>
    </row>
    <row r="39" spans="1:8" x14ac:dyDescent="0.35">
      <c r="F39" s="3"/>
    </row>
    <row r="40" spans="1:8" x14ac:dyDescent="0.35">
      <c r="A40" t="s">
        <v>113</v>
      </c>
      <c r="F40" s="3"/>
    </row>
    <row r="56" spans="1:7" x14ac:dyDescent="0.35">
      <c r="A56" t="s">
        <v>134</v>
      </c>
      <c r="B56" t="s">
        <v>2</v>
      </c>
      <c r="C56" t="s">
        <v>139</v>
      </c>
      <c r="D56" t="s">
        <v>3</v>
      </c>
      <c r="E56" t="s">
        <v>4</v>
      </c>
      <c r="F56" t="s">
        <v>136</v>
      </c>
      <c r="G56" t="s">
        <v>6</v>
      </c>
    </row>
    <row r="57" spans="1:7" x14ac:dyDescent="0.35">
      <c r="A57" t="s">
        <v>135</v>
      </c>
      <c r="B57" t="s">
        <v>14</v>
      </c>
      <c r="C57" t="s">
        <v>140</v>
      </c>
      <c r="D57" s="13" t="s">
        <v>137</v>
      </c>
      <c r="E57" s="3">
        <v>3.7</v>
      </c>
      <c r="F57">
        <v>750</v>
      </c>
      <c r="G57" t="s">
        <v>138</v>
      </c>
    </row>
    <row r="58" spans="1:7" x14ac:dyDescent="0.35">
      <c r="A58" t="s">
        <v>141</v>
      </c>
      <c r="B58" t="s">
        <v>14</v>
      </c>
      <c r="C58" t="s">
        <v>143</v>
      </c>
      <c r="D58" s="13" t="s">
        <v>141</v>
      </c>
      <c r="E58" s="3">
        <v>4.5</v>
      </c>
      <c r="F58">
        <v>950</v>
      </c>
      <c r="G58" t="s">
        <v>142</v>
      </c>
    </row>
    <row r="59" spans="1:7" ht="29" x14ac:dyDescent="0.35">
      <c r="A59" t="s">
        <v>147</v>
      </c>
      <c r="B59" t="s">
        <v>14</v>
      </c>
      <c r="C59" t="s">
        <v>148</v>
      </c>
      <c r="D59" s="13" t="s">
        <v>149</v>
      </c>
      <c r="E59" s="3">
        <v>2.0499999999999998</v>
      </c>
      <c r="F59">
        <v>1430</v>
      </c>
      <c r="G59" s="1" t="s">
        <v>150</v>
      </c>
    </row>
    <row r="60" spans="1:7" x14ac:dyDescent="0.35">
      <c r="A60" s="11" t="s">
        <v>157</v>
      </c>
      <c r="B60" s="11" t="s">
        <v>14</v>
      </c>
      <c r="C60" s="11" t="s">
        <v>158</v>
      </c>
      <c r="D60" s="11" t="s">
        <v>156</v>
      </c>
      <c r="E60" s="14">
        <v>2.5</v>
      </c>
      <c r="F60" s="11">
        <v>2700</v>
      </c>
      <c r="G60" s="11" t="s">
        <v>159</v>
      </c>
    </row>
    <row r="61" spans="1:7" x14ac:dyDescent="0.35">
      <c r="E61" s="3"/>
    </row>
    <row r="62" spans="1:7" x14ac:dyDescent="0.35">
      <c r="E62" s="3"/>
    </row>
    <row r="63" spans="1:7" x14ac:dyDescent="0.35">
      <c r="E63" s="3"/>
    </row>
    <row r="64" spans="1:7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</sheetData>
  <hyperlinks>
    <hyperlink ref="H34" r:id="rId1" display="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" xr:uid="{2609E650-539A-4072-8726-3C3930051ED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DE5C-E2F5-436C-AB86-81BF82F258AF}">
  <dimension ref="A2:A27"/>
  <sheetViews>
    <sheetView topLeftCell="A9" workbookViewId="0">
      <selection activeCell="Q47" sqref="Q47"/>
    </sheetView>
  </sheetViews>
  <sheetFormatPr baseColWidth="10" defaultRowHeight="14.5" x14ac:dyDescent="0.35"/>
  <sheetData>
    <row r="2" spans="1:1" ht="23.5" x14ac:dyDescent="0.55000000000000004">
      <c r="A2" s="41" t="s">
        <v>219</v>
      </c>
    </row>
    <row r="27" spans="1:1" ht="23.5" x14ac:dyDescent="0.55000000000000004">
      <c r="A27" s="41" t="s">
        <v>220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D1FA-A3D9-41F1-ABE3-824794C450AE}">
  <dimension ref="A1:F12"/>
  <sheetViews>
    <sheetView workbookViewId="0">
      <selection activeCell="H29" sqref="H29"/>
    </sheetView>
  </sheetViews>
  <sheetFormatPr baseColWidth="10" defaultRowHeight="14.5" x14ac:dyDescent="0.35"/>
  <cols>
    <col min="1" max="1" width="26.26953125" customWidth="1"/>
    <col min="2" max="2" width="6" customWidth="1"/>
    <col min="3" max="3" width="3.26953125" customWidth="1"/>
    <col min="4" max="4" width="9.90625" style="5" customWidth="1"/>
  </cols>
  <sheetData>
    <row r="1" spans="1:6" ht="17.5" thickBot="1" x14ac:dyDescent="0.45">
      <c r="A1" s="53" t="s">
        <v>267</v>
      </c>
      <c r="B1" s="53"/>
      <c r="C1" s="53"/>
      <c r="D1" s="53"/>
    </row>
    <row r="2" spans="1:6" ht="15" thickTop="1" x14ac:dyDescent="0.35">
      <c r="A2" t="s">
        <v>265</v>
      </c>
      <c r="B2" s="51">
        <v>3.5</v>
      </c>
      <c r="C2" s="51"/>
      <c r="D2" s="52" t="s">
        <v>225</v>
      </c>
    </row>
    <row r="3" spans="1:6" x14ac:dyDescent="0.35">
      <c r="A3" t="s">
        <v>266</v>
      </c>
      <c r="B3" s="54">
        <v>4</v>
      </c>
      <c r="C3" s="51"/>
      <c r="D3" s="52" t="s">
        <v>225</v>
      </c>
    </row>
    <row r="4" spans="1:6" x14ac:dyDescent="0.35">
      <c r="B4" s="51"/>
      <c r="C4" s="51"/>
    </row>
    <row r="5" spans="1:6" ht="17.5" thickBot="1" x14ac:dyDescent="0.45">
      <c r="A5" s="53" t="s">
        <v>271</v>
      </c>
      <c r="B5" s="53"/>
      <c r="C5" s="53"/>
      <c r="D5" s="53"/>
    </row>
    <row r="6" spans="1:6" ht="15" thickTop="1" x14ac:dyDescent="0.35">
      <c r="A6" t="s">
        <v>270</v>
      </c>
      <c r="B6" s="54">
        <v>3.6</v>
      </c>
      <c r="C6" s="51"/>
      <c r="D6" s="52" t="s">
        <v>225</v>
      </c>
    </row>
    <row r="7" spans="1:6" x14ac:dyDescent="0.35">
      <c r="A7" t="s">
        <v>269</v>
      </c>
      <c r="B7" s="51">
        <v>4.0999999999999996</v>
      </c>
      <c r="C7" s="51"/>
      <c r="D7" s="52" t="s">
        <v>225</v>
      </c>
    </row>
    <row r="8" spans="1:6" x14ac:dyDescent="0.35">
      <c r="B8" s="51"/>
      <c r="C8" s="51"/>
    </row>
    <row r="9" spans="1:6" x14ac:dyDescent="0.35">
      <c r="A9" t="s">
        <v>272</v>
      </c>
      <c r="B9" s="51"/>
      <c r="C9" s="51"/>
    </row>
    <row r="12" spans="1:6" ht="19.5" x14ac:dyDescent="0.45">
      <c r="A12" s="55" t="s">
        <v>268</v>
      </c>
      <c r="B12" s="55"/>
      <c r="C12" s="55"/>
      <c r="D12" s="55"/>
      <c r="E12" s="55"/>
      <c r="F12" s="55"/>
    </row>
  </sheetData>
  <mergeCells count="3">
    <mergeCell ref="A1:D1"/>
    <mergeCell ref="A5:D5"/>
    <mergeCell ref="A12:F1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7ED3-E916-475E-B2EE-F7B7619CA98E}">
  <dimension ref="A1:F9"/>
  <sheetViews>
    <sheetView workbookViewId="0">
      <selection activeCell="D18" sqref="D18"/>
    </sheetView>
  </sheetViews>
  <sheetFormatPr baseColWidth="10" defaultRowHeight="14.5" x14ac:dyDescent="0.35"/>
  <cols>
    <col min="1" max="1" width="8.1796875" bestFit="1" customWidth="1"/>
    <col min="2" max="2" width="14.08984375" customWidth="1"/>
    <col min="3" max="3" width="10.453125" bestFit="1" customWidth="1"/>
    <col min="6" max="6" width="6.90625" bestFit="1" customWidth="1"/>
  </cols>
  <sheetData>
    <row r="1" spans="1:6" x14ac:dyDescent="0.35">
      <c r="A1" t="s">
        <v>38</v>
      </c>
      <c r="B1" t="s">
        <v>39</v>
      </c>
      <c r="C1" t="s">
        <v>40</v>
      </c>
      <c r="D1" t="s">
        <v>56</v>
      </c>
      <c r="E1" t="s">
        <v>60</v>
      </c>
      <c r="F1" t="s">
        <v>61</v>
      </c>
    </row>
    <row r="2" spans="1:6" x14ac:dyDescent="0.35">
      <c r="A2" t="s">
        <v>41</v>
      </c>
      <c r="B2" t="s">
        <v>42</v>
      </c>
      <c r="C2" t="s">
        <v>43</v>
      </c>
    </row>
    <row r="3" spans="1:6" x14ac:dyDescent="0.35">
      <c r="A3" t="s">
        <v>65</v>
      </c>
      <c r="B3" t="s">
        <v>47</v>
      </c>
      <c r="C3" t="s">
        <v>44</v>
      </c>
      <c r="E3" t="s">
        <v>14</v>
      </c>
    </row>
    <row r="4" spans="1:6" x14ac:dyDescent="0.35">
      <c r="A4" t="s">
        <v>45</v>
      </c>
      <c r="B4" t="s">
        <v>46</v>
      </c>
      <c r="C4" t="s">
        <v>48</v>
      </c>
    </row>
    <row r="5" spans="1:6" x14ac:dyDescent="0.35">
      <c r="A5" t="s">
        <v>49</v>
      </c>
      <c r="B5" t="s">
        <v>52</v>
      </c>
      <c r="C5" t="s">
        <v>55</v>
      </c>
    </row>
    <row r="6" spans="1:6" x14ac:dyDescent="0.35">
      <c r="A6" t="s">
        <v>50</v>
      </c>
      <c r="B6" t="s">
        <v>53</v>
      </c>
      <c r="C6" t="s">
        <v>55</v>
      </c>
    </row>
    <row r="7" spans="1:6" x14ac:dyDescent="0.35">
      <c r="A7" t="s">
        <v>51</v>
      </c>
      <c r="B7" t="s">
        <v>54</v>
      </c>
      <c r="C7" t="s">
        <v>55</v>
      </c>
    </row>
    <row r="8" spans="1:6" x14ac:dyDescent="0.35">
      <c r="A8" t="s">
        <v>57</v>
      </c>
      <c r="B8" t="s">
        <v>58</v>
      </c>
      <c r="C8" t="s">
        <v>59</v>
      </c>
      <c r="E8" t="s">
        <v>14</v>
      </c>
    </row>
    <row r="9" spans="1:6" x14ac:dyDescent="0.35">
      <c r="A9" t="s">
        <v>63</v>
      </c>
      <c r="B9" t="s">
        <v>64</v>
      </c>
      <c r="C9" t="s">
        <v>64</v>
      </c>
      <c r="E9" t="s">
        <v>14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24F8-C67C-466F-AC41-92FE358F9A73}">
  <dimension ref="A1:L33"/>
  <sheetViews>
    <sheetView workbookViewId="0">
      <selection activeCell="H17" sqref="H17"/>
    </sheetView>
  </sheetViews>
  <sheetFormatPr baseColWidth="10" defaultRowHeight="14.5" x14ac:dyDescent="0.35"/>
  <cols>
    <col min="2" max="2" width="17.453125" style="5" customWidth="1"/>
    <col min="3" max="3" width="12.08984375" style="5" bestFit="1" customWidth="1"/>
    <col min="4" max="4" width="6" style="5" bestFit="1" customWidth="1"/>
    <col min="5" max="5" width="7.6328125" style="5" bestFit="1" customWidth="1"/>
    <col min="6" max="6" width="28" bestFit="1" customWidth="1"/>
    <col min="8" max="8" width="41.90625" style="5" bestFit="1" customWidth="1"/>
    <col min="9" max="9" width="6.81640625" bestFit="1" customWidth="1"/>
    <col min="10" max="10" width="4.7265625" bestFit="1" customWidth="1"/>
    <col min="11" max="11" width="5.7265625" customWidth="1"/>
    <col min="12" max="12" width="25.90625" bestFit="1" customWidth="1"/>
  </cols>
  <sheetData>
    <row r="1" spans="2:12" ht="20" thickBot="1" x14ac:dyDescent="0.5">
      <c r="B1" s="33" t="s">
        <v>114</v>
      </c>
      <c r="C1" s="33"/>
      <c r="D1" s="33"/>
      <c r="E1" s="33"/>
      <c r="F1" s="33"/>
      <c r="H1" s="33" t="s">
        <v>191</v>
      </c>
      <c r="I1" s="33"/>
      <c r="J1" s="33"/>
      <c r="K1" s="33"/>
      <c r="L1" s="33"/>
    </row>
    <row r="2" spans="2:12" ht="15" thickTop="1" x14ac:dyDescent="0.35">
      <c r="B2" s="5" t="s">
        <v>115</v>
      </c>
      <c r="C2" s="5" t="s">
        <v>116</v>
      </c>
      <c r="D2" s="5" t="s">
        <v>117</v>
      </c>
      <c r="E2" s="5" t="s">
        <v>116</v>
      </c>
      <c r="F2" t="s">
        <v>6</v>
      </c>
      <c r="H2" s="5">
        <v>18650</v>
      </c>
      <c r="I2" s="8">
        <v>2600</v>
      </c>
      <c r="J2" s="5" t="s">
        <v>120</v>
      </c>
      <c r="K2" s="5"/>
      <c r="L2" t="s">
        <v>145</v>
      </c>
    </row>
    <row r="3" spans="2:12" x14ac:dyDescent="0.35">
      <c r="B3" s="8">
        <v>0.33</v>
      </c>
      <c r="C3" s="5" t="s">
        <v>27</v>
      </c>
      <c r="D3" s="9">
        <v>0.28000000000000003</v>
      </c>
      <c r="E3" s="5" t="s">
        <v>118</v>
      </c>
      <c r="F3" s="10" t="s">
        <v>119</v>
      </c>
      <c r="H3" s="5" t="s">
        <v>194</v>
      </c>
      <c r="I3" s="8">
        <v>1.5</v>
      </c>
      <c r="J3" s="5" t="s">
        <v>22</v>
      </c>
      <c r="K3" s="5"/>
      <c r="L3" t="s">
        <v>205</v>
      </c>
    </row>
    <row r="4" spans="2:12" x14ac:dyDescent="0.35">
      <c r="B4" s="8">
        <v>1</v>
      </c>
      <c r="C4" s="5" t="s">
        <v>27</v>
      </c>
      <c r="D4" s="9">
        <v>0.124</v>
      </c>
      <c r="E4" s="5" t="s">
        <v>118</v>
      </c>
      <c r="H4" s="5" t="s">
        <v>195</v>
      </c>
      <c r="I4" s="8">
        <v>2</v>
      </c>
      <c r="J4" s="5" t="s">
        <v>196</v>
      </c>
      <c r="K4" s="5"/>
      <c r="L4" t="s">
        <v>206</v>
      </c>
    </row>
    <row r="5" spans="2:12" x14ac:dyDescent="0.35">
      <c r="B5" s="8">
        <v>2</v>
      </c>
      <c r="C5" s="5" t="s">
        <v>27</v>
      </c>
      <c r="D5" s="9">
        <v>7.4999999999999997E-2</v>
      </c>
      <c r="E5" s="5" t="s">
        <v>118</v>
      </c>
      <c r="H5" s="5" t="s">
        <v>197</v>
      </c>
      <c r="I5" s="8">
        <v>50</v>
      </c>
      <c r="J5" s="5" t="s">
        <v>23</v>
      </c>
      <c r="K5" s="5"/>
      <c r="L5" t="s">
        <v>198</v>
      </c>
    </row>
    <row r="6" spans="2:12" x14ac:dyDescent="0.35">
      <c r="B6" s="8">
        <v>3</v>
      </c>
      <c r="C6" s="5" t="s">
        <v>27</v>
      </c>
      <c r="D6" s="9">
        <v>0.06</v>
      </c>
      <c r="E6" s="5" t="s">
        <v>118</v>
      </c>
      <c r="F6" s="11" t="s">
        <v>152</v>
      </c>
      <c r="H6" s="5" t="s">
        <v>21</v>
      </c>
      <c r="I6" s="8">
        <v>5</v>
      </c>
      <c r="J6" s="5" t="s">
        <v>24</v>
      </c>
      <c r="K6" s="5"/>
    </row>
    <row r="7" spans="2:12" x14ac:dyDescent="0.35">
      <c r="H7" s="5" t="s">
        <v>25</v>
      </c>
      <c r="I7" s="8">
        <f>I3*I6/100</f>
        <v>7.4999999999999997E-2</v>
      </c>
      <c r="J7" s="5" t="s">
        <v>22</v>
      </c>
      <c r="K7" s="5"/>
      <c r="L7" t="s">
        <v>202</v>
      </c>
    </row>
    <row r="8" spans="2:12" ht="20" thickBot="1" x14ac:dyDescent="0.5">
      <c r="B8" s="33" t="s">
        <v>132</v>
      </c>
      <c r="C8" s="33"/>
      <c r="D8" s="33"/>
      <c r="E8" s="33"/>
      <c r="F8" s="33"/>
      <c r="H8" s="5" t="s">
        <v>199</v>
      </c>
      <c r="I8" s="8">
        <f>I7/0.8</f>
        <v>9.3749999999999986E-2</v>
      </c>
      <c r="J8" s="5" t="s">
        <v>22</v>
      </c>
      <c r="K8" s="5"/>
      <c r="L8" t="s">
        <v>200</v>
      </c>
    </row>
    <row r="9" spans="2:12" ht="15" thickTop="1" x14ac:dyDescent="0.35">
      <c r="B9" s="5">
        <v>18650</v>
      </c>
      <c r="C9" s="8">
        <v>2600</v>
      </c>
      <c r="D9" s="5" t="s">
        <v>120</v>
      </c>
      <c r="H9" s="5" t="s">
        <v>122</v>
      </c>
      <c r="I9" s="8">
        <v>0.03</v>
      </c>
      <c r="J9" s="5" t="s">
        <v>22</v>
      </c>
      <c r="K9" s="5"/>
      <c r="L9" t="s">
        <v>192</v>
      </c>
    </row>
    <row r="10" spans="2:12" x14ac:dyDescent="0.35">
      <c r="B10" s="5">
        <v>17500</v>
      </c>
      <c r="C10" s="8">
        <v>1100</v>
      </c>
      <c r="D10" s="5" t="s">
        <v>120</v>
      </c>
      <c r="H10" s="5" t="s">
        <v>25</v>
      </c>
      <c r="I10" s="9">
        <f>I8+I9</f>
        <v>0.12374999999999999</v>
      </c>
      <c r="J10" s="5" t="s">
        <v>22</v>
      </c>
      <c r="K10" s="5"/>
      <c r="L10" t="s">
        <v>201</v>
      </c>
    </row>
    <row r="11" spans="2:12" x14ac:dyDescent="0.35">
      <c r="B11" s="5" t="s">
        <v>117</v>
      </c>
      <c r="C11" s="8">
        <v>0.12</v>
      </c>
      <c r="D11" s="5" t="s">
        <v>22</v>
      </c>
      <c r="F11" t="s">
        <v>146</v>
      </c>
      <c r="H11" s="5" t="s">
        <v>125</v>
      </c>
      <c r="I11" s="9">
        <f>I10*1</f>
        <v>0.12374999999999999</v>
      </c>
      <c r="J11" s="5" t="s">
        <v>151</v>
      </c>
      <c r="K11" s="5"/>
      <c r="L11" t="s">
        <v>203</v>
      </c>
    </row>
    <row r="12" spans="2:12" x14ac:dyDescent="0.35">
      <c r="B12" s="5" t="s">
        <v>21</v>
      </c>
      <c r="C12" s="8">
        <v>5</v>
      </c>
      <c r="D12" s="5" t="s">
        <v>24</v>
      </c>
      <c r="F12" t="s">
        <v>121</v>
      </c>
      <c r="H12" s="5" t="s">
        <v>127</v>
      </c>
      <c r="I12" s="12">
        <f>I2/(I11*1000)</f>
        <v>21.010101010101014</v>
      </c>
      <c r="J12" s="5" t="s">
        <v>129</v>
      </c>
      <c r="K12" s="5"/>
      <c r="L12" t="s">
        <v>204</v>
      </c>
    </row>
    <row r="13" spans="2:12" x14ac:dyDescent="0.35">
      <c r="B13" s="5" t="s">
        <v>122</v>
      </c>
      <c r="C13" s="8">
        <v>0.01</v>
      </c>
      <c r="D13" s="5" t="s">
        <v>22</v>
      </c>
      <c r="F13" t="s">
        <v>123</v>
      </c>
      <c r="H13" s="38" t="s">
        <v>193</v>
      </c>
      <c r="I13" s="36"/>
      <c r="J13" s="36"/>
      <c r="K13" s="36"/>
      <c r="L13" s="36"/>
    </row>
    <row r="14" spans="2:12" x14ac:dyDescent="0.35">
      <c r="B14" s="5" t="s">
        <v>25</v>
      </c>
      <c r="C14" s="9">
        <f>(C11*C12/100)+C13</f>
        <v>1.6E-2</v>
      </c>
      <c r="D14" s="5" t="s">
        <v>22</v>
      </c>
      <c r="F14" t="s">
        <v>124</v>
      </c>
    </row>
    <row r="15" spans="2:12" x14ac:dyDescent="0.35">
      <c r="B15" s="5" t="s">
        <v>125</v>
      </c>
      <c r="C15" s="9">
        <f>C14*1</f>
        <v>1.6E-2</v>
      </c>
      <c r="D15" s="5" t="s">
        <v>151</v>
      </c>
      <c r="F15" t="s">
        <v>126</v>
      </c>
    </row>
    <row r="16" spans="2:12" x14ac:dyDescent="0.35">
      <c r="B16" s="5" t="s">
        <v>127</v>
      </c>
      <c r="C16" s="12">
        <f>C9/(C15*1000)</f>
        <v>162.5</v>
      </c>
      <c r="D16" s="5" t="s">
        <v>129</v>
      </c>
      <c r="F16" t="s">
        <v>130</v>
      </c>
    </row>
    <row r="17" spans="1:12" x14ac:dyDescent="0.35">
      <c r="B17" s="5" t="s">
        <v>128</v>
      </c>
      <c r="C17" s="12">
        <f>C10/(C15*1000)</f>
        <v>68.75</v>
      </c>
      <c r="D17" s="5" t="s">
        <v>129</v>
      </c>
      <c r="F17" t="s">
        <v>131</v>
      </c>
    </row>
    <row r="18" spans="1:12" x14ac:dyDescent="0.35">
      <c r="B18" s="36" t="s">
        <v>155</v>
      </c>
      <c r="C18" s="36"/>
      <c r="D18" s="36"/>
      <c r="E18" s="36"/>
      <c r="F18" s="36"/>
    </row>
    <row r="20" spans="1:12" ht="20" thickBot="1" x14ac:dyDescent="0.5">
      <c r="B20" s="33" t="s">
        <v>133</v>
      </c>
      <c r="C20" s="33"/>
      <c r="D20" s="33"/>
      <c r="E20" s="33"/>
      <c r="F20" s="33"/>
      <c r="H20" s="33" t="s">
        <v>221</v>
      </c>
      <c r="I20" s="33"/>
      <c r="J20" s="33"/>
      <c r="K20" s="33"/>
      <c r="L20" s="33"/>
    </row>
    <row r="21" spans="1:12" ht="15" thickTop="1" x14ac:dyDescent="0.35">
      <c r="B21" s="5" t="s">
        <v>144</v>
      </c>
      <c r="C21" s="8">
        <v>950</v>
      </c>
      <c r="D21" s="5" t="s">
        <v>120</v>
      </c>
      <c r="F21" t="s">
        <v>145</v>
      </c>
    </row>
    <row r="22" spans="1:12" x14ac:dyDescent="0.35">
      <c r="B22" s="5" t="s">
        <v>153</v>
      </c>
      <c r="C22" s="8">
        <v>1430</v>
      </c>
      <c r="D22" s="5" t="s">
        <v>120</v>
      </c>
      <c r="F22" t="s">
        <v>154</v>
      </c>
      <c r="H22" s="5" t="s">
        <v>26</v>
      </c>
      <c r="I22" s="6">
        <v>0.33</v>
      </c>
      <c r="J22" t="s">
        <v>27</v>
      </c>
    </row>
    <row r="23" spans="1:12" x14ac:dyDescent="0.35">
      <c r="A23" s="6" t="s">
        <v>163</v>
      </c>
      <c r="B23" s="5" t="s">
        <v>160</v>
      </c>
      <c r="C23" s="8">
        <v>2750</v>
      </c>
      <c r="D23" s="5" t="s">
        <v>120</v>
      </c>
      <c r="F23" t="s">
        <v>161</v>
      </c>
      <c r="H23" s="5" t="s">
        <v>18</v>
      </c>
      <c r="I23" s="6">
        <v>0.3</v>
      </c>
      <c r="J23" t="s">
        <v>22</v>
      </c>
    </row>
    <row r="24" spans="1:12" x14ac:dyDescent="0.35">
      <c r="B24" s="5" t="s">
        <v>117</v>
      </c>
      <c r="C24" s="8">
        <v>0.15</v>
      </c>
      <c r="D24" s="5" t="s">
        <v>22</v>
      </c>
      <c r="F24" t="s">
        <v>146</v>
      </c>
      <c r="H24" s="5" t="s">
        <v>19</v>
      </c>
      <c r="I24" s="6">
        <v>50</v>
      </c>
      <c r="J24" t="s">
        <v>23</v>
      </c>
    </row>
    <row r="25" spans="1:12" x14ac:dyDescent="0.35">
      <c r="B25" s="5" t="s">
        <v>21</v>
      </c>
      <c r="C25" s="8">
        <v>5</v>
      </c>
      <c r="D25" s="5" t="s">
        <v>24</v>
      </c>
      <c r="F25" t="s">
        <v>121</v>
      </c>
      <c r="H25" s="5" t="s">
        <v>20</v>
      </c>
      <c r="I25" s="6">
        <v>1000</v>
      </c>
      <c r="J25" t="s">
        <v>23</v>
      </c>
    </row>
    <row r="26" spans="1:12" x14ac:dyDescent="0.35">
      <c r="B26" s="5" t="s">
        <v>122</v>
      </c>
      <c r="C26" s="8">
        <v>0.01</v>
      </c>
      <c r="D26" s="5" t="s">
        <v>22</v>
      </c>
      <c r="F26" t="s">
        <v>123</v>
      </c>
      <c r="H26" s="5" t="s">
        <v>21</v>
      </c>
      <c r="I26" s="6">
        <v>5</v>
      </c>
      <c r="J26" t="s">
        <v>24</v>
      </c>
    </row>
    <row r="27" spans="1:12" x14ac:dyDescent="0.35">
      <c r="B27" s="5" t="s">
        <v>25</v>
      </c>
      <c r="C27" s="9">
        <f>(C24*C25/100)+C26</f>
        <v>1.7500000000000002E-2</v>
      </c>
      <c r="D27" s="5" t="s">
        <v>22</v>
      </c>
      <c r="F27" t="s">
        <v>124</v>
      </c>
      <c r="H27" s="5" t="s">
        <v>25</v>
      </c>
      <c r="I27" s="7">
        <f>I23*I26/100</f>
        <v>1.4999999999999999E-2</v>
      </c>
      <c r="J27" t="s">
        <v>22</v>
      </c>
    </row>
    <row r="28" spans="1:12" x14ac:dyDescent="0.35">
      <c r="B28" s="5" t="s">
        <v>125</v>
      </c>
      <c r="C28" s="9">
        <f>C27*1</f>
        <v>1.7500000000000002E-2</v>
      </c>
      <c r="D28" s="5" t="s">
        <v>151</v>
      </c>
      <c r="F28" t="s">
        <v>126</v>
      </c>
      <c r="H28" s="5" t="s">
        <v>28</v>
      </c>
      <c r="I28" s="7">
        <f>I27*I27*I22</f>
        <v>7.4250000000000002E-5</v>
      </c>
      <c r="J28" t="s">
        <v>29</v>
      </c>
    </row>
    <row r="29" spans="1:12" x14ac:dyDescent="0.35">
      <c r="B29" s="5" t="s">
        <v>127</v>
      </c>
      <c r="C29" s="12">
        <f>C21/(C28*1000)</f>
        <v>54.285714285714285</v>
      </c>
      <c r="D29" s="5" t="s">
        <v>129</v>
      </c>
      <c r="F29" t="s">
        <v>144</v>
      </c>
      <c r="H29" s="5" t="s">
        <v>33</v>
      </c>
      <c r="I29" s="7">
        <f>I23*I23*I22</f>
        <v>2.9700000000000001E-2</v>
      </c>
      <c r="J29" t="s">
        <v>29</v>
      </c>
    </row>
    <row r="30" spans="1:12" x14ac:dyDescent="0.35">
      <c r="B30" s="5" t="s">
        <v>128</v>
      </c>
      <c r="C30" s="12">
        <f>C22/(C28*1000)</f>
        <v>81.714285714285708</v>
      </c>
      <c r="D30" s="5" t="s">
        <v>129</v>
      </c>
      <c r="F30" t="s">
        <v>153</v>
      </c>
      <c r="H30" s="5" t="s">
        <v>31</v>
      </c>
      <c r="I30">
        <v>0.15</v>
      </c>
      <c r="J30" t="s">
        <v>29</v>
      </c>
    </row>
    <row r="31" spans="1:12" x14ac:dyDescent="0.35">
      <c r="B31" s="5" t="s">
        <v>128</v>
      </c>
      <c r="C31" s="12">
        <f>C23/(C28*1000)</f>
        <v>157.14285714285714</v>
      </c>
      <c r="D31" s="5" t="s">
        <v>129</v>
      </c>
      <c r="F31" t="s">
        <v>160</v>
      </c>
      <c r="H31" s="5" t="s">
        <v>30</v>
      </c>
      <c r="I31">
        <v>0.1</v>
      </c>
      <c r="J31" t="s">
        <v>29</v>
      </c>
    </row>
    <row r="32" spans="1:12" ht="31.75" customHeight="1" x14ac:dyDescent="0.35">
      <c r="B32" s="38" t="s">
        <v>162</v>
      </c>
      <c r="C32" s="36"/>
      <c r="D32" s="36"/>
      <c r="E32" s="36"/>
      <c r="F32" s="36"/>
      <c r="H32" s="39" t="s">
        <v>32</v>
      </c>
      <c r="I32" s="39"/>
      <c r="J32" s="39"/>
      <c r="K32" s="39"/>
      <c r="L32" s="39"/>
    </row>
    <row r="33" spans="8:12" x14ac:dyDescent="0.35">
      <c r="H33" s="40" t="s">
        <v>190</v>
      </c>
      <c r="I33" s="40"/>
      <c r="J33" s="40"/>
      <c r="K33" s="40"/>
      <c r="L33" s="40"/>
    </row>
  </sheetData>
  <mergeCells count="10">
    <mergeCell ref="H1:L1"/>
    <mergeCell ref="H32:L32"/>
    <mergeCell ref="H33:L33"/>
    <mergeCell ref="H20:L20"/>
    <mergeCell ref="H13:L13"/>
    <mergeCell ref="B32:F32"/>
    <mergeCell ref="B1:F1"/>
    <mergeCell ref="B8:F8"/>
    <mergeCell ref="B18:F18"/>
    <mergeCell ref="B20:F2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Bestelliste</vt:lpstr>
      <vt:lpstr>Flasher</vt:lpstr>
      <vt:lpstr>Transistoren</vt:lpstr>
      <vt:lpstr>Batterien &amp; Akkus</vt:lpstr>
      <vt:lpstr>LEDs</vt:lpstr>
      <vt:lpstr>wo Booster</vt:lpstr>
      <vt:lpstr>Prüfung Bauteilgrößen</vt:lpstr>
      <vt:lpstr>Nebenrechnungen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Eggeling</dc:creator>
  <dc:description/>
  <cp:lastModifiedBy>Jürgen Eggeling</cp:lastModifiedBy>
  <cp:revision>1</cp:revision>
  <dcterms:created xsi:type="dcterms:W3CDTF">2023-10-29T20:08:40Z</dcterms:created>
  <dcterms:modified xsi:type="dcterms:W3CDTF">2025-01-03T22:59:32Z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