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38384\Documents\Personal\"/>
    </mc:Choice>
  </mc:AlternateContent>
  <bookViews>
    <workbookView xWindow="0" yWindow="0" windowWidth="28800" windowHeight="12300"/>
  </bookViews>
  <sheets>
    <sheet name="Sheet1" sheetId="1" r:id="rId1"/>
    <sheet name="Pr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G39" i="1"/>
  <c r="G41" i="1" s="1"/>
  <c r="E39" i="1"/>
  <c r="E41" i="1" s="1"/>
  <c r="D41" i="1"/>
  <c r="H34" i="1"/>
  <c r="H36" i="1" s="1"/>
  <c r="I34" i="1"/>
  <c r="I36" i="1" s="1"/>
  <c r="D34" i="1"/>
  <c r="D36" i="1" s="1"/>
  <c r="E34" i="1"/>
  <c r="E36" i="1" s="1"/>
  <c r="F4" i="1"/>
  <c r="G4" i="1" s="1"/>
  <c r="H4" i="1" s="1"/>
  <c r="I4" i="1" s="1"/>
  <c r="E16" i="1"/>
  <c r="E17" i="1" s="1"/>
  <c r="F16" i="1"/>
  <c r="F17" i="1" s="1"/>
  <c r="G16" i="1"/>
  <c r="G17" i="1" s="1"/>
  <c r="H16" i="1"/>
  <c r="H17" i="1" s="1"/>
  <c r="I16" i="1"/>
  <c r="I17" i="1" s="1"/>
  <c r="D16" i="1"/>
  <c r="D17" i="1" s="1"/>
  <c r="D8" i="1"/>
  <c r="D10" i="1"/>
  <c r="D14" i="1" s="1"/>
  <c r="E2" i="1"/>
  <c r="F2" i="1" s="1"/>
  <c r="G2" i="1" s="1"/>
  <c r="H2" i="1" s="1"/>
  <c r="I2" i="1" s="1"/>
  <c r="H39" i="1" l="1"/>
  <c r="I39" i="1" s="1"/>
  <c r="I41" i="1" s="1"/>
  <c r="H41" i="1"/>
  <c r="F41" i="1"/>
  <c r="D38" i="1"/>
  <c r="D42" i="1" s="1"/>
  <c r="E10" i="1"/>
  <c r="D25" i="1"/>
  <c r="D28" i="1"/>
  <c r="D21" i="1"/>
  <c r="D22" i="1" s="1"/>
  <c r="D7" i="1"/>
  <c r="E6" i="1"/>
  <c r="E8" i="1" s="1"/>
  <c r="I10" i="1"/>
  <c r="I28" i="1" s="1"/>
  <c r="F10" i="1"/>
  <c r="E28" i="1" l="1"/>
  <c r="E14" i="1"/>
  <c r="F6" i="1"/>
  <c r="F8" i="1" s="1"/>
  <c r="D29" i="1"/>
  <c r="D30" i="1" s="1"/>
  <c r="F34" i="1"/>
  <c r="F36" i="1" s="1"/>
  <c r="G34" i="1"/>
  <c r="G36" i="1" s="1"/>
  <c r="E21" i="1"/>
  <c r="G6" i="1"/>
  <c r="G8" i="1" s="1"/>
  <c r="F28" i="1"/>
  <c r="E25" i="1"/>
  <c r="E29" i="1" s="1"/>
  <c r="E7" i="1"/>
  <c r="F21" i="1"/>
  <c r="I21" i="1"/>
  <c r="H10" i="1"/>
  <c r="H28" i="1" s="1"/>
  <c r="G10" i="1"/>
  <c r="G28" i="1" s="1"/>
  <c r="F14" i="1" l="1"/>
  <c r="F25" i="1" s="1"/>
  <c r="D44" i="1"/>
  <c r="F7" i="1"/>
  <c r="E22" i="1"/>
  <c r="F22" i="1"/>
  <c r="F38" i="1" s="1"/>
  <c r="F42" i="1" s="1"/>
  <c r="F29" i="1"/>
  <c r="H6" i="1"/>
  <c r="H8" i="1" s="1"/>
  <c r="H7" i="1" s="1"/>
  <c r="G21" i="1"/>
  <c r="G14" i="1"/>
  <c r="G25" i="1" s="1"/>
  <c r="G29" i="1" s="1"/>
  <c r="I6" i="1"/>
  <c r="H21" i="1"/>
  <c r="G7" i="1"/>
  <c r="F44" i="1" l="1"/>
  <c r="E30" i="1"/>
  <c r="E38" i="1"/>
  <c r="E42" i="1" s="1"/>
  <c r="E44" i="1" s="1"/>
  <c r="F30" i="1"/>
  <c r="H14" i="1"/>
  <c r="I8" i="1"/>
  <c r="I7" i="1" s="1"/>
  <c r="I14" i="1"/>
  <c r="G22" i="1"/>
  <c r="G30" i="1" l="1"/>
  <c r="G38" i="1"/>
  <c r="G42" i="1" s="1"/>
  <c r="G44" i="1" s="1"/>
  <c r="I22" i="1"/>
  <c r="I38" i="1" s="1"/>
  <c r="I42" i="1" s="1"/>
  <c r="I25" i="1"/>
  <c r="I29" i="1" s="1"/>
  <c r="H22" i="1"/>
  <c r="H38" i="1" s="1"/>
  <c r="H42" i="1" s="1"/>
  <c r="H25" i="1"/>
  <c r="H29" i="1" s="1"/>
  <c r="H44" i="1" l="1"/>
  <c r="I44" i="1"/>
  <c r="H30" i="1"/>
  <c r="I30" i="1"/>
</calcChain>
</file>

<file path=xl/comments1.xml><?xml version="1.0" encoding="utf-8"?>
<comments xmlns="http://schemas.openxmlformats.org/spreadsheetml/2006/main">
  <authors>
    <author>Jo-Loo, Carlos</author>
  </authors>
  <commentList>
    <comment ref="D25" authorId="0" shapeId="0">
      <text>
        <r>
          <rPr>
            <b/>
            <sz val="9"/>
            <color indexed="81"/>
            <rFont val="Tahoma"/>
            <charset val="1"/>
          </rPr>
          <t>Jo-Loo, Carlos:</t>
        </r>
        <r>
          <rPr>
            <sz val="9"/>
            <color indexed="81"/>
            <rFont val="Tahoma"/>
            <charset val="1"/>
          </rPr>
          <t xml:space="preserve">
Assume COGS 7.5% since features list would not be as much</t>
        </r>
      </text>
    </comment>
  </commentList>
</comments>
</file>

<file path=xl/sharedStrings.xml><?xml version="1.0" encoding="utf-8"?>
<sst xmlns="http://schemas.openxmlformats.org/spreadsheetml/2006/main" count="42" uniqueCount="41">
  <si>
    <t>Gross Profit</t>
  </si>
  <si>
    <t>Operating Cost</t>
  </si>
  <si>
    <t>EBITDA</t>
  </si>
  <si>
    <t># Hospitals USA</t>
  </si>
  <si>
    <t>https://www.aha.org/statistics/fast-facts-us-hospitals</t>
  </si>
  <si>
    <t>% Penetration</t>
  </si>
  <si>
    <t>&lt;- Assumption target the 25% most vounrable hospitals</t>
  </si>
  <si>
    <t># Hospital in platform (EOP)</t>
  </si>
  <si>
    <t># Hospital in platform (BOP)</t>
  </si>
  <si>
    <t># New Hospitals</t>
  </si>
  <si>
    <t># Hospital Churn</t>
  </si>
  <si>
    <t>% Churn</t>
  </si>
  <si>
    <t>Annual SaaS Fee</t>
  </si>
  <si>
    <t>Aestiva Procurement</t>
  </si>
  <si>
    <t>Per Year</t>
  </si>
  <si>
    <t>ProcureWare</t>
  </si>
  <si>
    <t>Using Aestiva Procurment as a proxy</t>
  </si>
  <si>
    <t>Revenue (SaaS)</t>
  </si>
  <si>
    <t>Revenue (Financing)</t>
  </si>
  <si>
    <t>https://marketrealist.com/2014/11/analyzing-hospital-expenses/</t>
  </si>
  <si>
    <t>Annual Supplies Expense</t>
  </si>
  <si>
    <t>Av. Supply per hospital</t>
  </si>
  <si>
    <t>% customers use finance</t>
  </si>
  <si>
    <t>Interest rate (%)</t>
  </si>
  <si>
    <t>% of expense financed</t>
  </si>
  <si>
    <t>Total Revenue</t>
  </si>
  <si>
    <t>https://openviewpartners.com/blog/cost-of-goods-sold-cogs-for-software-as-a-service-saas-business/#.Xoh3BYgzaUk</t>
  </si>
  <si>
    <t>COGS % of Rev</t>
  </si>
  <si>
    <t>COGS SaaS</t>
  </si>
  <si>
    <t>Interest Finance Cost %</t>
  </si>
  <si>
    <t>COGS Financing</t>
  </si>
  <si>
    <t>Total COGS</t>
  </si>
  <si>
    <t>Av. Cost Team (US$)</t>
  </si>
  <si>
    <t>Marketing</t>
  </si>
  <si>
    <t>Market % of Rev</t>
  </si>
  <si>
    <t># Engineering Team</t>
  </si>
  <si>
    <t>Engineering Team</t>
  </si>
  <si>
    <t>Overhead</t>
  </si>
  <si>
    <t>% of Engineering Salary</t>
  </si>
  <si>
    <t>Sales &amp; Marketing Team</t>
  </si>
  <si>
    <t># S&amp;M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</si>
</sst>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_);\(#,##0.0\)"/>
    <numFmt numFmtId="166" formatCode="#,##0.0%_);\(#,##0.0%\)"/>
    <numFmt numFmtId="167" formatCode="#,##0%_);\(#,##0%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164" fontId="0" fillId="0" borderId="0" xfId="0" applyNumberFormat="1"/>
    <xf numFmtId="37" fontId="0" fillId="0" borderId="0" xfId="0" applyNumberFormat="1"/>
    <xf numFmtId="0" fontId="3" fillId="2" borderId="0" xfId="0" applyFont="1" applyFill="1"/>
    <xf numFmtId="0" fontId="0" fillId="0" borderId="0" xfId="0" applyAlignment="1">
      <alignment horizontal="left" indent="1"/>
    </xf>
    <xf numFmtId="9" fontId="3" fillId="2" borderId="0" xfId="0" applyNumberFormat="1" applyFont="1" applyFill="1"/>
    <xf numFmtId="167" fontId="3" fillId="2" borderId="0" xfId="0" applyNumberFormat="1" applyFont="1" applyFill="1"/>
    <xf numFmtId="37" fontId="3" fillId="2" borderId="0" xfId="0" applyNumberFormat="1" applyFont="1" applyFill="1"/>
    <xf numFmtId="166" fontId="3" fillId="2" borderId="0" xfId="0" applyNumberFormat="1" applyFont="1" applyFill="1"/>
    <xf numFmtId="0" fontId="0" fillId="0" borderId="0" xfId="0" applyAlignment="1">
      <alignment horizontal="left"/>
    </xf>
    <xf numFmtId="0" fontId="1" fillId="0" borderId="0" xfId="0" applyFont="1"/>
    <xf numFmtId="37" fontId="1" fillId="0" borderId="0" xfId="0" applyNumberFormat="1" applyFon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viewpartners.com/blog/cost-of-goods-sold-cogs-for-software-as-a-service-saas-business/" TargetMode="External"/><Relationship Id="rId2" Type="http://schemas.openxmlformats.org/officeDocument/2006/relationships/hyperlink" Target="https://marketrealist.com/2014/11/analyzing-hospital-expenses/" TargetMode="External"/><Relationship Id="rId1" Type="http://schemas.openxmlformats.org/officeDocument/2006/relationships/hyperlink" Target="https://www.aha.org/statistics/fast-facts-us-hospital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K44"/>
  <sheetViews>
    <sheetView tabSelected="1" workbookViewId="0">
      <selection activeCell="C14" sqref="C14"/>
    </sheetView>
  </sheetViews>
  <sheetFormatPr defaultRowHeight="15" outlineLevelRow="1" x14ac:dyDescent="0.25"/>
  <cols>
    <col min="1" max="2" width="1.7109375" customWidth="1"/>
    <col min="3" max="3" width="27.28515625" bestFit="1" customWidth="1"/>
    <col min="4" max="9" width="15.7109375" customWidth="1"/>
  </cols>
  <sheetData>
    <row r="2" spans="3:11" x14ac:dyDescent="0.25">
      <c r="D2">
        <v>2020</v>
      </c>
      <c r="E2">
        <f>1+D2</f>
        <v>2021</v>
      </c>
      <c r="F2">
        <f t="shared" ref="F2:I2" si="0">1+E2</f>
        <v>2022</v>
      </c>
      <c r="G2">
        <f t="shared" si="0"/>
        <v>2023</v>
      </c>
      <c r="H2">
        <f t="shared" si="0"/>
        <v>2024</v>
      </c>
      <c r="I2">
        <f t="shared" si="0"/>
        <v>2025</v>
      </c>
    </row>
    <row r="3" spans="3:11" hidden="1" outlineLevel="1" x14ac:dyDescent="0.25">
      <c r="C3" s="5" t="s">
        <v>3</v>
      </c>
      <c r="D3" s="3">
        <v>6146</v>
      </c>
      <c r="E3" s="3">
        <v>6146</v>
      </c>
      <c r="F3" s="3">
        <v>6146</v>
      </c>
      <c r="G3" s="3">
        <v>6146</v>
      </c>
      <c r="H3" s="3">
        <v>6146</v>
      </c>
      <c r="I3" s="3">
        <v>6146</v>
      </c>
      <c r="K3" s="1" t="s">
        <v>4</v>
      </c>
    </row>
    <row r="4" spans="3:11" hidden="1" outlineLevel="1" x14ac:dyDescent="0.25">
      <c r="C4" s="5" t="s">
        <v>5</v>
      </c>
      <c r="D4" s="6">
        <v>0.2</v>
      </c>
      <c r="E4" s="6">
        <v>0.15</v>
      </c>
      <c r="F4" s="6">
        <f t="shared" ref="F4:I4" si="1">2%+E4</f>
        <v>0.16999999999999998</v>
      </c>
      <c r="G4" s="6">
        <f t="shared" si="1"/>
        <v>0.18999999999999997</v>
      </c>
      <c r="H4" s="6">
        <f t="shared" si="1"/>
        <v>0.20999999999999996</v>
      </c>
      <c r="I4" s="6">
        <f t="shared" si="1"/>
        <v>0.22999999999999995</v>
      </c>
      <c r="K4" t="s">
        <v>6</v>
      </c>
    </row>
    <row r="5" spans="3:11" hidden="1" outlineLevel="1" x14ac:dyDescent="0.25">
      <c r="C5" s="5"/>
      <c r="D5" s="5"/>
      <c r="E5" s="5"/>
      <c r="F5" s="5"/>
      <c r="G5" s="5"/>
      <c r="H5" s="5"/>
      <c r="I5" s="5"/>
    </row>
    <row r="6" spans="3:11" hidden="1" outlineLevel="1" x14ac:dyDescent="0.25">
      <c r="C6" s="5" t="s">
        <v>8</v>
      </c>
      <c r="D6" s="3">
        <v>0</v>
      </c>
      <c r="E6" s="3">
        <f>D10</f>
        <v>1229.2</v>
      </c>
      <c r="F6" s="3">
        <f t="shared" ref="F6:I6" si="2">E10</f>
        <v>921.9</v>
      </c>
      <c r="G6" s="3">
        <f t="shared" si="2"/>
        <v>1044.82</v>
      </c>
      <c r="H6" s="3">
        <f t="shared" si="2"/>
        <v>1167.7399999999998</v>
      </c>
      <c r="I6" s="3">
        <f t="shared" si="2"/>
        <v>1290.6599999999999</v>
      </c>
    </row>
    <row r="7" spans="3:11" hidden="1" outlineLevel="1" x14ac:dyDescent="0.25">
      <c r="C7" s="5" t="s">
        <v>9</v>
      </c>
      <c r="D7" s="3">
        <f>+D10-D6-D8</f>
        <v>1229.2</v>
      </c>
      <c r="E7" s="3">
        <f>+E10-E6-E8</f>
        <v>0</v>
      </c>
      <c r="F7" s="3">
        <f t="shared" ref="F7:I7" si="3">+F10-F6-F8</f>
        <v>169.01499999999996</v>
      </c>
      <c r="G7" s="3">
        <f t="shared" si="3"/>
        <v>175.16099999999983</v>
      </c>
      <c r="H7" s="3">
        <f t="shared" si="3"/>
        <v>181.30700000000007</v>
      </c>
      <c r="I7" s="3">
        <f t="shared" si="3"/>
        <v>187.45299999999986</v>
      </c>
    </row>
    <row r="8" spans="3:11" hidden="1" outlineLevel="1" x14ac:dyDescent="0.25">
      <c r="C8" s="5" t="s">
        <v>10</v>
      </c>
      <c r="D8" s="3">
        <f>D9*D6*-1</f>
        <v>0</v>
      </c>
      <c r="E8" s="3">
        <f>E9*E6*-1</f>
        <v>-307.3</v>
      </c>
      <c r="F8" s="3">
        <f t="shared" ref="F8:I8" si="4">F9*F6*-1</f>
        <v>-46.094999999999999</v>
      </c>
      <c r="G8" s="3">
        <f t="shared" si="4"/>
        <v>-52.241</v>
      </c>
      <c r="H8" s="3">
        <f t="shared" si="4"/>
        <v>-58.386999999999993</v>
      </c>
      <c r="I8" s="3">
        <f t="shared" si="4"/>
        <v>-64.533000000000001</v>
      </c>
    </row>
    <row r="9" spans="3:11" hidden="1" outlineLevel="1" x14ac:dyDescent="0.25">
      <c r="C9" s="5" t="s">
        <v>11</v>
      </c>
      <c r="D9" s="7">
        <v>0</v>
      </c>
      <c r="E9" s="7">
        <v>0.25</v>
      </c>
      <c r="F9" s="7">
        <v>0.05</v>
      </c>
      <c r="G9" s="7">
        <v>0.05</v>
      </c>
      <c r="H9" s="7">
        <v>0.05</v>
      </c>
      <c r="I9" s="7">
        <v>0.05</v>
      </c>
    </row>
    <row r="10" spans="3:11" hidden="1" outlineLevel="1" x14ac:dyDescent="0.25">
      <c r="C10" s="5" t="s">
        <v>7</v>
      </c>
      <c r="D10" s="3">
        <f>D4*D3</f>
        <v>1229.2</v>
      </c>
      <c r="E10" s="3">
        <f>E4*E3</f>
        <v>921.9</v>
      </c>
      <c r="F10" s="3">
        <f>F4*F3</f>
        <v>1044.82</v>
      </c>
      <c r="G10" s="3">
        <f>G4*G3</f>
        <v>1167.7399999999998</v>
      </c>
      <c r="H10" s="3">
        <f>H4*H3</f>
        <v>1290.6599999999999</v>
      </c>
      <c r="I10" s="3">
        <f>I4*I3</f>
        <v>1413.5799999999997</v>
      </c>
    </row>
    <row r="11" spans="3:11" hidden="1" outlineLevel="1" x14ac:dyDescent="0.25">
      <c r="C11" s="5"/>
      <c r="D11" s="3"/>
      <c r="E11" s="3"/>
      <c r="F11" s="3"/>
      <c r="G11" s="3"/>
      <c r="H11" s="3"/>
      <c r="I11" s="3"/>
    </row>
    <row r="12" spans="3:11" hidden="1" outlineLevel="1" x14ac:dyDescent="0.25">
      <c r="C12" s="5" t="s">
        <v>12</v>
      </c>
      <c r="D12" s="8">
        <v>0</v>
      </c>
      <c r="E12" s="8">
        <v>9000</v>
      </c>
      <c r="F12" s="8">
        <v>9000</v>
      </c>
      <c r="G12" s="8">
        <v>9000</v>
      </c>
      <c r="H12" s="8">
        <v>9000</v>
      </c>
      <c r="I12" s="8">
        <v>9000</v>
      </c>
      <c r="K12" t="s">
        <v>16</v>
      </c>
    </row>
    <row r="13" spans="3:11" hidden="1" outlineLevel="1" x14ac:dyDescent="0.25">
      <c r="C13" s="5"/>
    </row>
    <row r="14" spans="3:11" collapsed="1" x14ac:dyDescent="0.25">
      <c r="C14" t="s">
        <v>17</v>
      </c>
      <c r="D14" s="3">
        <f>D12*AVERAGE(D10,D6)</f>
        <v>0</v>
      </c>
      <c r="E14" s="3">
        <f>E12*AVERAGE(E10,0)</f>
        <v>4148550</v>
      </c>
      <c r="F14" s="3">
        <f t="shared" ref="E14:I14" si="5">F12*AVERAGE(F10,F6)</f>
        <v>8850240</v>
      </c>
      <c r="G14" s="3">
        <f t="shared" si="5"/>
        <v>9956519.9999999981</v>
      </c>
      <c r="H14" s="3">
        <f t="shared" si="5"/>
        <v>11062799.999999998</v>
      </c>
      <c r="I14" s="3">
        <f t="shared" si="5"/>
        <v>12169079.999999998</v>
      </c>
    </row>
    <row r="15" spans="3:11" hidden="1" outlineLevel="1" x14ac:dyDescent="0.25">
      <c r="D15" s="3"/>
      <c r="E15" s="3"/>
      <c r="F15" s="3"/>
      <c r="G15" s="3"/>
      <c r="H15" s="3"/>
      <c r="I15" s="3"/>
    </row>
    <row r="16" spans="3:11" hidden="1" outlineLevel="1" x14ac:dyDescent="0.25">
      <c r="C16" s="5" t="s">
        <v>20</v>
      </c>
      <c r="D16" s="3">
        <f>12000000000*0.12</f>
        <v>1440000000</v>
      </c>
      <c r="E16" s="3">
        <f t="shared" ref="E16:I16" si="6">12000000000*0.12</f>
        <v>1440000000</v>
      </c>
      <c r="F16" s="3">
        <f t="shared" si="6"/>
        <v>1440000000</v>
      </c>
      <c r="G16" s="3">
        <f t="shared" si="6"/>
        <v>1440000000</v>
      </c>
      <c r="H16" s="3">
        <f t="shared" si="6"/>
        <v>1440000000</v>
      </c>
      <c r="I16" s="3">
        <f t="shared" si="6"/>
        <v>1440000000</v>
      </c>
      <c r="K16" s="1" t="s">
        <v>19</v>
      </c>
    </row>
    <row r="17" spans="3:11" hidden="1" outlineLevel="1" x14ac:dyDescent="0.25">
      <c r="C17" s="5" t="s">
        <v>21</v>
      </c>
      <c r="D17" s="3">
        <f>D16/D3</f>
        <v>234298.73088187439</v>
      </c>
      <c r="E17" s="3">
        <f t="shared" ref="E17:I17" si="7">E16/E3</f>
        <v>234298.73088187439</v>
      </c>
      <c r="F17" s="3">
        <f t="shared" si="7"/>
        <v>234298.73088187439</v>
      </c>
      <c r="G17" s="3">
        <f t="shared" si="7"/>
        <v>234298.73088187439</v>
      </c>
      <c r="H17" s="3">
        <f t="shared" si="7"/>
        <v>234298.73088187439</v>
      </c>
      <c r="I17" s="3">
        <f t="shared" si="7"/>
        <v>234298.73088187439</v>
      </c>
    </row>
    <row r="18" spans="3:11" hidden="1" outlineLevel="1" x14ac:dyDescent="0.25">
      <c r="C18" s="5" t="s">
        <v>22</v>
      </c>
      <c r="D18" s="9">
        <v>0.25</v>
      </c>
      <c r="E18" s="9">
        <v>0.25</v>
      </c>
      <c r="F18" s="9">
        <v>0.25</v>
      </c>
      <c r="G18" s="9">
        <v>0.25</v>
      </c>
      <c r="H18" s="9">
        <v>0.25</v>
      </c>
      <c r="I18" s="9">
        <v>0.25</v>
      </c>
    </row>
    <row r="19" spans="3:11" hidden="1" outlineLevel="1" x14ac:dyDescent="0.25">
      <c r="C19" s="5" t="s">
        <v>24</v>
      </c>
      <c r="D19" s="9">
        <v>0.3</v>
      </c>
      <c r="E19" s="9">
        <v>0.3</v>
      </c>
      <c r="F19" s="9">
        <v>0.3</v>
      </c>
      <c r="G19" s="9">
        <v>0.3</v>
      </c>
      <c r="H19" s="9">
        <v>0.3</v>
      </c>
      <c r="I19" s="9">
        <v>0.3</v>
      </c>
    </row>
    <row r="20" spans="3:11" hidden="1" outlineLevel="1" x14ac:dyDescent="0.25">
      <c r="C20" s="5" t="s">
        <v>23</v>
      </c>
      <c r="D20" s="9">
        <v>0</v>
      </c>
      <c r="E20" s="9">
        <v>0.15</v>
      </c>
      <c r="F20" s="9">
        <v>0.15</v>
      </c>
      <c r="G20" s="9">
        <v>0.15</v>
      </c>
      <c r="H20" s="9">
        <v>0.15</v>
      </c>
      <c r="I20" s="9">
        <v>0.15</v>
      </c>
    </row>
    <row r="21" spans="3:11" collapsed="1" x14ac:dyDescent="0.25">
      <c r="C21" t="s">
        <v>18</v>
      </c>
      <c r="D21" s="3">
        <f>+D20*D19*D18*D17*D10</f>
        <v>0</v>
      </c>
      <c r="E21" s="3">
        <f t="shared" ref="E21:I21" si="8">+E20*E19*E18*E17*E10</f>
        <v>2430000</v>
      </c>
      <c r="F21" s="3">
        <f t="shared" si="8"/>
        <v>2754000</v>
      </c>
      <c r="G21" s="3">
        <f t="shared" si="8"/>
        <v>3077999.9999999995</v>
      </c>
      <c r="H21" s="3">
        <f t="shared" si="8"/>
        <v>3401999.9999999995</v>
      </c>
      <c r="I21" s="3">
        <f t="shared" si="8"/>
        <v>3725999.9999999991</v>
      </c>
    </row>
    <row r="22" spans="3:11" x14ac:dyDescent="0.25">
      <c r="C22" s="13" t="s">
        <v>25</v>
      </c>
      <c r="D22" s="12">
        <f>SUM(D21,D14)</f>
        <v>0</v>
      </c>
      <c r="E22" s="12">
        <f t="shared" ref="E22:I22" si="9">SUM(E21,E14)</f>
        <v>6578550</v>
      </c>
      <c r="F22" s="12">
        <f t="shared" si="9"/>
        <v>11604240</v>
      </c>
      <c r="G22" s="12">
        <f t="shared" si="9"/>
        <v>13034519.999999998</v>
      </c>
      <c r="H22" s="12">
        <f t="shared" si="9"/>
        <v>14464799.999999998</v>
      </c>
      <c r="I22" s="12">
        <f t="shared" si="9"/>
        <v>15895079.999999996</v>
      </c>
    </row>
    <row r="23" spans="3:11" x14ac:dyDescent="0.25">
      <c r="C23" s="5"/>
      <c r="D23" s="3"/>
      <c r="E23" s="3"/>
      <c r="F23" s="3"/>
      <c r="G23" s="3"/>
      <c r="H23" s="3"/>
      <c r="I23" s="3"/>
    </row>
    <row r="24" spans="3:11" hidden="1" outlineLevel="1" x14ac:dyDescent="0.25">
      <c r="C24" s="5" t="s">
        <v>27</v>
      </c>
      <c r="D24" s="7">
        <v>0.15</v>
      </c>
      <c r="E24" s="7">
        <v>0.15</v>
      </c>
      <c r="F24" s="7">
        <v>0.15</v>
      </c>
      <c r="G24" s="7">
        <v>0.15</v>
      </c>
      <c r="H24" s="7">
        <v>0.15</v>
      </c>
      <c r="I24" s="7">
        <v>0.15</v>
      </c>
      <c r="K24" s="1" t="s">
        <v>26</v>
      </c>
    </row>
    <row r="25" spans="3:11" collapsed="1" x14ac:dyDescent="0.25">
      <c r="C25" t="s">
        <v>28</v>
      </c>
      <c r="D25" s="3">
        <f>E12*AVERAGE(D10,D6)*D24*-1*0.5</f>
        <v>-414855</v>
      </c>
      <c r="E25" s="3">
        <f t="shared" ref="E25:I25" si="10">E24*E14*-1</f>
        <v>-622282.5</v>
      </c>
      <c r="F25" s="3">
        <f t="shared" si="10"/>
        <v>-1327536</v>
      </c>
      <c r="G25" s="3">
        <f t="shared" si="10"/>
        <v>-1493477.9999999998</v>
      </c>
      <c r="H25" s="3">
        <f t="shared" si="10"/>
        <v>-1659419.9999999998</v>
      </c>
      <c r="I25" s="3">
        <f t="shared" si="10"/>
        <v>-1825361.9999999998</v>
      </c>
    </row>
    <row r="26" spans="3:11" x14ac:dyDescent="0.25">
      <c r="D26" s="3"/>
      <c r="E26" s="3"/>
      <c r="F26" s="3"/>
      <c r="G26" s="3"/>
      <c r="H26" s="3"/>
      <c r="I26" s="3"/>
      <c r="K26" s="1"/>
    </row>
    <row r="27" spans="3:11" hidden="1" outlineLevel="1" x14ac:dyDescent="0.25">
      <c r="C27" s="5" t="s">
        <v>29</v>
      </c>
      <c r="D27" s="7">
        <v>0</v>
      </c>
      <c r="E27" s="7">
        <v>0.05</v>
      </c>
      <c r="F27" s="7">
        <v>0.05</v>
      </c>
      <c r="G27" s="7">
        <v>0.05</v>
      </c>
      <c r="H27" s="7">
        <v>0.05</v>
      </c>
      <c r="I27" s="7">
        <v>0.05</v>
      </c>
    </row>
    <row r="28" spans="3:11" collapsed="1" x14ac:dyDescent="0.25">
      <c r="C28" t="s">
        <v>30</v>
      </c>
      <c r="D28" s="3">
        <f>+D27*D19*D18*D17*D10*-1</f>
        <v>0</v>
      </c>
      <c r="E28" s="3">
        <f t="shared" ref="E28:I28" si="11">+E27*E19*E18*E17*E10*-1</f>
        <v>-810000</v>
      </c>
      <c r="F28" s="3">
        <f t="shared" si="11"/>
        <v>-917999.99999999988</v>
      </c>
      <c r="G28" s="3">
        <f t="shared" si="11"/>
        <v>-1025999.9999999998</v>
      </c>
      <c r="H28" s="3">
        <f t="shared" si="11"/>
        <v>-1133999.9999999998</v>
      </c>
      <c r="I28" s="3">
        <f t="shared" si="11"/>
        <v>-1241999.9999999998</v>
      </c>
    </row>
    <row r="29" spans="3:11" x14ac:dyDescent="0.25">
      <c r="C29" s="11" t="s">
        <v>31</v>
      </c>
      <c r="D29" s="12">
        <f>D28+D25</f>
        <v>-414855</v>
      </c>
      <c r="E29" s="12">
        <f t="shared" ref="E29:I29" si="12">E28+E25</f>
        <v>-1432282.5</v>
      </c>
      <c r="F29" s="12">
        <f t="shared" si="12"/>
        <v>-2245536</v>
      </c>
      <c r="G29" s="12">
        <f t="shared" si="12"/>
        <v>-2519477.9999999995</v>
      </c>
      <c r="H29" s="12">
        <f t="shared" si="12"/>
        <v>-2793419.9999999995</v>
      </c>
      <c r="I29" s="12">
        <f t="shared" si="12"/>
        <v>-3067361.9999999995</v>
      </c>
    </row>
    <row r="30" spans="3:11" x14ac:dyDescent="0.25">
      <c r="C30" s="11" t="s">
        <v>0</v>
      </c>
      <c r="D30" s="12">
        <f>+D22+D29</f>
        <v>-414855</v>
      </c>
      <c r="E30" s="12">
        <f t="shared" ref="E30:I30" si="13">+E22+E29</f>
        <v>5146267.5</v>
      </c>
      <c r="F30" s="12">
        <f t="shared" si="13"/>
        <v>9358704</v>
      </c>
      <c r="G30" s="12">
        <f t="shared" si="13"/>
        <v>10515041.999999998</v>
      </c>
      <c r="H30" s="12">
        <f t="shared" si="13"/>
        <v>11671379.999999998</v>
      </c>
      <c r="I30" s="12">
        <f t="shared" si="13"/>
        <v>12827717.999999996</v>
      </c>
    </row>
    <row r="32" spans="3:11" hidden="1" outlineLevel="1" x14ac:dyDescent="0.25">
      <c r="C32" s="5" t="s">
        <v>35</v>
      </c>
      <c r="D32" s="4">
        <v>10</v>
      </c>
      <c r="E32" s="4">
        <v>15</v>
      </c>
      <c r="F32" s="4">
        <v>20</v>
      </c>
      <c r="G32" s="4">
        <v>25</v>
      </c>
      <c r="H32" s="4">
        <v>30</v>
      </c>
      <c r="I32" s="4">
        <v>35</v>
      </c>
    </row>
    <row r="33" spans="3:9" hidden="1" outlineLevel="1" x14ac:dyDescent="0.25">
      <c r="C33" s="5" t="s">
        <v>32</v>
      </c>
      <c r="D33" s="8">
        <v>100000</v>
      </c>
      <c r="E33" s="8">
        <v>100000</v>
      </c>
      <c r="F33" s="8">
        <v>100000</v>
      </c>
      <c r="G33" s="8">
        <v>100000</v>
      </c>
      <c r="H33" s="8">
        <v>100000</v>
      </c>
      <c r="I33" s="8">
        <v>100000</v>
      </c>
    </row>
    <row r="34" spans="3:9" collapsed="1" x14ac:dyDescent="0.25">
      <c r="C34" t="s">
        <v>36</v>
      </c>
      <c r="D34" s="3">
        <f>D33*AVERAGE(D32,0)*-1</f>
        <v>-500000</v>
      </c>
      <c r="E34" s="3">
        <f>E33*AVERAGE(E32,D32)*-1</f>
        <v>-1250000</v>
      </c>
      <c r="F34" s="3">
        <f t="shared" ref="F34:I34" si="14">F33*AVERAGE(F32,E32)*-1</f>
        <v>-1750000</v>
      </c>
      <c r="G34" s="3">
        <f t="shared" si="14"/>
        <v>-2250000</v>
      </c>
      <c r="H34" s="3">
        <f t="shared" si="14"/>
        <v>-2750000</v>
      </c>
      <c r="I34" s="3">
        <f t="shared" si="14"/>
        <v>-3250000</v>
      </c>
    </row>
    <row r="35" spans="3:9" hidden="1" outlineLevel="1" x14ac:dyDescent="0.25">
      <c r="C35" s="5" t="s">
        <v>38</v>
      </c>
      <c r="D35" s="9">
        <v>0.1</v>
      </c>
      <c r="E35" s="9">
        <v>0.1</v>
      </c>
      <c r="F35" s="9">
        <v>0.1</v>
      </c>
      <c r="G35" s="9">
        <v>0.1</v>
      </c>
      <c r="H35" s="9">
        <v>0.1</v>
      </c>
      <c r="I35" s="9">
        <v>0.1</v>
      </c>
    </row>
    <row r="36" spans="3:9" collapsed="1" x14ac:dyDescent="0.25">
      <c r="C36" t="s">
        <v>37</v>
      </c>
      <c r="D36" s="3">
        <f>D35*D34</f>
        <v>-50000</v>
      </c>
      <c r="E36" s="3">
        <f t="shared" ref="E36:I36" si="15">E35*E34</f>
        <v>-125000</v>
      </c>
      <c r="F36" s="3">
        <f t="shared" si="15"/>
        <v>-175000</v>
      </c>
      <c r="G36" s="3">
        <f t="shared" si="15"/>
        <v>-225000</v>
      </c>
      <c r="H36" s="3">
        <f t="shared" si="15"/>
        <v>-275000</v>
      </c>
      <c r="I36" s="3">
        <f t="shared" si="15"/>
        <v>-325000</v>
      </c>
    </row>
    <row r="37" spans="3:9" hidden="1" outlineLevel="1" x14ac:dyDescent="0.25">
      <c r="C37" s="5" t="s">
        <v>34</v>
      </c>
      <c r="D37" s="9">
        <v>0.2</v>
      </c>
      <c r="E37" s="9">
        <v>0.2</v>
      </c>
      <c r="F37" s="9">
        <v>0.2</v>
      </c>
      <c r="G37" s="9">
        <v>0.2</v>
      </c>
      <c r="H37" s="9">
        <v>0.2</v>
      </c>
      <c r="I37" s="9">
        <v>0.2</v>
      </c>
    </row>
    <row r="38" spans="3:9" collapsed="1" x14ac:dyDescent="0.25">
      <c r="C38" s="10" t="s">
        <v>33</v>
      </c>
      <c r="D38" s="2">
        <f>E12*AVERAGE(D10,D6)*D37*-1*0.5</f>
        <v>-553140</v>
      </c>
      <c r="E38" s="2">
        <f>+E37*E22*-1</f>
        <v>-1315710</v>
      </c>
      <c r="F38" s="2">
        <f t="shared" ref="F38:I38" si="16">+F37*F22*-1</f>
        <v>-2320848</v>
      </c>
      <c r="G38" s="2">
        <f t="shared" si="16"/>
        <v>-2606904</v>
      </c>
      <c r="H38" s="2">
        <f t="shared" si="16"/>
        <v>-2892960</v>
      </c>
      <c r="I38" s="2">
        <f t="shared" si="16"/>
        <v>-3179015.9999999995</v>
      </c>
    </row>
    <row r="39" spans="3:9" hidden="1" outlineLevel="1" x14ac:dyDescent="0.25">
      <c r="C39" s="5" t="s">
        <v>40</v>
      </c>
      <c r="D39" s="4">
        <v>10</v>
      </c>
      <c r="E39" s="4">
        <f>2+D39</f>
        <v>12</v>
      </c>
      <c r="F39" s="4">
        <f t="shared" ref="F39:I39" si="17">2+E39</f>
        <v>14</v>
      </c>
      <c r="G39" s="4">
        <f t="shared" si="17"/>
        <v>16</v>
      </c>
      <c r="H39" s="4">
        <f t="shared" si="17"/>
        <v>18</v>
      </c>
      <c r="I39" s="4">
        <f t="shared" si="17"/>
        <v>20</v>
      </c>
    </row>
    <row r="40" spans="3:9" hidden="1" outlineLevel="1" x14ac:dyDescent="0.25">
      <c r="C40" s="5" t="s">
        <v>32</v>
      </c>
      <c r="D40" s="8">
        <v>100000</v>
      </c>
      <c r="E40" s="8">
        <v>100000</v>
      </c>
      <c r="F40" s="8">
        <v>100000</v>
      </c>
      <c r="G40" s="8">
        <v>100000</v>
      </c>
      <c r="H40" s="8">
        <v>100000</v>
      </c>
      <c r="I40" s="8">
        <v>100000</v>
      </c>
    </row>
    <row r="41" spans="3:9" collapsed="1" x14ac:dyDescent="0.25">
      <c r="C41" t="s">
        <v>39</v>
      </c>
      <c r="D41" s="3">
        <f>D40*AVERAGE(D39,0)*-1</f>
        <v>-500000</v>
      </c>
      <c r="E41" s="3">
        <f>E40*AVERAGE(E39,D39)*-1</f>
        <v>-1100000</v>
      </c>
      <c r="F41" s="3">
        <f t="shared" ref="F41" si="18">F40*AVERAGE(F39,E39)*-1</f>
        <v>-1300000</v>
      </c>
      <c r="G41" s="3">
        <f t="shared" ref="G41" si="19">G40*AVERAGE(G39,F39)*-1</f>
        <v>-1500000</v>
      </c>
      <c r="H41" s="3">
        <f t="shared" ref="H41" si="20">H40*AVERAGE(H39,G39)*-1</f>
        <v>-1700000</v>
      </c>
      <c r="I41" s="3">
        <f t="shared" ref="I41" si="21">I40*AVERAGE(I39,H39)*-1</f>
        <v>-1900000</v>
      </c>
    </row>
    <row r="42" spans="3:9" x14ac:dyDescent="0.25">
      <c r="C42" s="11" t="s">
        <v>1</v>
      </c>
      <c r="D42" s="12">
        <f>D41+D38+D36+D34</f>
        <v>-1603140</v>
      </c>
      <c r="E42" s="12">
        <f t="shared" ref="E42:I42" si="22">E41+E38+E36+E34</f>
        <v>-3790710</v>
      </c>
      <c r="F42" s="12">
        <f t="shared" si="22"/>
        <v>-5545848</v>
      </c>
      <c r="G42" s="12">
        <f t="shared" si="22"/>
        <v>-6581904</v>
      </c>
      <c r="H42" s="12">
        <f t="shared" si="22"/>
        <v>-7617960</v>
      </c>
      <c r="I42" s="12">
        <f t="shared" si="22"/>
        <v>-8654016</v>
      </c>
    </row>
    <row r="44" spans="3:9" x14ac:dyDescent="0.25">
      <c r="C44" s="11" t="s">
        <v>2</v>
      </c>
      <c r="D44" s="12">
        <f>D22+D29+D42</f>
        <v>-2017995</v>
      </c>
      <c r="E44" s="12">
        <f t="shared" ref="E44:I44" si="23">E22+E29+E42</f>
        <v>1355557.5</v>
      </c>
      <c r="F44" s="12">
        <f t="shared" si="23"/>
        <v>3812856</v>
      </c>
      <c r="G44" s="12">
        <f t="shared" si="23"/>
        <v>3933137.9999999981</v>
      </c>
      <c r="H44" s="12">
        <f t="shared" si="23"/>
        <v>4053419.9999999981</v>
      </c>
      <c r="I44" s="12">
        <f t="shared" si="23"/>
        <v>4173701.9999999963</v>
      </c>
    </row>
  </sheetData>
  <hyperlinks>
    <hyperlink ref="K3" r:id="rId1"/>
    <hyperlink ref="K16" r:id="rId2"/>
    <hyperlink ref="K24" r:id="rId3" location=".Xoh3BYgzaUk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2" sqref="B2"/>
    </sheetView>
  </sheetViews>
  <sheetFormatPr defaultRowHeight="15" x14ac:dyDescent="0.25"/>
  <sheetData>
    <row r="1" spans="2:3" x14ac:dyDescent="0.25">
      <c r="C1" t="s">
        <v>14</v>
      </c>
    </row>
    <row r="2" spans="2:3" x14ac:dyDescent="0.25">
      <c r="B2" t="s">
        <v>13</v>
      </c>
      <c r="C2">
        <v>3000</v>
      </c>
    </row>
    <row r="3" spans="2:3" x14ac:dyDescent="0.25">
      <c r="B3" t="s">
        <v>15</v>
      </c>
      <c r="C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Prices</vt:lpstr>
    </vt:vector>
  </TitlesOfParts>
  <Company>MassMutual Financial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Jo-Loo, Carlos</dc:creator>
  <cp:lastModifiedBy>Jo-Loo, Carlos</cp:lastModifiedBy>
  <dcterms:created xsi:type="dcterms:W3CDTF">2020-04-04T11:39:03Z</dcterms:created>
  <dcterms:modified xsi:type="dcterms:W3CDTF">2020-04-04T12:19:49Z</dcterms:modified>
</cp:coreProperties>
</file>