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namedSheetViews/namedSheetView1.xml" ContentType="application/vnd.ms-excel.namedsheetview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codeName="ThisWorkbook"/>
  <mc:AlternateContent xmlns:mc="http://schemas.openxmlformats.org/markup-compatibility/2006">
    <mc:Choice Requires="x15">
      <x15ac:absPath xmlns:x15ac="http://schemas.microsoft.com/office/spreadsheetml/2010/11/ac" url="C:\Users\tiahn\Downloads\"/>
    </mc:Choice>
  </mc:AlternateContent>
  <xr:revisionPtr revIDLastSave="0" documentId="8_{AF022AAA-3B7B-42C6-B8A8-52534A9FBD26}" xr6:coauthVersionLast="47" xr6:coauthVersionMax="47" xr10:uidLastSave="{00000000-0000-0000-0000-000000000000}"/>
  <workbookProtection workbookAlgorithmName="SHA-512" workbookHashValue="B/tcfR79ToLvt7kT6jORFXsaIS4fA9uRN04elcu3JW24pFyUDf6w0GkNbnLWvZoz6Zyth3uNw2z6LPE9Z9gRxA==" workbookSaltValue="Zj8oEdBULLSzzPXPFPWXcw==" workbookSpinCount="100000" lockStructure="1"/>
  <bookViews>
    <workbookView xWindow="21405" yWindow="-16440" windowWidth="29040" windowHeight="15720" xr2:uid="{00000000-000D-0000-FFFF-FFFF00000000}"/>
  </bookViews>
  <sheets>
    <sheet name="Frontend" sheetId="1" r:id="rId1"/>
    <sheet name="IMP CAARSG+CPT+WAIS" sheetId="2" state="veryHidden" r:id="rId2"/>
    <sheet name="Backend" sheetId="3" state="veryHidden" r:id="rId3"/>
  </sheets>
  <definedNames>
    <definedName name="_xlnm.Print_Area" localSheetId="0">Frontend!$E$2:$P$52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I72" i="3"/>
  <c r="H3" i="3"/>
  <c r="H4" i="3"/>
  <c r="H5" i="3"/>
  <c r="H6" i="3"/>
  <c r="H7" i="3"/>
  <c r="H8" i="3"/>
  <c r="H9" i="3"/>
  <c r="H10" i="3"/>
  <c r="H11" i="3"/>
  <c r="H12" i="3"/>
  <c r="I12" i="3" s="1"/>
  <c r="H13" i="3"/>
  <c r="I13" i="3" s="1"/>
  <c r="H14" i="3"/>
  <c r="H15" i="3"/>
  <c r="H16" i="3"/>
  <c r="H17" i="3"/>
  <c r="H18" i="3"/>
  <c r="H19" i="3"/>
  <c r="H20" i="3"/>
  <c r="H21" i="3"/>
  <c r="H22" i="3"/>
  <c r="H23" i="3"/>
  <c r="H24" i="3"/>
  <c r="H25" i="3"/>
  <c r="H26" i="3"/>
  <c r="I26" i="3" s="1"/>
  <c r="H27" i="3"/>
  <c r="H28" i="3"/>
  <c r="H29" i="3"/>
  <c r="H30" i="3"/>
  <c r="H31" i="3"/>
  <c r="H32" i="3"/>
  <c r="H33" i="3"/>
  <c r="H34" i="3"/>
  <c r="H35" i="3"/>
  <c r="H36" i="3"/>
  <c r="H37" i="3"/>
  <c r="H38" i="3"/>
  <c r="I38" i="3" s="1"/>
  <c r="H39" i="3"/>
  <c r="H40" i="3"/>
  <c r="H41" i="3"/>
  <c r="H42" i="3"/>
  <c r="H43" i="3"/>
  <c r="I43" i="3" s="1"/>
  <c r="H44" i="3"/>
  <c r="I44" i="3" s="1"/>
  <c r="H45" i="3"/>
  <c r="I45" i="3" s="1"/>
  <c r="H46" i="3"/>
  <c r="H47" i="3"/>
  <c r="H48" i="3"/>
  <c r="I48" i="3" s="1"/>
  <c r="H49" i="3"/>
  <c r="H50" i="3"/>
  <c r="H51" i="3"/>
  <c r="H52" i="3"/>
  <c r="H53" i="3"/>
  <c r="H54" i="3"/>
  <c r="I54" i="3" s="1"/>
  <c r="H55" i="3"/>
  <c r="I55" i="3" s="1"/>
  <c r="H56" i="3"/>
  <c r="I56" i="3" s="1"/>
  <c r="H57" i="3"/>
  <c r="H58" i="3"/>
  <c r="I58" i="3" s="1"/>
  <c r="H59" i="3"/>
  <c r="I59" i="3" s="1"/>
  <c r="H60" i="3"/>
  <c r="I60" i="3" s="1"/>
  <c r="H61" i="3"/>
  <c r="H62" i="3"/>
  <c r="I62" i="3" s="1"/>
  <c r="H2" i="3"/>
  <c r="I3" i="3"/>
  <c r="I8" i="3"/>
  <c r="I68" i="3"/>
  <c r="I10" i="3"/>
  <c r="I65" i="3" s="1"/>
  <c r="I11" i="3"/>
  <c r="I15" i="3"/>
  <c r="I17" i="3"/>
  <c r="I19" i="3"/>
  <c r="I20" i="3"/>
  <c r="I21" i="3"/>
  <c r="I23" i="3"/>
  <c r="I24" i="3"/>
  <c r="I25" i="3"/>
  <c r="I27" i="3"/>
  <c r="I28" i="3"/>
  <c r="I29" i="3"/>
  <c r="I31" i="3"/>
  <c r="I32" i="3"/>
  <c r="I33" i="3"/>
  <c r="I34" i="3"/>
  <c r="I41" i="3"/>
  <c r="I42" i="3"/>
  <c r="I46" i="3"/>
  <c r="I51" i="3"/>
  <c r="I52" i="3"/>
  <c r="I53" i="3"/>
  <c r="I2" i="3"/>
  <c r="M23" i="3"/>
  <c r="J16" i="1"/>
  <c r="O10" i="2"/>
  <c r="O11" i="2"/>
  <c r="O9" i="2"/>
  <c r="N11" i="2"/>
  <c r="N10" i="2"/>
  <c r="N9" i="2"/>
  <c r="Q2" i="3"/>
  <c r="I66" i="3" l="1"/>
  <c r="I67" i="3"/>
  <c r="X104" i="3"/>
  <c r="AQ104" i="3" s="1"/>
  <c r="Y104" i="3"/>
  <c r="AR104" i="3" s="1"/>
  <c r="Z104" i="3"/>
  <c r="AS104" i="3" s="1"/>
  <c r="AA104" i="3"/>
  <c r="AT104" i="3" s="1"/>
  <c r="AB104" i="3"/>
  <c r="AU104" i="3" s="1"/>
  <c r="AC104" i="3"/>
  <c r="AV104" i="3" s="1"/>
  <c r="AD104" i="3"/>
  <c r="AW104" i="3" s="1"/>
  <c r="AE104" i="3"/>
  <c r="AX104" i="3" s="1"/>
  <c r="AF104" i="3"/>
  <c r="AY104" i="3" s="1"/>
  <c r="AG104" i="3"/>
  <c r="AZ104" i="3" s="1"/>
  <c r="AH104" i="3"/>
  <c r="BA104" i="3" s="1"/>
  <c r="AI104" i="3"/>
  <c r="BB104" i="3" s="1"/>
  <c r="AJ104" i="3"/>
  <c r="BC104" i="3" s="1"/>
  <c r="AK104" i="3"/>
  <c r="BD104" i="3" s="1"/>
  <c r="AL104" i="3"/>
  <c r="BE104" i="3" s="1"/>
  <c r="AM104" i="3"/>
  <c r="BF104" i="3" s="1"/>
  <c r="AN104" i="3"/>
  <c r="BG104" i="3" s="1"/>
  <c r="AO104" i="3"/>
  <c r="BH104" i="3" s="1"/>
  <c r="AP104" i="3"/>
  <c r="BI104" i="3" s="1"/>
  <c r="X105" i="3"/>
  <c r="AQ105" i="3" s="1"/>
  <c r="Y105" i="3"/>
  <c r="AR105" i="3" s="1"/>
  <c r="Z105" i="3"/>
  <c r="AS105" i="3" s="1"/>
  <c r="AA105" i="3"/>
  <c r="AT105" i="3" s="1"/>
  <c r="AB105" i="3"/>
  <c r="AU105" i="3" s="1"/>
  <c r="AC105" i="3"/>
  <c r="AV105" i="3" s="1"/>
  <c r="AD105" i="3"/>
  <c r="AW105" i="3" s="1"/>
  <c r="AE105" i="3"/>
  <c r="AX105" i="3" s="1"/>
  <c r="AF105" i="3"/>
  <c r="AY105" i="3" s="1"/>
  <c r="AG105" i="3"/>
  <c r="AZ105" i="3" s="1"/>
  <c r="AH105" i="3"/>
  <c r="AI105" i="3"/>
  <c r="BB105" i="3" s="1"/>
  <c r="AJ105" i="3"/>
  <c r="BC105" i="3" s="1"/>
  <c r="AK105" i="3"/>
  <c r="BD105" i="3" s="1"/>
  <c r="AL105" i="3"/>
  <c r="BE105" i="3" s="1"/>
  <c r="AM105" i="3"/>
  <c r="BF105" i="3" s="1"/>
  <c r="AN105" i="3"/>
  <c r="BG105" i="3" s="1"/>
  <c r="AO105" i="3"/>
  <c r="BH105" i="3" s="1"/>
  <c r="AP105" i="3"/>
  <c r="BI105" i="3" s="1"/>
  <c r="BA105" i="3"/>
  <c r="X98" i="3"/>
  <c r="AQ98" i="3" s="1"/>
  <c r="Y98" i="3"/>
  <c r="AR98" i="3" s="1"/>
  <c r="Z98" i="3"/>
  <c r="AS98" i="3" s="1"/>
  <c r="AA98" i="3"/>
  <c r="AT98" i="3" s="1"/>
  <c r="AB98" i="3"/>
  <c r="AU98" i="3" s="1"/>
  <c r="AC98" i="3"/>
  <c r="AV98" i="3" s="1"/>
  <c r="AD98" i="3"/>
  <c r="AW98" i="3" s="1"/>
  <c r="AE98" i="3"/>
  <c r="AX98" i="3" s="1"/>
  <c r="AF98" i="3"/>
  <c r="AY98" i="3" s="1"/>
  <c r="AG98" i="3"/>
  <c r="AZ98" i="3" s="1"/>
  <c r="AH98" i="3"/>
  <c r="BA98" i="3" s="1"/>
  <c r="AI98" i="3"/>
  <c r="BB98" i="3" s="1"/>
  <c r="AJ98" i="3"/>
  <c r="BC98" i="3" s="1"/>
  <c r="AK98" i="3"/>
  <c r="BD98" i="3" s="1"/>
  <c r="AL98" i="3"/>
  <c r="BE98" i="3" s="1"/>
  <c r="AM98" i="3"/>
  <c r="AN98" i="3"/>
  <c r="BG98" i="3" s="1"/>
  <c r="AO98" i="3"/>
  <c r="BH98" i="3" s="1"/>
  <c r="AP98" i="3"/>
  <c r="BI98" i="3" s="1"/>
  <c r="BF98" i="3"/>
  <c r="X99" i="3"/>
  <c r="AQ99" i="3" s="1"/>
  <c r="Y99" i="3"/>
  <c r="AR99" i="3" s="1"/>
  <c r="Z99" i="3"/>
  <c r="AS99" i="3" s="1"/>
  <c r="AA99" i="3"/>
  <c r="AT99" i="3" s="1"/>
  <c r="AB99" i="3"/>
  <c r="AU99" i="3" s="1"/>
  <c r="AC99" i="3"/>
  <c r="AV99" i="3" s="1"/>
  <c r="AD99" i="3"/>
  <c r="AW99" i="3" s="1"/>
  <c r="AE99" i="3"/>
  <c r="AX99" i="3" s="1"/>
  <c r="AF99" i="3"/>
  <c r="AY99" i="3" s="1"/>
  <c r="AG99" i="3"/>
  <c r="AZ99" i="3" s="1"/>
  <c r="AH99" i="3"/>
  <c r="BA99" i="3" s="1"/>
  <c r="AI99" i="3"/>
  <c r="BB99" i="3" s="1"/>
  <c r="AJ99" i="3"/>
  <c r="BC99" i="3" s="1"/>
  <c r="AK99" i="3"/>
  <c r="AL99" i="3"/>
  <c r="BE99" i="3" s="1"/>
  <c r="AM99" i="3"/>
  <c r="BF99" i="3" s="1"/>
  <c r="AN99" i="3"/>
  <c r="BG99" i="3" s="1"/>
  <c r="AO99" i="3"/>
  <c r="BH99" i="3" s="1"/>
  <c r="AP99" i="3"/>
  <c r="BI99" i="3" s="1"/>
  <c r="BD99" i="3"/>
  <c r="X100" i="3"/>
  <c r="AQ100" i="3" s="1"/>
  <c r="Y100" i="3"/>
  <c r="AR100" i="3" s="1"/>
  <c r="Z100" i="3"/>
  <c r="AS100" i="3" s="1"/>
  <c r="AA100" i="3"/>
  <c r="AT100" i="3" s="1"/>
  <c r="AB100" i="3"/>
  <c r="AU100" i="3" s="1"/>
  <c r="AC100" i="3"/>
  <c r="AV100" i="3" s="1"/>
  <c r="AD100" i="3"/>
  <c r="AW100" i="3" s="1"/>
  <c r="AE100" i="3"/>
  <c r="AX100" i="3" s="1"/>
  <c r="AF100" i="3"/>
  <c r="AY100" i="3" s="1"/>
  <c r="AG100" i="3"/>
  <c r="AZ100" i="3" s="1"/>
  <c r="AH100" i="3"/>
  <c r="BA100" i="3" s="1"/>
  <c r="AI100" i="3"/>
  <c r="BB100" i="3" s="1"/>
  <c r="AJ100" i="3"/>
  <c r="BC100" i="3" s="1"/>
  <c r="AK100" i="3"/>
  <c r="BD100" i="3" s="1"/>
  <c r="AL100" i="3"/>
  <c r="BE100" i="3" s="1"/>
  <c r="AM100" i="3"/>
  <c r="BF100" i="3" s="1"/>
  <c r="AN100" i="3"/>
  <c r="BG100" i="3" s="1"/>
  <c r="AO100" i="3"/>
  <c r="BH100" i="3" s="1"/>
  <c r="AP100" i="3"/>
  <c r="BI100" i="3" s="1"/>
  <c r="X102" i="3"/>
  <c r="AQ102" i="3" s="1"/>
  <c r="Y102" i="3"/>
  <c r="AR102" i="3" s="1"/>
  <c r="Z102" i="3"/>
  <c r="AS102" i="3" s="1"/>
  <c r="AA102" i="3"/>
  <c r="AT102" i="3" s="1"/>
  <c r="AB102" i="3"/>
  <c r="AU102" i="3" s="1"/>
  <c r="AC102" i="3"/>
  <c r="AV102" i="3" s="1"/>
  <c r="AD102" i="3"/>
  <c r="AW102" i="3" s="1"/>
  <c r="AE102" i="3"/>
  <c r="AX102" i="3" s="1"/>
  <c r="AF102" i="3"/>
  <c r="AG102" i="3"/>
  <c r="AZ102" i="3" s="1"/>
  <c r="AH102" i="3"/>
  <c r="BA102" i="3" s="1"/>
  <c r="AI102" i="3"/>
  <c r="BB102" i="3" s="1"/>
  <c r="AJ102" i="3"/>
  <c r="BC102" i="3" s="1"/>
  <c r="AK102" i="3"/>
  <c r="BD102" i="3" s="1"/>
  <c r="AL102" i="3"/>
  <c r="BE102" i="3" s="1"/>
  <c r="AM102" i="3"/>
  <c r="BF102" i="3" s="1"/>
  <c r="AN102" i="3"/>
  <c r="BG102" i="3" s="1"/>
  <c r="AO102" i="3"/>
  <c r="BH102" i="3" s="1"/>
  <c r="AP102" i="3"/>
  <c r="BI102" i="3" s="1"/>
  <c r="AY102" i="3"/>
  <c r="X103" i="3"/>
  <c r="AQ103" i="3" s="1"/>
  <c r="Y103" i="3"/>
  <c r="AR103" i="3" s="1"/>
  <c r="Z103" i="3"/>
  <c r="AS103" i="3" s="1"/>
  <c r="AA103" i="3"/>
  <c r="AT103" i="3" s="1"/>
  <c r="AB103" i="3"/>
  <c r="AU103" i="3" s="1"/>
  <c r="AC103" i="3"/>
  <c r="AV103" i="3" s="1"/>
  <c r="AD103" i="3"/>
  <c r="AW103" i="3" s="1"/>
  <c r="AE103" i="3"/>
  <c r="AX103" i="3" s="1"/>
  <c r="AF103" i="3"/>
  <c r="AY103" i="3" s="1"/>
  <c r="AG103" i="3"/>
  <c r="AZ103" i="3" s="1"/>
  <c r="AH103" i="3"/>
  <c r="BA103" i="3" s="1"/>
  <c r="AI103" i="3"/>
  <c r="BB103" i="3" s="1"/>
  <c r="AJ103" i="3"/>
  <c r="BC103" i="3" s="1"/>
  <c r="AK103" i="3"/>
  <c r="BD103" i="3" s="1"/>
  <c r="AL103" i="3"/>
  <c r="BE103" i="3" s="1"/>
  <c r="AM103" i="3"/>
  <c r="BF103" i="3" s="1"/>
  <c r="AN103" i="3"/>
  <c r="BG103" i="3" s="1"/>
  <c r="AO103" i="3"/>
  <c r="BH103" i="3" s="1"/>
  <c r="AP103" i="3"/>
  <c r="BI103" i="3" s="1"/>
  <c r="X82" i="3"/>
  <c r="AQ82" i="3" s="1"/>
  <c r="Y82" i="3"/>
  <c r="AR82" i="3" s="1"/>
  <c r="Z82" i="3"/>
  <c r="AS82" i="3" s="1"/>
  <c r="AA82" i="3"/>
  <c r="AT82" i="3" s="1"/>
  <c r="AB82" i="3"/>
  <c r="AU82" i="3" s="1"/>
  <c r="AC82" i="3"/>
  <c r="AV82" i="3" s="1"/>
  <c r="AD82" i="3"/>
  <c r="AW82" i="3" s="1"/>
  <c r="AE82" i="3"/>
  <c r="AX82" i="3" s="1"/>
  <c r="AF82" i="3"/>
  <c r="AY82" i="3" s="1"/>
  <c r="AG82" i="3"/>
  <c r="AZ82" i="3" s="1"/>
  <c r="AH82" i="3"/>
  <c r="BA82" i="3" s="1"/>
  <c r="AI82" i="3"/>
  <c r="BB82" i="3" s="1"/>
  <c r="AJ82" i="3"/>
  <c r="BC82" i="3" s="1"/>
  <c r="AK82" i="3"/>
  <c r="BD82" i="3" s="1"/>
  <c r="AL82" i="3"/>
  <c r="BE82" i="3" s="1"/>
  <c r="AM82" i="3"/>
  <c r="BF82" i="3" s="1"/>
  <c r="AN82" i="3"/>
  <c r="BG82" i="3" s="1"/>
  <c r="AO82" i="3"/>
  <c r="BH82" i="3" s="1"/>
  <c r="AP82" i="3"/>
  <c r="BI82" i="3" s="1"/>
  <c r="X83" i="3"/>
  <c r="AQ83" i="3" s="1"/>
  <c r="Y83" i="3"/>
  <c r="AR83" i="3" s="1"/>
  <c r="Z83" i="3"/>
  <c r="AS83" i="3" s="1"/>
  <c r="AA83" i="3"/>
  <c r="AT83" i="3" s="1"/>
  <c r="AB83" i="3"/>
  <c r="AU83" i="3" s="1"/>
  <c r="AC83" i="3"/>
  <c r="AV83" i="3" s="1"/>
  <c r="AD83" i="3"/>
  <c r="AW83" i="3" s="1"/>
  <c r="AE83" i="3"/>
  <c r="AX83" i="3" s="1"/>
  <c r="AF83" i="3"/>
  <c r="AY83" i="3" s="1"/>
  <c r="AG83" i="3"/>
  <c r="AH83" i="3"/>
  <c r="AI83" i="3"/>
  <c r="BB83" i="3" s="1"/>
  <c r="AJ83" i="3"/>
  <c r="AK83" i="3"/>
  <c r="BD83" i="3" s="1"/>
  <c r="AL83" i="3"/>
  <c r="BE83" i="3" s="1"/>
  <c r="AM83" i="3"/>
  <c r="BF83" i="3" s="1"/>
  <c r="AN83" i="3"/>
  <c r="BG83" i="3" s="1"/>
  <c r="AO83" i="3"/>
  <c r="BH83" i="3" s="1"/>
  <c r="AP83" i="3"/>
  <c r="BI83" i="3" s="1"/>
  <c r="AZ83" i="3"/>
  <c r="BA83" i="3"/>
  <c r="BC83" i="3"/>
  <c r="X84" i="3"/>
  <c r="AQ84" i="3" s="1"/>
  <c r="Y84" i="3"/>
  <c r="AR84" i="3" s="1"/>
  <c r="Z84" i="3"/>
  <c r="AS84" i="3" s="1"/>
  <c r="AA84" i="3"/>
  <c r="AT84" i="3" s="1"/>
  <c r="AB84" i="3"/>
  <c r="AU84" i="3" s="1"/>
  <c r="AC84" i="3"/>
  <c r="AV84" i="3" s="1"/>
  <c r="AD84" i="3"/>
  <c r="AW84" i="3" s="1"/>
  <c r="AE84" i="3"/>
  <c r="AF84" i="3"/>
  <c r="AY84" i="3" s="1"/>
  <c r="AG84" i="3"/>
  <c r="AZ84" i="3" s="1"/>
  <c r="AH84" i="3"/>
  <c r="BA84" i="3" s="1"/>
  <c r="AI84" i="3"/>
  <c r="BB84" i="3" s="1"/>
  <c r="AJ84" i="3"/>
  <c r="BC84" i="3" s="1"/>
  <c r="AK84" i="3"/>
  <c r="BD84" i="3" s="1"/>
  <c r="AL84" i="3"/>
  <c r="BE84" i="3" s="1"/>
  <c r="AM84" i="3"/>
  <c r="BF84" i="3" s="1"/>
  <c r="AN84" i="3"/>
  <c r="BG84" i="3" s="1"/>
  <c r="AO84" i="3"/>
  <c r="BH84" i="3" s="1"/>
  <c r="AP84" i="3"/>
  <c r="BI84" i="3" s="1"/>
  <c r="AX84" i="3"/>
  <c r="X85" i="3"/>
  <c r="AQ85" i="3" s="1"/>
  <c r="Y85" i="3"/>
  <c r="AR85" i="3" s="1"/>
  <c r="Z85" i="3"/>
  <c r="AS85" i="3" s="1"/>
  <c r="AA85" i="3"/>
  <c r="AT85" i="3" s="1"/>
  <c r="AB85" i="3"/>
  <c r="AU85" i="3" s="1"/>
  <c r="AC85" i="3"/>
  <c r="AV85" i="3" s="1"/>
  <c r="AD85" i="3"/>
  <c r="AW85" i="3" s="1"/>
  <c r="AE85" i="3"/>
  <c r="AF85" i="3"/>
  <c r="AY85" i="3" s="1"/>
  <c r="AG85" i="3"/>
  <c r="AZ85" i="3" s="1"/>
  <c r="AH85" i="3"/>
  <c r="BA85" i="3" s="1"/>
  <c r="AI85" i="3"/>
  <c r="BB85" i="3" s="1"/>
  <c r="AJ85" i="3"/>
  <c r="BC85" i="3" s="1"/>
  <c r="AK85" i="3"/>
  <c r="BD85" i="3" s="1"/>
  <c r="AL85" i="3"/>
  <c r="BE85" i="3" s="1"/>
  <c r="AM85" i="3"/>
  <c r="BF85" i="3" s="1"/>
  <c r="AN85" i="3"/>
  <c r="BG85" i="3" s="1"/>
  <c r="AO85" i="3"/>
  <c r="BH85" i="3" s="1"/>
  <c r="AP85" i="3"/>
  <c r="BI85" i="3" s="1"/>
  <c r="AX85" i="3"/>
  <c r="X86" i="3"/>
  <c r="AQ86" i="3" s="1"/>
  <c r="Y86" i="3"/>
  <c r="AR86" i="3" s="1"/>
  <c r="Z86" i="3"/>
  <c r="AS86" i="3" s="1"/>
  <c r="AA86" i="3"/>
  <c r="AT86" i="3" s="1"/>
  <c r="AB86" i="3"/>
  <c r="AU86" i="3" s="1"/>
  <c r="AC86" i="3"/>
  <c r="AV86" i="3" s="1"/>
  <c r="AD86" i="3"/>
  <c r="AW86" i="3" s="1"/>
  <c r="AE86" i="3"/>
  <c r="AX86" i="3" s="1"/>
  <c r="AF86" i="3"/>
  <c r="AY86" i="3" s="1"/>
  <c r="AG86" i="3"/>
  <c r="AZ86" i="3" s="1"/>
  <c r="AH86" i="3"/>
  <c r="BA86" i="3" s="1"/>
  <c r="AI86" i="3"/>
  <c r="BB86" i="3" s="1"/>
  <c r="AJ86" i="3"/>
  <c r="BC86" i="3" s="1"/>
  <c r="AK86" i="3"/>
  <c r="BD86" i="3" s="1"/>
  <c r="AL86" i="3"/>
  <c r="BE86" i="3" s="1"/>
  <c r="AM86" i="3"/>
  <c r="BF86" i="3" s="1"/>
  <c r="AN86" i="3"/>
  <c r="BG86" i="3" s="1"/>
  <c r="AO86" i="3"/>
  <c r="BH86" i="3" s="1"/>
  <c r="AP86" i="3"/>
  <c r="BI86" i="3" s="1"/>
  <c r="X87" i="3"/>
  <c r="AQ87" i="3" s="1"/>
  <c r="Y87" i="3"/>
  <c r="AR87" i="3" s="1"/>
  <c r="Z87" i="3"/>
  <c r="AS87" i="3" s="1"/>
  <c r="AA87" i="3"/>
  <c r="AT87" i="3" s="1"/>
  <c r="AB87" i="3"/>
  <c r="AU87" i="3" s="1"/>
  <c r="AC87" i="3"/>
  <c r="AV87" i="3" s="1"/>
  <c r="AD87" i="3"/>
  <c r="AW87" i="3" s="1"/>
  <c r="AE87" i="3"/>
  <c r="AX87" i="3" s="1"/>
  <c r="AF87" i="3"/>
  <c r="AY87" i="3" s="1"/>
  <c r="AG87" i="3"/>
  <c r="AZ87" i="3" s="1"/>
  <c r="AH87" i="3"/>
  <c r="BA87" i="3" s="1"/>
  <c r="AI87" i="3"/>
  <c r="BB87" i="3" s="1"/>
  <c r="AJ87" i="3"/>
  <c r="BC87" i="3" s="1"/>
  <c r="AK87" i="3"/>
  <c r="BD87" i="3" s="1"/>
  <c r="AL87" i="3"/>
  <c r="BE87" i="3" s="1"/>
  <c r="AM87" i="3"/>
  <c r="BF87" i="3" s="1"/>
  <c r="AN87" i="3"/>
  <c r="BG87" i="3" s="1"/>
  <c r="AO87" i="3"/>
  <c r="BH87" i="3" s="1"/>
  <c r="AP87" i="3"/>
  <c r="BI87" i="3" s="1"/>
  <c r="X88" i="3"/>
  <c r="AQ88" i="3" s="1"/>
  <c r="Y88" i="3"/>
  <c r="AR88" i="3" s="1"/>
  <c r="Z88" i="3"/>
  <c r="AS88" i="3" s="1"/>
  <c r="AA88" i="3"/>
  <c r="AT88" i="3" s="1"/>
  <c r="AB88" i="3"/>
  <c r="AU88" i="3" s="1"/>
  <c r="AC88" i="3"/>
  <c r="AV88" i="3" s="1"/>
  <c r="AD88" i="3"/>
  <c r="AW88" i="3" s="1"/>
  <c r="AE88" i="3"/>
  <c r="AX88" i="3" s="1"/>
  <c r="AF88" i="3"/>
  <c r="AY88" i="3" s="1"/>
  <c r="AG88" i="3"/>
  <c r="AZ88" i="3" s="1"/>
  <c r="AH88" i="3"/>
  <c r="BA88" i="3" s="1"/>
  <c r="AI88" i="3"/>
  <c r="BB88" i="3" s="1"/>
  <c r="AJ88" i="3"/>
  <c r="BC88" i="3" s="1"/>
  <c r="AK88" i="3"/>
  <c r="BD88" i="3" s="1"/>
  <c r="AL88" i="3"/>
  <c r="BE88" i="3" s="1"/>
  <c r="AM88" i="3"/>
  <c r="BF88" i="3" s="1"/>
  <c r="AN88" i="3"/>
  <c r="BG88" i="3" s="1"/>
  <c r="AO88" i="3"/>
  <c r="BH88" i="3" s="1"/>
  <c r="AP88" i="3"/>
  <c r="BI88" i="3" s="1"/>
  <c r="X89" i="3"/>
  <c r="AQ89" i="3" s="1"/>
  <c r="Y89" i="3"/>
  <c r="AR89" i="3" s="1"/>
  <c r="Z89" i="3"/>
  <c r="AS89" i="3" s="1"/>
  <c r="AA89" i="3"/>
  <c r="AT89" i="3" s="1"/>
  <c r="AB89" i="3"/>
  <c r="AU89" i="3" s="1"/>
  <c r="AC89" i="3"/>
  <c r="AV89" i="3" s="1"/>
  <c r="AD89" i="3"/>
  <c r="AW89" i="3" s="1"/>
  <c r="AE89" i="3"/>
  <c r="AX89" i="3" s="1"/>
  <c r="AF89" i="3"/>
  <c r="AY89" i="3" s="1"/>
  <c r="AG89" i="3"/>
  <c r="AH89" i="3"/>
  <c r="BA89" i="3" s="1"/>
  <c r="AI89" i="3"/>
  <c r="BB89" i="3" s="1"/>
  <c r="AJ89" i="3"/>
  <c r="BC89" i="3" s="1"/>
  <c r="AK89" i="3"/>
  <c r="BD89" i="3" s="1"/>
  <c r="AL89" i="3"/>
  <c r="BE89" i="3" s="1"/>
  <c r="AM89" i="3"/>
  <c r="BF89" i="3" s="1"/>
  <c r="AN89" i="3"/>
  <c r="BG89" i="3" s="1"/>
  <c r="AO89" i="3"/>
  <c r="BH89" i="3" s="1"/>
  <c r="AP89" i="3"/>
  <c r="BI89" i="3" s="1"/>
  <c r="AZ89" i="3"/>
  <c r="X90" i="3"/>
  <c r="AQ90" i="3" s="1"/>
  <c r="Y90" i="3"/>
  <c r="AR90" i="3" s="1"/>
  <c r="Z90" i="3"/>
  <c r="AS90" i="3" s="1"/>
  <c r="AA90" i="3"/>
  <c r="AT90" i="3" s="1"/>
  <c r="AB90" i="3"/>
  <c r="AU90" i="3" s="1"/>
  <c r="AC90" i="3"/>
  <c r="AV90" i="3" s="1"/>
  <c r="AD90" i="3"/>
  <c r="AE90" i="3"/>
  <c r="AX90" i="3" s="1"/>
  <c r="AF90" i="3"/>
  <c r="AY90" i="3" s="1"/>
  <c r="AG90" i="3"/>
  <c r="AZ90" i="3" s="1"/>
  <c r="AH90" i="3"/>
  <c r="BA90" i="3" s="1"/>
  <c r="AI90" i="3"/>
  <c r="BB90" i="3" s="1"/>
  <c r="AJ90" i="3"/>
  <c r="BC90" i="3" s="1"/>
  <c r="AK90" i="3"/>
  <c r="BD90" i="3" s="1"/>
  <c r="AL90" i="3"/>
  <c r="BE90" i="3" s="1"/>
  <c r="AM90" i="3"/>
  <c r="BF90" i="3" s="1"/>
  <c r="AN90" i="3"/>
  <c r="BG90" i="3" s="1"/>
  <c r="AO90" i="3"/>
  <c r="BH90" i="3" s="1"/>
  <c r="AP90" i="3"/>
  <c r="BI90" i="3" s="1"/>
  <c r="AW90" i="3"/>
  <c r="X92" i="3"/>
  <c r="AQ92" i="3" s="1"/>
  <c r="Y92" i="3"/>
  <c r="AR92" i="3" s="1"/>
  <c r="Z92" i="3"/>
  <c r="AA92" i="3"/>
  <c r="AT92" i="3" s="1"/>
  <c r="AB92" i="3"/>
  <c r="AC92" i="3"/>
  <c r="AV92" i="3" s="1"/>
  <c r="AD92" i="3"/>
  <c r="AW92" i="3" s="1"/>
  <c r="AE92" i="3"/>
  <c r="AX92" i="3" s="1"/>
  <c r="AF92" i="3"/>
  <c r="AY92" i="3" s="1"/>
  <c r="AG92" i="3"/>
  <c r="AZ92" i="3" s="1"/>
  <c r="AH92" i="3"/>
  <c r="BA92" i="3" s="1"/>
  <c r="AI92" i="3"/>
  <c r="BB92" i="3" s="1"/>
  <c r="AJ92" i="3"/>
  <c r="BC92" i="3" s="1"/>
  <c r="AK92" i="3"/>
  <c r="BD92" i="3" s="1"/>
  <c r="AL92" i="3"/>
  <c r="AM92" i="3"/>
  <c r="BF92" i="3" s="1"/>
  <c r="AN92" i="3"/>
  <c r="BG92" i="3" s="1"/>
  <c r="AO92" i="3"/>
  <c r="BH92" i="3" s="1"/>
  <c r="AP92" i="3"/>
  <c r="BI92" i="3" s="1"/>
  <c r="AS92" i="3"/>
  <c r="AU92" i="3"/>
  <c r="BE92" i="3"/>
  <c r="X93" i="3"/>
  <c r="AQ93" i="3" s="1"/>
  <c r="Y93" i="3"/>
  <c r="AR93" i="3" s="1"/>
  <c r="Z93" i="3"/>
  <c r="AS93" i="3" s="1"/>
  <c r="AA93" i="3"/>
  <c r="AT93" i="3" s="1"/>
  <c r="AB93" i="3"/>
  <c r="AU93" i="3" s="1"/>
  <c r="AC93" i="3"/>
  <c r="AV93" i="3" s="1"/>
  <c r="AD93" i="3"/>
  <c r="AW93" i="3" s="1"/>
  <c r="AE93" i="3"/>
  <c r="AX93" i="3" s="1"/>
  <c r="AF93" i="3"/>
  <c r="AY93" i="3" s="1"/>
  <c r="AG93" i="3"/>
  <c r="AZ93" i="3" s="1"/>
  <c r="AH93" i="3"/>
  <c r="BA93" i="3" s="1"/>
  <c r="AI93" i="3"/>
  <c r="BB93" i="3" s="1"/>
  <c r="AJ93" i="3"/>
  <c r="BC93" i="3" s="1"/>
  <c r="AK93" i="3"/>
  <c r="BD93" i="3" s="1"/>
  <c r="AL93" i="3"/>
  <c r="BE93" i="3" s="1"/>
  <c r="AM93" i="3"/>
  <c r="BF93" i="3" s="1"/>
  <c r="AN93" i="3"/>
  <c r="AO93" i="3"/>
  <c r="BH93" i="3" s="1"/>
  <c r="AP93" i="3"/>
  <c r="BI93" i="3" s="1"/>
  <c r="BG93" i="3"/>
  <c r="X94" i="3"/>
  <c r="AQ94" i="3" s="1"/>
  <c r="Y94" i="3"/>
  <c r="AR94" i="3" s="1"/>
  <c r="Z94" i="3"/>
  <c r="AS94" i="3" s="1"/>
  <c r="AA94" i="3"/>
  <c r="AT94" i="3" s="1"/>
  <c r="AB94" i="3"/>
  <c r="AU94" i="3" s="1"/>
  <c r="AC94" i="3"/>
  <c r="AV94" i="3" s="1"/>
  <c r="AD94" i="3"/>
  <c r="AW94" i="3" s="1"/>
  <c r="AE94" i="3"/>
  <c r="AX94" i="3" s="1"/>
  <c r="AF94" i="3"/>
  <c r="AY94" i="3" s="1"/>
  <c r="AG94" i="3"/>
  <c r="AZ94" i="3" s="1"/>
  <c r="AH94" i="3"/>
  <c r="BA94" i="3" s="1"/>
  <c r="AI94" i="3"/>
  <c r="BB94" i="3" s="1"/>
  <c r="AJ94" i="3"/>
  <c r="BC94" i="3" s="1"/>
  <c r="AK94" i="3"/>
  <c r="BD94" i="3" s="1"/>
  <c r="AL94" i="3"/>
  <c r="BE94" i="3" s="1"/>
  <c r="AM94" i="3"/>
  <c r="BF94" i="3" s="1"/>
  <c r="AN94" i="3"/>
  <c r="BG94" i="3" s="1"/>
  <c r="AO94" i="3"/>
  <c r="BH94" i="3" s="1"/>
  <c r="AP94" i="3"/>
  <c r="BI94" i="3" s="1"/>
  <c r="X95" i="3"/>
  <c r="AQ95" i="3" s="1"/>
  <c r="Y95" i="3"/>
  <c r="AR95" i="3" s="1"/>
  <c r="Z95" i="3"/>
  <c r="AS95" i="3" s="1"/>
  <c r="AA95" i="3"/>
  <c r="AT95" i="3" s="1"/>
  <c r="AB95" i="3"/>
  <c r="AU95" i="3" s="1"/>
  <c r="AC95" i="3"/>
  <c r="AV95" i="3" s="1"/>
  <c r="AD95" i="3"/>
  <c r="AW95" i="3" s="1"/>
  <c r="AE95" i="3"/>
  <c r="AX95" i="3" s="1"/>
  <c r="AF95" i="3"/>
  <c r="AY95" i="3" s="1"/>
  <c r="AG95" i="3"/>
  <c r="AZ95" i="3" s="1"/>
  <c r="AH95" i="3"/>
  <c r="BA95" i="3" s="1"/>
  <c r="AI95" i="3"/>
  <c r="BB95" i="3" s="1"/>
  <c r="AJ95" i="3"/>
  <c r="BC95" i="3" s="1"/>
  <c r="AK95" i="3"/>
  <c r="BD95" i="3" s="1"/>
  <c r="AL95" i="3"/>
  <c r="BE95" i="3" s="1"/>
  <c r="AM95" i="3"/>
  <c r="BF95" i="3" s="1"/>
  <c r="AN95" i="3"/>
  <c r="BG95" i="3" s="1"/>
  <c r="AO95" i="3"/>
  <c r="BH95" i="3" s="1"/>
  <c r="AP95" i="3"/>
  <c r="BI95" i="3" s="1"/>
  <c r="X96" i="3"/>
  <c r="AQ96" i="3" s="1"/>
  <c r="Y96" i="3"/>
  <c r="AR96" i="3" s="1"/>
  <c r="Z96" i="3"/>
  <c r="AS96" i="3" s="1"/>
  <c r="AA96" i="3"/>
  <c r="AT96" i="3" s="1"/>
  <c r="AB96" i="3"/>
  <c r="AU96" i="3" s="1"/>
  <c r="AC96" i="3"/>
  <c r="AV96" i="3" s="1"/>
  <c r="AD96" i="3"/>
  <c r="AW96" i="3" s="1"/>
  <c r="AE96" i="3"/>
  <c r="AF96" i="3"/>
  <c r="AY96" i="3" s="1"/>
  <c r="AG96" i="3"/>
  <c r="AZ96" i="3" s="1"/>
  <c r="AH96" i="3"/>
  <c r="BA96" i="3" s="1"/>
  <c r="AI96" i="3"/>
  <c r="BB96" i="3" s="1"/>
  <c r="AJ96" i="3"/>
  <c r="BC96" i="3" s="1"/>
  <c r="AK96" i="3"/>
  <c r="BD96" i="3" s="1"/>
  <c r="AL96" i="3"/>
  <c r="BE96" i="3" s="1"/>
  <c r="AM96" i="3"/>
  <c r="BF96" i="3" s="1"/>
  <c r="AN96" i="3"/>
  <c r="BG96" i="3" s="1"/>
  <c r="AO96" i="3"/>
  <c r="BH96" i="3" s="1"/>
  <c r="AP96" i="3"/>
  <c r="BI96" i="3" s="1"/>
  <c r="AX96" i="3"/>
  <c r="X97" i="3"/>
  <c r="AQ97" i="3" s="1"/>
  <c r="Y97" i="3"/>
  <c r="AR97" i="3" s="1"/>
  <c r="Z97" i="3"/>
  <c r="AS97" i="3" s="1"/>
  <c r="AA97" i="3"/>
  <c r="AT97" i="3" s="1"/>
  <c r="AB97" i="3"/>
  <c r="AU97" i="3" s="1"/>
  <c r="AC97" i="3"/>
  <c r="AV97" i="3" s="1"/>
  <c r="AD97" i="3"/>
  <c r="AW97" i="3" s="1"/>
  <c r="AE97" i="3"/>
  <c r="AX97" i="3" s="1"/>
  <c r="AF97" i="3"/>
  <c r="AY97" i="3" s="1"/>
  <c r="AG97" i="3"/>
  <c r="AZ97" i="3" s="1"/>
  <c r="AH97" i="3"/>
  <c r="BA97" i="3" s="1"/>
  <c r="AI97" i="3"/>
  <c r="BB97" i="3" s="1"/>
  <c r="AJ97" i="3"/>
  <c r="BC97" i="3" s="1"/>
  <c r="AK97" i="3"/>
  <c r="BD97" i="3" s="1"/>
  <c r="AL97" i="3"/>
  <c r="BE97" i="3" s="1"/>
  <c r="AM97" i="3"/>
  <c r="BF97" i="3" s="1"/>
  <c r="AN97" i="3"/>
  <c r="BG97" i="3" s="1"/>
  <c r="AO97" i="3"/>
  <c r="BH97" i="3" s="1"/>
  <c r="AP97" i="3"/>
  <c r="BI97" i="3" s="1"/>
  <c r="AP80" i="3"/>
  <c r="BI80" i="3" s="1"/>
  <c r="AO80" i="3"/>
  <c r="BH80" i="3" s="1"/>
  <c r="AN80" i="3"/>
  <c r="BG80" i="3" s="1"/>
  <c r="AM80" i="3"/>
  <c r="BF80" i="3" s="1"/>
  <c r="AL80" i="3"/>
  <c r="BE80" i="3" s="1"/>
  <c r="AK80" i="3"/>
  <c r="BD80" i="3" s="1"/>
  <c r="AJ80" i="3"/>
  <c r="BC80" i="3" s="1"/>
  <c r="AI80" i="3"/>
  <c r="BB80" i="3" s="1"/>
  <c r="AH80" i="3"/>
  <c r="BA80" i="3" s="1"/>
  <c r="AG80" i="3"/>
  <c r="AZ80" i="3" s="1"/>
  <c r="AF80" i="3"/>
  <c r="AY80" i="3" s="1"/>
  <c r="AE80" i="3"/>
  <c r="AX80" i="3" s="1"/>
  <c r="AD80" i="3"/>
  <c r="AW80" i="3" s="1"/>
  <c r="AC80" i="3"/>
  <c r="AV80" i="3" s="1"/>
  <c r="AB80" i="3"/>
  <c r="AU80" i="3" s="1"/>
  <c r="AA80" i="3"/>
  <c r="AT80" i="3" s="1"/>
  <c r="Z80" i="3"/>
  <c r="AS80" i="3" s="1"/>
  <c r="Y80" i="3"/>
  <c r="AR80" i="3" s="1"/>
  <c r="X80" i="3"/>
  <c r="AQ80" i="3" s="1"/>
  <c r="X3" i="3"/>
  <c r="AQ3" i="3" s="1"/>
  <c r="Y3" i="3"/>
  <c r="AR3" i="3" s="1"/>
  <c r="Z3" i="3"/>
  <c r="AS3" i="3" s="1"/>
  <c r="AA3" i="3"/>
  <c r="AT3" i="3" s="1"/>
  <c r="AB3" i="3"/>
  <c r="AU3" i="3" s="1"/>
  <c r="AC3" i="3"/>
  <c r="AV3" i="3" s="1"/>
  <c r="AD3" i="3"/>
  <c r="AW3" i="3" s="1"/>
  <c r="AE3" i="3"/>
  <c r="AX3" i="3" s="1"/>
  <c r="AF3" i="3"/>
  <c r="AY3" i="3" s="1"/>
  <c r="AG3" i="3"/>
  <c r="AZ3" i="3" s="1"/>
  <c r="AH3" i="3"/>
  <c r="BA3" i="3" s="1"/>
  <c r="AI3" i="3"/>
  <c r="BB3" i="3" s="1"/>
  <c r="AJ3" i="3"/>
  <c r="BC3" i="3" s="1"/>
  <c r="AK3" i="3"/>
  <c r="BD3" i="3" s="1"/>
  <c r="AL3" i="3"/>
  <c r="BE3" i="3" s="1"/>
  <c r="AM3" i="3"/>
  <c r="BF3" i="3" s="1"/>
  <c r="AN3" i="3"/>
  <c r="BG3" i="3" s="1"/>
  <c r="AO3" i="3"/>
  <c r="BH3" i="3" s="1"/>
  <c r="AP3" i="3"/>
  <c r="BI3" i="3" s="1"/>
  <c r="X4" i="3"/>
  <c r="AQ4" i="3" s="1"/>
  <c r="Y4" i="3"/>
  <c r="AR4" i="3" s="1"/>
  <c r="Z4" i="3"/>
  <c r="AS4" i="3" s="1"/>
  <c r="AA4" i="3"/>
  <c r="AT4" i="3" s="1"/>
  <c r="AB4" i="3"/>
  <c r="AU4" i="3" s="1"/>
  <c r="AC4" i="3"/>
  <c r="AV4" i="3" s="1"/>
  <c r="AD4" i="3"/>
  <c r="AW4" i="3" s="1"/>
  <c r="AE4" i="3"/>
  <c r="AX4" i="3" s="1"/>
  <c r="AF4" i="3"/>
  <c r="AY4" i="3" s="1"/>
  <c r="AG4" i="3"/>
  <c r="AZ4" i="3" s="1"/>
  <c r="AH4" i="3"/>
  <c r="BA4" i="3" s="1"/>
  <c r="AI4" i="3"/>
  <c r="BB4" i="3" s="1"/>
  <c r="AJ4" i="3"/>
  <c r="BC4" i="3" s="1"/>
  <c r="AK4" i="3"/>
  <c r="BD4" i="3" s="1"/>
  <c r="AL4" i="3"/>
  <c r="BE4" i="3" s="1"/>
  <c r="AM4" i="3"/>
  <c r="BF4" i="3" s="1"/>
  <c r="AN4" i="3"/>
  <c r="BG4" i="3" s="1"/>
  <c r="AO4" i="3"/>
  <c r="BH4" i="3" s="1"/>
  <c r="AP4" i="3"/>
  <c r="BI4" i="3" s="1"/>
  <c r="X5" i="3"/>
  <c r="AQ5" i="3" s="1"/>
  <c r="Y5" i="3"/>
  <c r="AR5" i="3" s="1"/>
  <c r="Z5" i="3"/>
  <c r="AS5" i="3" s="1"/>
  <c r="AA5" i="3"/>
  <c r="AT5" i="3" s="1"/>
  <c r="AB5" i="3"/>
  <c r="AU5" i="3" s="1"/>
  <c r="AC5" i="3"/>
  <c r="AV5" i="3" s="1"/>
  <c r="AD5" i="3"/>
  <c r="AW5" i="3" s="1"/>
  <c r="AE5" i="3"/>
  <c r="AX5" i="3" s="1"/>
  <c r="AF5" i="3"/>
  <c r="AY5" i="3" s="1"/>
  <c r="AG5" i="3"/>
  <c r="AZ5" i="3" s="1"/>
  <c r="AH5" i="3"/>
  <c r="BA5" i="3" s="1"/>
  <c r="AI5" i="3"/>
  <c r="BB5" i="3" s="1"/>
  <c r="AJ5" i="3"/>
  <c r="BC5" i="3" s="1"/>
  <c r="AK5" i="3"/>
  <c r="BD5" i="3" s="1"/>
  <c r="AL5" i="3"/>
  <c r="BE5" i="3" s="1"/>
  <c r="AM5" i="3"/>
  <c r="BF5" i="3" s="1"/>
  <c r="AN5" i="3"/>
  <c r="BG5" i="3" s="1"/>
  <c r="AO5" i="3"/>
  <c r="BH5" i="3" s="1"/>
  <c r="AP5" i="3"/>
  <c r="BI5" i="3" s="1"/>
  <c r="X6" i="3"/>
  <c r="AQ6" i="3" s="1"/>
  <c r="Y6" i="3"/>
  <c r="AR6" i="3" s="1"/>
  <c r="Z6" i="3"/>
  <c r="AS6" i="3" s="1"/>
  <c r="AA6" i="3"/>
  <c r="AT6" i="3" s="1"/>
  <c r="AB6" i="3"/>
  <c r="AU6" i="3" s="1"/>
  <c r="AC6" i="3"/>
  <c r="AV6" i="3" s="1"/>
  <c r="AD6" i="3"/>
  <c r="AW6" i="3" s="1"/>
  <c r="AE6" i="3"/>
  <c r="AX6" i="3" s="1"/>
  <c r="AF6" i="3"/>
  <c r="AY6" i="3" s="1"/>
  <c r="AG6" i="3"/>
  <c r="AZ6" i="3" s="1"/>
  <c r="AH6" i="3"/>
  <c r="BA6" i="3" s="1"/>
  <c r="AI6" i="3"/>
  <c r="BB6" i="3" s="1"/>
  <c r="AJ6" i="3"/>
  <c r="BC6" i="3" s="1"/>
  <c r="AK6" i="3"/>
  <c r="BD6" i="3" s="1"/>
  <c r="AL6" i="3"/>
  <c r="BE6" i="3" s="1"/>
  <c r="AM6" i="3"/>
  <c r="BF6" i="3" s="1"/>
  <c r="AN6" i="3"/>
  <c r="BG6" i="3" s="1"/>
  <c r="AO6" i="3"/>
  <c r="BH6" i="3" s="1"/>
  <c r="AP6" i="3"/>
  <c r="BI6" i="3" s="1"/>
  <c r="X7" i="3"/>
  <c r="AQ7" i="3" s="1"/>
  <c r="Y7" i="3"/>
  <c r="AR7" i="3" s="1"/>
  <c r="Z7" i="3"/>
  <c r="AS7" i="3" s="1"/>
  <c r="AA7" i="3"/>
  <c r="AT7" i="3" s="1"/>
  <c r="AB7" i="3"/>
  <c r="AU7" i="3" s="1"/>
  <c r="AC7" i="3"/>
  <c r="AV7" i="3" s="1"/>
  <c r="AD7" i="3"/>
  <c r="AW7" i="3" s="1"/>
  <c r="AE7" i="3"/>
  <c r="AX7" i="3" s="1"/>
  <c r="AF7" i="3"/>
  <c r="AY7" i="3" s="1"/>
  <c r="AG7" i="3"/>
  <c r="AZ7" i="3" s="1"/>
  <c r="AH7" i="3"/>
  <c r="BA7" i="3" s="1"/>
  <c r="AI7" i="3"/>
  <c r="BB7" i="3" s="1"/>
  <c r="AJ7" i="3"/>
  <c r="BC7" i="3" s="1"/>
  <c r="AK7" i="3"/>
  <c r="BD7" i="3" s="1"/>
  <c r="AL7" i="3"/>
  <c r="BE7" i="3" s="1"/>
  <c r="AM7" i="3"/>
  <c r="BF7" i="3" s="1"/>
  <c r="AN7" i="3"/>
  <c r="BG7" i="3" s="1"/>
  <c r="AO7" i="3"/>
  <c r="BH7" i="3" s="1"/>
  <c r="AP7" i="3"/>
  <c r="BI7" i="3" s="1"/>
  <c r="X8" i="3"/>
  <c r="AQ8" i="3" s="1"/>
  <c r="Y8" i="3"/>
  <c r="AR8" i="3" s="1"/>
  <c r="Z8" i="3"/>
  <c r="AS8" i="3" s="1"/>
  <c r="AA8" i="3"/>
  <c r="AT8" i="3" s="1"/>
  <c r="AB8" i="3"/>
  <c r="AU8" i="3" s="1"/>
  <c r="AC8" i="3"/>
  <c r="AV8" i="3" s="1"/>
  <c r="AD8" i="3"/>
  <c r="AW8" i="3" s="1"/>
  <c r="AE8" i="3"/>
  <c r="AX8" i="3" s="1"/>
  <c r="AF8" i="3"/>
  <c r="AY8" i="3" s="1"/>
  <c r="AG8" i="3"/>
  <c r="AZ8" i="3" s="1"/>
  <c r="AH8" i="3"/>
  <c r="BA8" i="3" s="1"/>
  <c r="AI8" i="3"/>
  <c r="BB8" i="3" s="1"/>
  <c r="AJ8" i="3"/>
  <c r="BC8" i="3" s="1"/>
  <c r="AK8" i="3"/>
  <c r="BD8" i="3" s="1"/>
  <c r="AL8" i="3"/>
  <c r="BE8" i="3" s="1"/>
  <c r="AM8" i="3"/>
  <c r="BF8" i="3" s="1"/>
  <c r="AN8" i="3"/>
  <c r="BG8" i="3" s="1"/>
  <c r="AO8" i="3"/>
  <c r="BH8" i="3" s="1"/>
  <c r="AP8" i="3"/>
  <c r="BI8" i="3" s="1"/>
  <c r="X9" i="3"/>
  <c r="AQ9" i="3" s="1"/>
  <c r="Y9" i="3"/>
  <c r="AR9" i="3" s="1"/>
  <c r="Z9" i="3"/>
  <c r="AS9" i="3" s="1"/>
  <c r="AA9" i="3"/>
  <c r="AT9" i="3" s="1"/>
  <c r="AB9" i="3"/>
  <c r="AU9" i="3" s="1"/>
  <c r="AC9" i="3"/>
  <c r="AV9" i="3" s="1"/>
  <c r="AD9" i="3"/>
  <c r="AW9" i="3" s="1"/>
  <c r="AE9" i="3"/>
  <c r="AX9" i="3" s="1"/>
  <c r="AF9" i="3"/>
  <c r="AY9" i="3" s="1"/>
  <c r="AG9" i="3"/>
  <c r="AZ9" i="3" s="1"/>
  <c r="AH9" i="3"/>
  <c r="BA9" i="3" s="1"/>
  <c r="AI9" i="3"/>
  <c r="BB9" i="3" s="1"/>
  <c r="AJ9" i="3"/>
  <c r="BC9" i="3" s="1"/>
  <c r="AK9" i="3"/>
  <c r="BD9" i="3" s="1"/>
  <c r="AL9" i="3"/>
  <c r="BE9" i="3" s="1"/>
  <c r="AM9" i="3"/>
  <c r="BF9" i="3" s="1"/>
  <c r="AN9" i="3"/>
  <c r="BG9" i="3" s="1"/>
  <c r="AO9" i="3"/>
  <c r="BH9" i="3" s="1"/>
  <c r="AP9" i="3"/>
  <c r="BI9" i="3" s="1"/>
  <c r="X10" i="3"/>
  <c r="AQ10" i="3" s="1"/>
  <c r="Y10" i="3"/>
  <c r="AR10" i="3" s="1"/>
  <c r="Z10" i="3"/>
  <c r="AS10" i="3" s="1"/>
  <c r="AA10" i="3"/>
  <c r="AT10" i="3" s="1"/>
  <c r="AB10" i="3"/>
  <c r="AU10" i="3" s="1"/>
  <c r="AC10" i="3"/>
  <c r="AV10" i="3" s="1"/>
  <c r="AD10" i="3"/>
  <c r="AW10" i="3" s="1"/>
  <c r="AE10" i="3"/>
  <c r="AX10" i="3" s="1"/>
  <c r="AF10" i="3"/>
  <c r="AY10" i="3" s="1"/>
  <c r="AG10" i="3"/>
  <c r="AZ10" i="3" s="1"/>
  <c r="AH10" i="3"/>
  <c r="BA10" i="3" s="1"/>
  <c r="AI10" i="3"/>
  <c r="BB10" i="3" s="1"/>
  <c r="AJ10" i="3"/>
  <c r="BC10" i="3" s="1"/>
  <c r="AK10" i="3"/>
  <c r="BD10" i="3" s="1"/>
  <c r="AL10" i="3"/>
  <c r="BE10" i="3" s="1"/>
  <c r="AM10" i="3"/>
  <c r="BF10" i="3" s="1"/>
  <c r="AN10" i="3"/>
  <c r="BG10" i="3" s="1"/>
  <c r="AO10" i="3"/>
  <c r="BH10" i="3" s="1"/>
  <c r="AP10" i="3"/>
  <c r="BI10" i="3" s="1"/>
  <c r="X11" i="3"/>
  <c r="AQ11" i="3" s="1"/>
  <c r="Y11" i="3"/>
  <c r="AR11" i="3" s="1"/>
  <c r="Z11" i="3"/>
  <c r="AS11" i="3" s="1"/>
  <c r="AA11" i="3"/>
  <c r="AT11" i="3" s="1"/>
  <c r="AB11" i="3"/>
  <c r="AU11" i="3" s="1"/>
  <c r="AC11" i="3"/>
  <c r="AV11" i="3" s="1"/>
  <c r="AD11" i="3"/>
  <c r="AW11" i="3" s="1"/>
  <c r="AE11" i="3"/>
  <c r="AX11" i="3" s="1"/>
  <c r="AF11" i="3"/>
  <c r="AY11" i="3" s="1"/>
  <c r="AG11" i="3"/>
  <c r="AZ11" i="3" s="1"/>
  <c r="AH11" i="3"/>
  <c r="BA11" i="3" s="1"/>
  <c r="AI11" i="3"/>
  <c r="BB11" i="3" s="1"/>
  <c r="AJ11" i="3"/>
  <c r="BC11" i="3" s="1"/>
  <c r="AK11" i="3"/>
  <c r="BD11" i="3" s="1"/>
  <c r="AL11" i="3"/>
  <c r="BE11" i="3" s="1"/>
  <c r="AM11" i="3"/>
  <c r="BF11" i="3" s="1"/>
  <c r="AN11" i="3"/>
  <c r="BG11" i="3" s="1"/>
  <c r="AO11" i="3"/>
  <c r="BH11" i="3" s="1"/>
  <c r="AP11" i="3"/>
  <c r="BI11" i="3" s="1"/>
  <c r="X12" i="3"/>
  <c r="AQ12" i="3" s="1"/>
  <c r="Y12" i="3"/>
  <c r="AR12" i="3" s="1"/>
  <c r="Z12" i="3"/>
  <c r="AS12" i="3" s="1"/>
  <c r="AA12" i="3"/>
  <c r="AT12" i="3" s="1"/>
  <c r="AB12" i="3"/>
  <c r="AU12" i="3" s="1"/>
  <c r="AC12" i="3"/>
  <c r="AV12" i="3" s="1"/>
  <c r="AD12" i="3"/>
  <c r="AW12" i="3" s="1"/>
  <c r="AE12" i="3"/>
  <c r="AX12" i="3" s="1"/>
  <c r="AF12" i="3"/>
  <c r="AY12" i="3" s="1"/>
  <c r="AG12" i="3"/>
  <c r="AZ12" i="3" s="1"/>
  <c r="AH12" i="3"/>
  <c r="BA12" i="3" s="1"/>
  <c r="AI12" i="3"/>
  <c r="BB12" i="3" s="1"/>
  <c r="AJ12" i="3"/>
  <c r="BC12" i="3" s="1"/>
  <c r="AK12" i="3"/>
  <c r="BD12" i="3" s="1"/>
  <c r="AL12" i="3"/>
  <c r="BE12" i="3" s="1"/>
  <c r="AM12" i="3"/>
  <c r="BF12" i="3" s="1"/>
  <c r="AN12" i="3"/>
  <c r="BG12" i="3" s="1"/>
  <c r="AO12" i="3"/>
  <c r="BH12" i="3" s="1"/>
  <c r="AP12" i="3"/>
  <c r="BI12" i="3" s="1"/>
  <c r="X13" i="3"/>
  <c r="AQ13" i="3" s="1"/>
  <c r="Y13" i="3"/>
  <c r="AR13" i="3" s="1"/>
  <c r="Z13" i="3"/>
  <c r="AS13" i="3" s="1"/>
  <c r="AA13" i="3"/>
  <c r="AT13" i="3" s="1"/>
  <c r="AB13" i="3"/>
  <c r="AU13" i="3" s="1"/>
  <c r="AC13" i="3"/>
  <c r="AV13" i="3" s="1"/>
  <c r="AD13" i="3"/>
  <c r="AW13" i="3" s="1"/>
  <c r="AE13" i="3"/>
  <c r="AX13" i="3" s="1"/>
  <c r="AF13" i="3"/>
  <c r="AY13" i="3" s="1"/>
  <c r="AG13" i="3"/>
  <c r="AZ13" i="3" s="1"/>
  <c r="AH13" i="3"/>
  <c r="BA13" i="3" s="1"/>
  <c r="AI13" i="3"/>
  <c r="BB13" i="3" s="1"/>
  <c r="AJ13" i="3"/>
  <c r="BC13" i="3" s="1"/>
  <c r="AK13" i="3"/>
  <c r="BD13" i="3" s="1"/>
  <c r="AL13" i="3"/>
  <c r="BE13" i="3" s="1"/>
  <c r="AM13" i="3"/>
  <c r="BF13" i="3" s="1"/>
  <c r="AN13" i="3"/>
  <c r="BG13" i="3" s="1"/>
  <c r="AO13" i="3"/>
  <c r="BH13" i="3" s="1"/>
  <c r="AP13" i="3"/>
  <c r="BI13" i="3" s="1"/>
  <c r="X14" i="3"/>
  <c r="AQ14" i="3" s="1"/>
  <c r="Y14" i="3"/>
  <c r="AR14" i="3" s="1"/>
  <c r="Z14" i="3"/>
  <c r="AS14" i="3" s="1"/>
  <c r="AA14" i="3"/>
  <c r="AT14" i="3" s="1"/>
  <c r="AB14" i="3"/>
  <c r="AU14" i="3" s="1"/>
  <c r="AC14" i="3"/>
  <c r="AV14" i="3" s="1"/>
  <c r="AD14" i="3"/>
  <c r="AW14" i="3" s="1"/>
  <c r="AE14" i="3"/>
  <c r="AX14" i="3" s="1"/>
  <c r="AF14" i="3"/>
  <c r="AY14" i="3" s="1"/>
  <c r="AG14" i="3"/>
  <c r="AZ14" i="3" s="1"/>
  <c r="AH14" i="3"/>
  <c r="BA14" i="3" s="1"/>
  <c r="AI14" i="3"/>
  <c r="BB14" i="3" s="1"/>
  <c r="AJ14" i="3"/>
  <c r="BC14" i="3" s="1"/>
  <c r="AK14" i="3"/>
  <c r="BD14" i="3" s="1"/>
  <c r="AL14" i="3"/>
  <c r="BE14" i="3" s="1"/>
  <c r="AM14" i="3"/>
  <c r="BF14" i="3" s="1"/>
  <c r="AN14" i="3"/>
  <c r="BG14" i="3" s="1"/>
  <c r="AO14" i="3"/>
  <c r="BH14" i="3" s="1"/>
  <c r="AP14" i="3"/>
  <c r="BI14" i="3" s="1"/>
  <c r="X15" i="3"/>
  <c r="AQ15" i="3" s="1"/>
  <c r="Y15" i="3"/>
  <c r="AR15" i="3" s="1"/>
  <c r="Z15" i="3"/>
  <c r="AS15" i="3" s="1"/>
  <c r="AA15" i="3"/>
  <c r="AT15" i="3" s="1"/>
  <c r="AB15" i="3"/>
  <c r="AU15" i="3" s="1"/>
  <c r="AC15" i="3"/>
  <c r="AV15" i="3" s="1"/>
  <c r="AD15" i="3"/>
  <c r="AW15" i="3" s="1"/>
  <c r="AE15" i="3"/>
  <c r="AX15" i="3" s="1"/>
  <c r="AF15" i="3"/>
  <c r="AY15" i="3" s="1"/>
  <c r="AG15" i="3"/>
  <c r="AZ15" i="3" s="1"/>
  <c r="AH15" i="3"/>
  <c r="BA15" i="3" s="1"/>
  <c r="AI15" i="3"/>
  <c r="BB15" i="3" s="1"/>
  <c r="AJ15" i="3"/>
  <c r="BC15" i="3" s="1"/>
  <c r="AK15" i="3"/>
  <c r="BD15" i="3" s="1"/>
  <c r="AL15" i="3"/>
  <c r="BE15" i="3" s="1"/>
  <c r="AM15" i="3"/>
  <c r="BF15" i="3" s="1"/>
  <c r="AN15" i="3"/>
  <c r="BG15" i="3" s="1"/>
  <c r="AO15" i="3"/>
  <c r="BH15" i="3" s="1"/>
  <c r="AP15" i="3"/>
  <c r="BI15" i="3" s="1"/>
  <c r="X16" i="3"/>
  <c r="AQ16" i="3" s="1"/>
  <c r="Y16" i="3"/>
  <c r="AR16" i="3" s="1"/>
  <c r="Z16" i="3"/>
  <c r="AS16" i="3" s="1"/>
  <c r="AA16" i="3"/>
  <c r="AT16" i="3" s="1"/>
  <c r="AB16" i="3"/>
  <c r="AU16" i="3" s="1"/>
  <c r="AC16" i="3"/>
  <c r="AV16" i="3" s="1"/>
  <c r="AD16" i="3"/>
  <c r="AW16" i="3" s="1"/>
  <c r="AE16" i="3"/>
  <c r="AX16" i="3" s="1"/>
  <c r="AF16" i="3"/>
  <c r="AY16" i="3" s="1"/>
  <c r="AG16" i="3"/>
  <c r="AZ16" i="3" s="1"/>
  <c r="AH16" i="3"/>
  <c r="BA16" i="3" s="1"/>
  <c r="AI16" i="3"/>
  <c r="BB16" i="3" s="1"/>
  <c r="AJ16" i="3"/>
  <c r="BC16" i="3" s="1"/>
  <c r="AK16" i="3"/>
  <c r="BD16" i="3" s="1"/>
  <c r="AL16" i="3"/>
  <c r="BE16" i="3" s="1"/>
  <c r="AM16" i="3"/>
  <c r="BF16" i="3" s="1"/>
  <c r="AN16" i="3"/>
  <c r="BG16" i="3" s="1"/>
  <c r="AO16" i="3"/>
  <c r="BH16" i="3" s="1"/>
  <c r="AP16" i="3"/>
  <c r="BI16" i="3" s="1"/>
  <c r="X17" i="3"/>
  <c r="AQ17" i="3" s="1"/>
  <c r="Y17" i="3"/>
  <c r="AR17" i="3" s="1"/>
  <c r="Z17" i="3"/>
  <c r="AS17" i="3" s="1"/>
  <c r="AA17" i="3"/>
  <c r="AT17" i="3" s="1"/>
  <c r="AB17" i="3"/>
  <c r="AU17" i="3" s="1"/>
  <c r="AC17" i="3"/>
  <c r="AV17" i="3" s="1"/>
  <c r="AD17" i="3"/>
  <c r="AW17" i="3" s="1"/>
  <c r="AE17" i="3"/>
  <c r="AX17" i="3" s="1"/>
  <c r="AF17" i="3"/>
  <c r="AY17" i="3" s="1"/>
  <c r="AG17" i="3"/>
  <c r="AZ17" i="3" s="1"/>
  <c r="AH17" i="3"/>
  <c r="BA17" i="3" s="1"/>
  <c r="AI17" i="3"/>
  <c r="BB17" i="3" s="1"/>
  <c r="AJ17" i="3"/>
  <c r="BC17" i="3" s="1"/>
  <c r="AK17" i="3"/>
  <c r="BD17" i="3" s="1"/>
  <c r="AL17" i="3"/>
  <c r="BE17" i="3" s="1"/>
  <c r="AM17" i="3"/>
  <c r="BF17" i="3" s="1"/>
  <c r="AN17" i="3"/>
  <c r="BG17" i="3" s="1"/>
  <c r="AO17" i="3"/>
  <c r="BH17" i="3" s="1"/>
  <c r="AP17" i="3"/>
  <c r="BI17" i="3" s="1"/>
  <c r="X18" i="3"/>
  <c r="AQ18" i="3" s="1"/>
  <c r="Y18" i="3"/>
  <c r="AR18" i="3" s="1"/>
  <c r="Z18" i="3"/>
  <c r="AS18" i="3" s="1"/>
  <c r="AA18" i="3"/>
  <c r="AT18" i="3" s="1"/>
  <c r="AB18" i="3"/>
  <c r="AU18" i="3" s="1"/>
  <c r="AC18" i="3"/>
  <c r="AV18" i="3" s="1"/>
  <c r="AD18" i="3"/>
  <c r="AW18" i="3" s="1"/>
  <c r="AE18" i="3"/>
  <c r="AX18" i="3" s="1"/>
  <c r="AF18" i="3"/>
  <c r="AY18" i="3" s="1"/>
  <c r="AG18" i="3"/>
  <c r="AZ18" i="3" s="1"/>
  <c r="AH18" i="3"/>
  <c r="BA18" i="3" s="1"/>
  <c r="AI18" i="3"/>
  <c r="BB18" i="3" s="1"/>
  <c r="AJ18" i="3"/>
  <c r="BC18" i="3" s="1"/>
  <c r="AK18" i="3"/>
  <c r="BD18" i="3" s="1"/>
  <c r="AL18" i="3"/>
  <c r="BE18" i="3" s="1"/>
  <c r="AM18" i="3"/>
  <c r="BF18" i="3" s="1"/>
  <c r="AN18" i="3"/>
  <c r="BG18" i="3" s="1"/>
  <c r="AO18" i="3"/>
  <c r="BH18" i="3" s="1"/>
  <c r="AP18" i="3"/>
  <c r="BI18" i="3" s="1"/>
  <c r="X19" i="3"/>
  <c r="AQ19" i="3" s="1"/>
  <c r="Y19" i="3"/>
  <c r="AR19" i="3" s="1"/>
  <c r="Z19" i="3"/>
  <c r="AS19" i="3" s="1"/>
  <c r="AA19" i="3"/>
  <c r="AT19" i="3" s="1"/>
  <c r="AB19" i="3"/>
  <c r="AU19" i="3" s="1"/>
  <c r="AC19" i="3"/>
  <c r="AV19" i="3" s="1"/>
  <c r="AD19" i="3"/>
  <c r="AW19" i="3" s="1"/>
  <c r="AE19" i="3"/>
  <c r="AX19" i="3" s="1"/>
  <c r="AF19" i="3"/>
  <c r="AY19" i="3" s="1"/>
  <c r="AG19" i="3"/>
  <c r="AZ19" i="3" s="1"/>
  <c r="AH19" i="3"/>
  <c r="BA19" i="3" s="1"/>
  <c r="AI19" i="3"/>
  <c r="BB19" i="3" s="1"/>
  <c r="AJ19" i="3"/>
  <c r="BC19" i="3" s="1"/>
  <c r="AK19" i="3"/>
  <c r="BD19" i="3" s="1"/>
  <c r="AL19" i="3"/>
  <c r="BE19" i="3" s="1"/>
  <c r="AM19" i="3"/>
  <c r="BF19" i="3" s="1"/>
  <c r="AN19" i="3"/>
  <c r="BG19" i="3" s="1"/>
  <c r="AO19" i="3"/>
  <c r="BH19" i="3" s="1"/>
  <c r="AP19" i="3"/>
  <c r="BI19" i="3" s="1"/>
  <c r="X20" i="3"/>
  <c r="AQ20" i="3" s="1"/>
  <c r="Y20" i="3"/>
  <c r="AR20" i="3" s="1"/>
  <c r="Z20" i="3"/>
  <c r="AS20" i="3" s="1"/>
  <c r="AA20" i="3"/>
  <c r="AT20" i="3" s="1"/>
  <c r="AB20" i="3"/>
  <c r="AU20" i="3" s="1"/>
  <c r="AC20" i="3"/>
  <c r="AV20" i="3" s="1"/>
  <c r="AD20" i="3"/>
  <c r="AW20" i="3" s="1"/>
  <c r="AE20" i="3"/>
  <c r="AX20" i="3" s="1"/>
  <c r="AF20" i="3"/>
  <c r="AY20" i="3" s="1"/>
  <c r="AG20" i="3"/>
  <c r="AZ20" i="3" s="1"/>
  <c r="AH20" i="3"/>
  <c r="BA20" i="3" s="1"/>
  <c r="AI20" i="3"/>
  <c r="BB20" i="3" s="1"/>
  <c r="AJ20" i="3"/>
  <c r="BC20" i="3" s="1"/>
  <c r="AK20" i="3"/>
  <c r="BD20" i="3" s="1"/>
  <c r="AL20" i="3"/>
  <c r="BE20" i="3" s="1"/>
  <c r="AM20" i="3"/>
  <c r="BF20" i="3" s="1"/>
  <c r="AN20" i="3"/>
  <c r="BG20" i="3" s="1"/>
  <c r="AO20" i="3"/>
  <c r="BH20" i="3" s="1"/>
  <c r="AP20" i="3"/>
  <c r="BI20" i="3" s="1"/>
  <c r="X21" i="3"/>
  <c r="AQ21" i="3" s="1"/>
  <c r="Y21" i="3"/>
  <c r="AR21" i="3" s="1"/>
  <c r="Z21" i="3"/>
  <c r="AS21" i="3" s="1"/>
  <c r="AA21" i="3"/>
  <c r="AT21" i="3" s="1"/>
  <c r="AB21" i="3"/>
  <c r="AU21" i="3" s="1"/>
  <c r="AC21" i="3"/>
  <c r="AV21" i="3" s="1"/>
  <c r="AD21" i="3"/>
  <c r="AW21" i="3" s="1"/>
  <c r="AE21" i="3"/>
  <c r="AX21" i="3" s="1"/>
  <c r="AF21" i="3"/>
  <c r="AY21" i="3" s="1"/>
  <c r="AG21" i="3"/>
  <c r="AZ21" i="3" s="1"/>
  <c r="AH21" i="3"/>
  <c r="BA21" i="3" s="1"/>
  <c r="AI21" i="3"/>
  <c r="BB21" i="3" s="1"/>
  <c r="AJ21" i="3"/>
  <c r="BC21" i="3" s="1"/>
  <c r="AK21" i="3"/>
  <c r="BD21" i="3" s="1"/>
  <c r="AL21" i="3"/>
  <c r="BE21" i="3" s="1"/>
  <c r="AM21" i="3"/>
  <c r="BF21" i="3" s="1"/>
  <c r="AN21" i="3"/>
  <c r="BG21" i="3" s="1"/>
  <c r="AO21" i="3"/>
  <c r="BH21" i="3" s="1"/>
  <c r="AP21" i="3"/>
  <c r="BI21" i="3" s="1"/>
  <c r="X22" i="3"/>
  <c r="AQ22" i="3" s="1"/>
  <c r="Y22" i="3"/>
  <c r="AR22" i="3" s="1"/>
  <c r="Z22" i="3"/>
  <c r="AS22" i="3" s="1"/>
  <c r="AA22" i="3"/>
  <c r="AT22" i="3" s="1"/>
  <c r="AB22" i="3"/>
  <c r="AU22" i="3" s="1"/>
  <c r="AC22" i="3"/>
  <c r="AV22" i="3" s="1"/>
  <c r="AD22" i="3"/>
  <c r="AW22" i="3" s="1"/>
  <c r="AE22" i="3"/>
  <c r="AX22" i="3" s="1"/>
  <c r="AF22" i="3"/>
  <c r="AY22" i="3" s="1"/>
  <c r="AG22" i="3"/>
  <c r="AZ22" i="3" s="1"/>
  <c r="AH22" i="3"/>
  <c r="BA22" i="3" s="1"/>
  <c r="AI22" i="3"/>
  <c r="BB22" i="3" s="1"/>
  <c r="AJ22" i="3"/>
  <c r="BC22" i="3" s="1"/>
  <c r="AK22" i="3"/>
  <c r="BD22" i="3" s="1"/>
  <c r="AL22" i="3"/>
  <c r="BE22" i="3" s="1"/>
  <c r="AM22" i="3"/>
  <c r="BF22" i="3" s="1"/>
  <c r="AN22" i="3"/>
  <c r="BG22" i="3" s="1"/>
  <c r="AO22" i="3"/>
  <c r="BH22" i="3" s="1"/>
  <c r="AP22" i="3"/>
  <c r="BI22" i="3" s="1"/>
  <c r="X23" i="3"/>
  <c r="AQ23" i="3" s="1"/>
  <c r="Y23" i="3"/>
  <c r="AR23" i="3" s="1"/>
  <c r="Z23" i="3"/>
  <c r="AS23" i="3" s="1"/>
  <c r="AA23" i="3"/>
  <c r="AT23" i="3" s="1"/>
  <c r="AB23" i="3"/>
  <c r="AU23" i="3" s="1"/>
  <c r="AC23" i="3"/>
  <c r="AV23" i="3" s="1"/>
  <c r="AD23" i="3"/>
  <c r="AW23" i="3" s="1"/>
  <c r="AE23" i="3"/>
  <c r="AX23" i="3" s="1"/>
  <c r="AF23" i="3"/>
  <c r="AY23" i="3" s="1"/>
  <c r="AG23" i="3"/>
  <c r="AZ23" i="3" s="1"/>
  <c r="AH23" i="3"/>
  <c r="BA23" i="3" s="1"/>
  <c r="AI23" i="3"/>
  <c r="BB23" i="3" s="1"/>
  <c r="AJ23" i="3"/>
  <c r="BC23" i="3" s="1"/>
  <c r="AK23" i="3"/>
  <c r="BD23" i="3" s="1"/>
  <c r="AL23" i="3"/>
  <c r="BE23" i="3" s="1"/>
  <c r="AM23" i="3"/>
  <c r="BF23" i="3" s="1"/>
  <c r="AN23" i="3"/>
  <c r="BG23" i="3" s="1"/>
  <c r="AO23" i="3"/>
  <c r="BH23" i="3" s="1"/>
  <c r="AP23" i="3"/>
  <c r="BI23" i="3" s="1"/>
  <c r="X24" i="3"/>
  <c r="AQ24" i="3" s="1"/>
  <c r="Y24" i="3"/>
  <c r="AR24" i="3" s="1"/>
  <c r="Z24" i="3"/>
  <c r="AS24" i="3" s="1"/>
  <c r="AA24" i="3"/>
  <c r="AT24" i="3" s="1"/>
  <c r="AB24" i="3"/>
  <c r="AU24" i="3" s="1"/>
  <c r="AC24" i="3"/>
  <c r="AV24" i="3" s="1"/>
  <c r="AD24" i="3"/>
  <c r="AW24" i="3" s="1"/>
  <c r="AE24" i="3"/>
  <c r="AX24" i="3" s="1"/>
  <c r="AF24" i="3"/>
  <c r="AY24" i="3" s="1"/>
  <c r="AG24" i="3"/>
  <c r="AZ24" i="3" s="1"/>
  <c r="AH24" i="3"/>
  <c r="BA24" i="3" s="1"/>
  <c r="AI24" i="3"/>
  <c r="BB24" i="3" s="1"/>
  <c r="AJ24" i="3"/>
  <c r="BC24" i="3" s="1"/>
  <c r="AK24" i="3"/>
  <c r="BD24" i="3" s="1"/>
  <c r="AL24" i="3"/>
  <c r="BE24" i="3" s="1"/>
  <c r="AM24" i="3"/>
  <c r="BF24" i="3" s="1"/>
  <c r="AN24" i="3"/>
  <c r="BG24" i="3" s="1"/>
  <c r="AO24" i="3"/>
  <c r="BH24" i="3" s="1"/>
  <c r="AP24" i="3"/>
  <c r="BI24" i="3" s="1"/>
  <c r="X25" i="3"/>
  <c r="AQ25" i="3" s="1"/>
  <c r="Y25" i="3"/>
  <c r="AR25" i="3" s="1"/>
  <c r="Z25" i="3"/>
  <c r="AS25" i="3" s="1"/>
  <c r="AA25" i="3"/>
  <c r="AT25" i="3" s="1"/>
  <c r="AB25" i="3"/>
  <c r="AU25" i="3" s="1"/>
  <c r="AC25" i="3"/>
  <c r="AV25" i="3" s="1"/>
  <c r="AD25" i="3"/>
  <c r="AW25" i="3" s="1"/>
  <c r="AE25" i="3"/>
  <c r="AX25" i="3" s="1"/>
  <c r="AF25" i="3"/>
  <c r="AY25" i="3" s="1"/>
  <c r="AG25" i="3"/>
  <c r="AZ25" i="3" s="1"/>
  <c r="AH25" i="3"/>
  <c r="BA25" i="3" s="1"/>
  <c r="AI25" i="3"/>
  <c r="BB25" i="3" s="1"/>
  <c r="AJ25" i="3"/>
  <c r="BC25" i="3" s="1"/>
  <c r="AK25" i="3"/>
  <c r="BD25" i="3" s="1"/>
  <c r="AL25" i="3"/>
  <c r="BE25" i="3" s="1"/>
  <c r="AM25" i="3"/>
  <c r="BF25" i="3" s="1"/>
  <c r="AN25" i="3"/>
  <c r="BG25" i="3" s="1"/>
  <c r="AO25" i="3"/>
  <c r="BH25" i="3" s="1"/>
  <c r="AP25" i="3"/>
  <c r="BI25" i="3" s="1"/>
  <c r="X26" i="3"/>
  <c r="AQ26" i="3" s="1"/>
  <c r="Y26" i="3"/>
  <c r="AR26" i="3" s="1"/>
  <c r="Z26" i="3"/>
  <c r="AS26" i="3" s="1"/>
  <c r="AA26" i="3"/>
  <c r="AT26" i="3" s="1"/>
  <c r="AB26" i="3"/>
  <c r="AU26" i="3" s="1"/>
  <c r="AC26" i="3"/>
  <c r="AV26" i="3" s="1"/>
  <c r="AD26" i="3"/>
  <c r="AW26" i="3" s="1"/>
  <c r="AE26" i="3"/>
  <c r="AX26" i="3" s="1"/>
  <c r="AF26" i="3"/>
  <c r="AY26" i="3" s="1"/>
  <c r="AG26" i="3"/>
  <c r="AZ26" i="3" s="1"/>
  <c r="AH26" i="3"/>
  <c r="BA26" i="3" s="1"/>
  <c r="AI26" i="3"/>
  <c r="BB26" i="3" s="1"/>
  <c r="AJ26" i="3"/>
  <c r="BC26" i="3" s="1"/>
  <c r="AK26" i="3"/>
  <c r="BD26" i="3" s="1"/>
  <c r="AL26" i="3"/>
  <c r="BE26" i="3" s="1"/>
  <c r="AM26" i="3"/>
  <c r="BF26" i="3" s="1"/>
  <c r="AN26" i="3"/>
  <c r="BG26" i="3" s="1"/>
  <c r="AO26" i="3"/>
  <c r="BH26" i="3" s="1"/>
  <c r="AP26" i="3"/>
  <c r="BI26" i="3" s="1"/>
  <c r="X27" i="3"/>
  <c r="AQ27" i="3" s="1"/>
  <c r="Y27" i="3"/>
  <c r="AR27" i="3" s="1"/>
  <c r="Z27" i="3"/>
  <c r="AS27" i="3" s="1"/>
  <c r="AA27" i="3"/>
  <c r="AT27" i="3" s="1"/>
  <c r="AB27" i="3"/>
  <c r="AU27" i="3" s="1"/>
  <c r="AC27" i="3"/>
  <c r="AV27" i="3" s="1"/>
  <c r="AD27" i="3"/>
  <c r="AW27" i="3" s="1"/>
  <c r="AE27" i="3"/>
  <c r="AX27" i="3" s="1"/>
  <c r="AF27" i="3"/>
  <c r="AY27" i="3" s="1"/>
  <c r="AG27" i="3"/>
  <c r="AZ27" i="3" s="1"/>
  <c r="AH27" i="3"/>
  <c r="BA27" i="3" s="1"/>
  <c r="AI27" i="3"/>
  <c r="BB27" i="3" s="1"/>
  <c r="AJ27" i="3"/>
  <c r="BC27" i="3" s="1"/>
  <c r="AK27" i="3"/>
  <c r="BD27" i="3" s="1"/>
  <c r="AL27" i="3"/>
  <c r="BE27" i="3" s="1"/>
  <c r="AM27" i="3"/>
  <c r="BF27" i="3" s="1"/>
  <c r="AN27" i="3"/>
  <c r="BG27" i="3" s="1"/>
  <c r="AO27" i="3"/>
  <c r="BH27" i="3" s="1"/>
  <c r="AP27" i="3"/>
  <c r="BI27" i="3" s="1"/>
  <c r="X28" i="3"/>
  <c r="AQ28" i="3" s="1"/>
  <c r="Y28" i="3"/>
  <c r="AR28" i="3" s="1"/>
  <c r="Z28" i="3"/>
  <c r="AS28" i="3" s="1"/>
  <c r="AA28" i="3"/>
  <c r="AT28" i="3" s="1"/>
  <c r="AB28" i="3"/>
  <c r="AU28" i="3" s="1"/>
  <c r="AC28" i="3"/>
  <c r="AV28" i="3" s="1"/>
  <c r="AD28" i="3"/>
  <c r="AW28" i="3" s="1"/>
  <c r="AE28" i="3"/>
  <c r="AX28" i="3" s="1"/>
  <c r="AF28" i="3"/>
  <c r="AY28" i="3" s="1"/>
  <c r="AG28" i="3"/>
  <c r="AZ28" i="3" s="1"/>
  <c r="AH28" i="3"/>
  <c r="BA28" i="3" s="1"/>
  <c r="AI28" i="3"/>
  <c r="BB28" i="3" s="1"/>
  <c r="AJ28" i="3"/>
  <c r="BC28" i="3" s="1"/>
  <c r="AK28" i="3"/>
  <c r="BD28" i="3" s="1"/>
  <c r="AL28" i="3"/>
  <c r="BE28" i="3" s="1"/>
  <c r="AM28" i="3"/>
  <c r="BF28" i="3" s="1"/>
  <c r="AN28" i="3"/>
  <c r="BG28" i="3" s="1"/>
  <c r="AO28" i="3"/>
  <c r="BH28" i="3" s="1"/>
  <c r="AP28" i="3"/>
  <c r="BI28" i="3" s="1"/>
  <c r="X29" i="3"/>
  <c r="AQ29" i="3" s="1"/>
  <c r="Y29" i="3"/>
  <c r="AR29" i="3" s="1"/>
  <c r="Z29" i="3"/>
  <c r="AS29" i="3" s="1"/>
  <c r="AA29" i="3"/>
  <c r="AT29" i="3" s="1"/>
  <c r="AB29" i="3"/>
  <c r="AU29" i="3" s="1"/>
  <c r="AC29" i="3"/>
  <c r="AV29" i="3" s="1"/>
  <c r="AD29" i="3"/>
  <c r="AW29" i="3" s="1"/>
  <c r="AE29" i="3"/>
  <c r="AX29" i="3" s="1"/>
  <c r="AF29" i="3"/>
  <c r="AY29" i="3" s="1"/>
  <c r="AG29" i="3"/>
  <c r="AZ29" i="3" s="1"/>
  <c r="AH29" i="3"/>
  <c r="BA29" i="3" s="1"/>
  <c r="AI29" i="3"/>
  <c r="BB29" i="3" s="1"/>
  <c r="AJ29" i="3"/>
  <c r="BC29" i="3" s="1"/>
  <c r="AK29" i="3"/>
  <c r="BD29" i="3" s="1"/>
  <c r="AL29" i="3"/>
  <c r="BE29" i="3" s="1"/>
  <c r="AM29" i="3"/>
  <c r="BF29" i="3" s="1"/>
  <c r="AN29" i="3"/>
  <c r="BG29" i="3" s="1"/>
  <c r="AO29" i="3"/>
  <c r="BH29" i="3" s="1"/>
  <c r="AP29" i="3"/>
  <c r="BI29" i="3" s="1"/>
  <c r="X30" i="3"/>
  <c r="AQ30" i="3" s="1"/>
  <c r="Y30" i="3"/>
  <c r="AR30" i="3" s="1"/>
  <c r="Z30" i="3"/>
  <c r="AS30" i="3" s="1"/>
  <c r="AA30" i="3"/>
  <c r="AT30" i="3" s="1"/>
  <c r="AB30" i="3"/>
  <c r="AU30" i="3" s="1"/>
  <c r="AC30" i="3"/>
  <c r="AV30" i="3" s="1"/>
  <c r="AD30" i="3"/>
  <c r="AW30" i="3" s="1"/>
  <c r="AE30" i="3"/>
  <c r="AX30" i="3" s="1"/>
  <c r="AF30" i="3"/>
  <c r="AY30" i="3" s="1"/>
  <c r="AG30" i="3"/>
  <c r="AZ30" i="3" s="1"/>
  <c r="AH30" i="3"/>
  <c r="BA30" i="3" s="1"/>
  <c r="AI30" i="3"/>
  <c r="BB30" i="3" s="1"/>
  <c r="AJ30" i="3"/>
  <c r="BC30" i="3" s="1"/>
  <c r="AK30" i="3"/>
  <c r="BD30" i="3" s="1"/>
  <c r="AL30" i="3"/>
  <c r="BE30" i="3" s="1"/>
  <c r="AM30" i="3"/>
  <c r="BF30" i="3" s="1"/>
  <c r="AN30" i="3"/>
  <c r="BG30" i="3" s="1"/>
  <c r="AO30" i="3"/>
  <c r="BH30" i="3" s="1"/>
  <c r="AP30" i="3"/>
  <c r="BI30" i="3" s="1"/>
  <c r="X31" i="3"/>
  <c r="AQ31" i="3" s="1"/>
  <c r="Y31" i="3"/>
  <c r="AR31" i="3" s="1"/>
  <c r="Z31" i="3"/>
  <c r="AS31" i="3" s="1"/>
  <c r="AA31" i="3"/>
  <c r="AT31" i="3" s="1"/>
  <c r="AB31" i="3"/>
  <c r="AU31" i="3" s="1"/>
  <c r="AC31" i="3"/>
  <c r="AV31" i="3" s="1"/>
  <c r="AD31" i="3"/>
  <c r="AW31" i="3" s="1"/>
  <c r="AE31" i="3"/>
  <c r="AX31" i="3" s="1"/>
  <c r="AF31" i="3"/>
  <c r="AY31" i="3" s="1"/>
  <c r="AG31" i="3"/>
  <c r="AZ31" i="3" s="1"/>
  <c r="AH31" i="3"/>
  <c r="BA31" i="3" s="1"/>
  <c r="AI31" i="3"/>
  <c r="BB31" i="3" s="1"/>
  <c r="AJ31" i="3"/>
  <c r="BC31" i="3" s="1"/>
  <c r="AK31" i="3"/>
  <c r="BD31" i="3" s="1"/>
  <c r="AL31" i="3"/>
  <c r="BE31" i="3" s="1"/>
  <c r="AM31" i="3"/>
  <c r="BF31" i="3" s="1"/>
  <c r="AN31" i="3"/>
  <c r="BG31" i="3" s="1"/>
  <c r="AO31" i="3"/>
  <c r="BH31" i="3" s="1"/>
  <c r="AP31" i="3"/>
  <c r="BI31" i="3" s="1"/>
  <c r="X32" i="3"/>
  <c r="AQ32" i="3" s="1"/>
  <c r="Y32" i="3"/>
  <c r="AR32" i="3" s="1"/>
  <c r="Z32" i="3"/>
  <c r="AS32" i="3" s="1"/>
  <c r="AA32" i="3"/>
  <c r="AT32" i="3" s="1"/>
  <c r="AB32" i="3"/>
  <c r="AU32" i="3" s="1"/>
  <c r="AC32" i="3"/>
  <c r="AV32" i="3" s="1"/>
  <c r="AD32" i="3"/>
  <c r="AW32" i="3" s="1"/>
  <c r="AE32" i="3"/>
  <c r="AX32" i="3" s="1"/>
  <c r="AF32" i="3"/>
  <c r="AY32" i="3" s="1"/>
  <c r="AG32" i="3"/>
  <c r="AZ32" i="3" s="1"/>
  <c r="AH32" i="3"/>
  <c r="BA32" i="3" s="1"/>
  <c r="AI32" i="3"/>
  <c r="BB32" i="3" s="1"/>
  <c r="AJ32" i="3"/>
  <c r="BC32" i="3" s="1"/>
  <c r="AK32" i="3"/>
  <c r="BD32" i="3" s="1"/>
  <c r="AL32" i="3"/>
  <c r="BE32" i="3" s="1"/>
  <c r="AM32" i="3"/>
  <c r="BF32" i="3" s="1"/>
  <c r="AN32" i="3"/>
  <c r="BG32" i="3" s="1"/>
  <c r="AO32" i="3"/>
  <c r="BH32" i="3" s="1"/>
  <c r="AP32" i="3"/>
  <c r="BI32" i="3" s="1"/>
  <c r="X33" i="3"/>
  <c r="AQ33" i="3" s="1"/>
  <c r="Y33" i="3"/>
  <c r="AR33" i="3" s="1"/>
  <c r="Z33" i="3"/>
  <c r="AS33" i="3" s="1"/>
  <c r="AA33" i="3"/>
  <c r="AT33" i="3" s="1"/>
  <c r="AB33" i="3"/>
  <c r="AU33" i="3" s="1"/>
  <c r="AC33" i="3"/>
  <c r="AV33" i="3" s="1"/>
  <c r="AD33" i="3"/>
  <c r="AW33" i="3" s="1"/>
  <c r="AE33" i="3"/>
  <c r="AX33" i="3" s="1"/>
  <c r="AF33" i="3"/>
  <c r="AY33" i="3" s="1"/>
  <c r="AG33" i="3"/>
  <c r="AZ33" i="3" s="1"/>
  <c r="AH33" i="3"/>
  <c r="BA33" i="3" s="1"/>
  <c r="AI33" i="3"/>
  <c r="BB33" i="3" s="1"/>
  <c r="AJ33" i="3"/>
  <c r="BC33" i="3" s="1"/>
  <c r="AK33" i="3"/>
  <c r="BD33" i="3" s="1"/>
  <c r="AL33" i="3"/>
  <c r="BE33" i="3" s="1"/>
  <c r="AM33" i="3"/>
  <c r="BF33" i="3" s="1"/>
  <c r="AN33" i="3"/>
  <c r="BG33" i="3" s="1"/>
  <c r="AO33" i="3"/>
  <c r="BH33" i="3" s="1"/>
  <c r="AP33" i="3"/>
  <c r="BI33" i="3" s="1"/>
  <c r="X34" i="3"/>
  <c r="AQ34" i="3" s="1"/>
  <c r="Y34" i="3"/>
  <c r="AR34" i="3" s="1"/>
  <c r="Z34" i="3"/>
  <c r="AS34" i="3" s="1"/>
  <c r="AA34" i="3"/>
  <c r="AT34" i="3" s="1"/>
  <c r="AB34" i="3"/>
  <c r="AU34" i="3" s="1"/>
  <c r="AC34" i="3"/>
  <c r="AV34" i="3" s="1"/>
  <c r="AD34" i="3"/>
  <c r="AW34" i="3" s="1"/>
  <c r="AE34" i="3"/>
  <c r="AX34" i="3" s="1"/>
  <c r="AF34" i="3"/>
  <c r="AY34" i="3" s="1"/>
  <c r="AG34" i="3"/>
  <c r="AZ34" i="3" s="1"/>
  <c r="AH34" i="3"/>
  <c r="BA34" i="3" s="1"/>
  <c r="AI34" i="3"/>
  <c r="BB34" i="3" s="1"/>
  <c r="AJ34" i="3"/>
  <c r="BC34" i="3" s="1"/>
  <c r="AK34" i="3"/>
  <c r="BD34" i="3" s="1"/>
  <c r="AL34" i="3"/>
  <c r="BE34" i="3" s="1"/>
  <c r="AM34" i="3"/>
  <c r="BF34" i="3" s="1"/>
  <c r="AN34" i="3"/>
  <c r="BG34" i="3" s="1"/>
  <c r="AO34" i="3"/>
  <c r="BH34" i="3" s="1"/>
  <c r="AP34" i="3"/>
  <c r="BI34" i="3" s="1"/>
  <c r="X35" i="3"/>
  <c r="AQ35" i="3" s="1"/>
  <c r="Y35" i="3"/>
  <c r="AR35" i="3" s="1"/>
  <c r="Z35" i="3"/>
  <c r="AS35" i="3" s="1"/>
  <c r="AA35" i="3"/>
  <c r="AT35" i="3" s="1"/>
  <c r="AB35" i="3"/>
  <c r="AU35" i="3" s="1"/>
  <c r="AC35" i="3"/>
  <c r="AV35" i="3" s="1"/>
  <c r="AD35" i="3"/>
  <c r="AW35" i="3" s="1"/>
  <c r="AE35" i="3"/>
  <c r="AX35" i="3" s="1"/>
  <c r="AF35" i="3"/>
  <c r="AY35" i="3" s="1"/>
  <c r="AG35" i="3"/>
  <c r="AZ35" i="3" s="1"/>
  <c r="AH35" i="3"/>
  <c r="BA35" i="3" s="1"/>
  <c r="AI35" i="3"/>
  <c r="BB35" i="3" s="1"/>
  <c r="AJ35" i="3"/>
  <c r="BC35" i="3" s="1"/>
  <c r="AK35" i="3"/>
  <c r="BD35" i="3" s="1"/>
  <c r="AL35" i="3"/>
  <c r="BE35" i="3" s="1"/>
  <c r="AM35" i="3"/>
  <c r="BF35" i="3" s="1"/>
  <c r="AN35" i="3"/>
  <c r="BG35" i="3" s="1"/>
  <c r="AO35" i="3"/>
  <c r="BH35" i="3" s="1"/>
  <c r="AP35" i="3"/>
  <c r="BI35" i="3" s="1"/>
  <c r="X36" i="3"/>
  <c r="AQ36" i="3" s="1"/>
  <c r="Y36" i="3"/>
  <c r="AR36" i="3" s="1"/>
  <c r="Z36" i="3"/>
  <c r="AS36" i="3" s="1"/>
  <c r="AA36" i="3"/>
  <c r="AT36" i="3" s="1"/>
  <c r="AB36" i="3"/>
  <c r="AU36" i="3" s="1"/>
  <c r="AC36" i="3"/>
  <c r="AV36" i="3" s="1"/>
  <c r="AD36" i="3"/>
  <c r="AW36" i="3" s="1"/>
  <c r="AE36" i="3"/>
  <c r="AX36" i="3" s="1"/>
  <c r="AF36" i="3"/>
  <c r="AY36" i="3" s="1"/>
  <c r="AG36" i="3"/>
  <c r="AZ36" i="3" s="1"/>
  <c r="AH36" i="3"/>
  <c r="BA36" i="3" s="1"/>
  <c r="AI36" i="3"/>
  <c r="BB36" i="3" s="1"/>
  <c r="AJ36" i="3"/>
  <c r="BC36" i="3" s="1"/>
  <c r="AK36" i="3"/>
  <c r="BD36" i="3" s="1"/>
  <c r="AL36" i="3"/>
  <c r="BE36" i="3" s="1"/>
  <c r="AM36" i="3"/>
  <c r="BF36" i="3" s="1"/>
  <c r="AN36" i="3"/>
  <c r="BG36" i="3" s="1"/>
  <c r="AO36" i="3"/>
  <c r="BH36" i="3" s="1"/>
  <c r="AP36" i="3"/>
  <c r="BI36" i="3" s="1"/>
  <c r="X37" i="3"/>
  <c r="AQ37" i="3" s="1"/>
  <c r="Y37" i="3"/>
  <c r="AR37" i="3" s="1"/>
  <c r="Z37" i="3"/>
  <c r="AS37" i="3" s="1"/>
  <c r="AA37" i="3"/>
  <c r="AT37" i="3" s="1"/>
  <c r="AB37" i="3"/>
  <c r="AU37" i="3" s="1"/>
  <c r="AC37" i="3"/>
  <c r="AV37" i="3" s="1"/>
  <c r="AD37" i="3"/>
  <c r="AW37" i="3" s="1"/>
  <c r="AE37" i="3"/>
  <c r="AX37" i="3" s="1"/>
  <c r="AF37" i="3"/>
  <c r="AY37" i="3" s="1"/>
  <c r="AG37" i="3"/>
  <c r="AZ37" i="3" s="1"/>
  <c r="AH37" i="3"/>
  <c r="BA37" i="3" s="1"/>
  <c r="AI37" i="3"/>
  <c r="BB37" i="3" s="1"/>
  <c r="AJ37" i="3"/>
  <c r="BC37" i="3" s="1"/>
  <c r="AK37" i="3"/>
  <c r="BD37" i="3" s="1"/>
  <c r="AL37" i="3"/>
  <c r="BE37" i="3" s="1"/>
  <c r="AM37" i="3"/>
  <c r="BF37" i="3" s="1"/>
  <c r="AN37" i="3"/>
  <c r="BG37" i="3" s="1"/>
  <c r="AO37" i="3"/>
  <c r="BH37" i="3" s="1"/>
  <c r="AP37" i="3"/>
  <c r="BI37" i="3" s="1"/>
  <c r="X38" i="3"/>
  <c r="AQ38" i="3" s="1"/>
  <c r="Y38" i="3"/>
  <c r="AR38" i="3" s="1"/>
  <c r="Z38" i="3"/>
  <c r="AS38" i="3" s="1"/>
  <c r="AA38" i="3"/>
  <c r="AT38" i="3" s="1"/>
  <c r="AB38" i="3"/>
  <c r="AU38" i="3" s="1"/>
  <c r="AC38" i="3"/>
  <c r="AV38" i="3" s="1"/>
  <c r="AD38" i="3"/>
  <c r="AW38" i="3" s="1"/>
  <c r="AE38" i="3"/>
  <c r="AX38" i="3" s="1"/>
  <c r="AF38" i="3"/>
  <c r="AY38" i="3" s="1"/>
  <c r="AG38" i="3"/>
  <c r="AZ38" i="3" s="1"/>
  <c r="AH38" i="3"/>
  <c r="BA38" i="3" s="1"/>
  <c r="AI38" i="3"/>
  <c r="BB38" i="3" s="1"/>
  <c r="AJ38" i="3"/>
  <c r="BC38" i="3" s="1"/>
  <c r="AK38" i="3"/>
  <c r="BD38" i="3" s="1"/>
  <c r="AL38" i="3"/>
  <c r="BE38" i="3" s="1"/>
  <c r="AM38" i="3"/>
  <c r="BF38" i="3" s="1"/>
  <c r="AN38" i="3"/>
  <c r="BG38" i="3" s="1"/>
  <c r="AO38" i="3"/>
  <c r="BH38" i="3" s="1"/>
  <c r="AP38" i="3"/>
  <c r="BI38" i="3" s="1"/>
  <c r="X39" i="3"/>
  <c r="AQ39" i="3" s="1"/>
  <c r="Y39" i="3"/>
  <c r="AR39" i="3" s="1"/>
  <c r="Z39" i="3"/>
  <c r="AS39" i="3" s="1"/>
  <c r="AA39" i="3"/>
  <c r="AT39" i="3" s="1"/>
  <c r="AB39" i="3"/>
  <c r="AU39" i="3" s="1"/>
  <c r="AC39" i="3"/>
  <c r="AV39" i="3" s="1"/>
  <c r="AD39" i="3"/>
  <c r="AW39" i="3" s="1"/>
  <c r="AE39" i="3"/>
  <c r="AX39" i="3" s="1"/>
  <c r="AF39" i="3"/>
  <c r="AY39" i="3" s="1"/>
  <c r="AG39" i="3"/>
  <c r="AZ39" i="3" s="1"/>
  <c r="AH39" i="3"/>
  <c r="BA39" i="3" s="1"/>
  <c r="AI39" i="3"/>
  <c r="BB39" i="3" s="1"/>
  <c r="AJ39" i="3"/>
  <c r="BC39" i="3" s="1"/>
  <c r="AK39" i="3"/>
  <c r="BD39" i="3" s="1"/>
  <c r="AL39" i="3"/>
  <c r="BE39" i="3" s="1"/>
  <c r="AM39" i="3"/>
  <c r="BF39" i="3" s="1"/>
  <c r="AN39" i="3"/>
  <c r="BG39" i="3" s="1"/>
  <c r="AO39" i="3"/>
  <c r="BH39" i="3" s="1"/>
  <c r="AP39" i="3"/>
  <c r="BI39" i="3" s="1"/>
  <c r="X40" i="3"/>
  <c r="AQ40" i="3" s="1"/>
  <c r="Y40" i="3"/>
  <c r="AR40" i="3" s="1"/>
  <c r="Z40" i="3"/>
  <c r="AS40" i="3" s="1"/>
  <c r="AA40" i="3"/>
  <c r="AT40" i="3" s="1"/>
  <c r="AB40" i="3"/>
  <c r="AU40" i="3" s="1"/>
  <c r="AC40" i="3"/>
  <c r="AV40" i="3" s="1"/>
  <c r="AD40" i="3"/>
  <c r="AW40" i="3" s="1"/>
  <c r="AE40" i="3"/>
  <c r="AX40" i="3" s="1"/>
  <c r="AF40" i="3"/>
  <c r="AY40" i="3" s="1"/>
  <c r="AG40" i="3"/>
  <c r="AZ40" i="3" s="1"/>
  <c r="AH40" i="3"/>
  <c r="BA40" i="3" s="1"/>
  <c r="AI40" i="3"/>
  <c r="BB40" i="3" s="1"/>
  <c r="AJ40" i="3"/>
  <c r="BC40" i="3" s="1"/>
  <c r="AK40" i="3"/>
  <c r="BD40" i="3" s="1"/>
  <c r="AL40" i="3"/>
  <c r="BE40" i="3" s="1"/>
  <c r="AM40" i="3"/>
  <c r="BF40" i="3" s="1"/>
  <c r="AN40" i="3"/>
  <c r="BG40" i="3" s="1"/>
  <c r="AO40" i="3"/>
  <c r="BH40" i="3" s="1"/>
  <c r="AP40" i="3"/>
  <c r="BI40" i="3" s="1"/>
  <c r="X41" i="3"/>
  <c r="AQ41" i="3" s="1"/>
  <c r="Y41" i="3"/>
  <c r="AR41" i="3" s="1"/>
  <c r="Z41" i="3"/>
  <c r="AS41" i="3" s="1"/>
  <c r="AA41" i="3"/>
  <c r="AT41" i="3" s="1"/>
  <c r="AB41" i="3"/>
  <c r="AU41" i="3" s="1"/>
  <c r="AC41" i="3"/>
  <c r="AV41" i="3" s="1"/>
  <c r="AD41" i="3"/>
  <c r="AW41" i="3" s="1"/>
  <c r="AE41" i="3"/>
  <c r="AX41" i="3" s="1"/>
  <c r="AF41" i="3"/>
  <c r="AY41" i="3" s="1"/>
  <c r="AG41" i="3"/>
  <c r="AZ41" i="3" s="1"/>
  <c r="AH41" i="3"/>
  <c r="BA41" i="3" s="1"/>
  <c r="AI41" i="3"/>
  <c r="BB41" i="3" s="1"/>
  <c r="AJ41" i="3"/>
  <c r="BC41" i="3" s="1"/>
  <c r="AK41" i="3"/>
  <c r="BD41" i="3" s="1"/>
  <c r="AL41" i="3"/>
  <c r="BE41" i="3" s="1"/>
  <c r="AM41" i="3"/>
  <c r="BF41" i="3" s="1"/>
  <c r="AN41" i="3"/>
  <c r="BG41" i="3" s="1"/>
  <c r="AO41" i="3"/>
  <c r="BH41" i="3" s="1"/>
  <c r="AP41" i="3"/>
  <c r="BI41" i="3" s="1"/>
  <c r="X42" i="3"/>
  <c r="AQ42" i="3" s="1"/>
  <c r="Y42" i="3"/>
  <c r="AR42" i="3" s="1"/>
  <c r="Z42" i="3"/>
  <c r="AS42" i="3" s="1"/>
  <c r="AA42" i="3"/>
  <c r="AT42" i="3" s="1"/>
  <c r="AB42" i="3"/>
  <c r="AU42" i="3" s="1"/>
  <c r="AC42" i="3"/>
  <c r="AV42" i="3" s="1"/>
  <c r="AD42" i="3"/>
  <c r="AW42" i="3" s="1"/>
  <c r="AE42" i="3"/>
  <c r="AX42" i="3" s="1"/>
  <c r="AF42" i="3"/>
  <c r="AY42" i="3" s="1"/>
  <c r="AG42" i="3"/>
  <c r="AZ42" i="3" s="1"/>
  <c r="AH42" i="3"/>
  <c r="BA42" i="3" s="1"/>
  <c r="AI42" i="3"/>
  <c r="BB42" i="3" s="1"/>
  <c r="AJ42" i="3"/>
  <c r="BC42" i="3" s="1"/>
  <c r="AK42" i="3"/>
  <c r="BD42" i="3" s="1"/>
  <c r="AL42" i="3"/>
  <c r="BE42" i="3" s="1"/>
  <c r="AM42" i="3"/>
  <c r="BF42" i="3" s="1"/>
  <c r="AN42" i="3"/>
  <c r="BG42" i="3" s="1"/>
  <c r="AO42" i="3"/>
  <c r="BH42" i="3" s="1"/>
  <c r="AP42" i="3"/>
  <c r="BI42" i="3" s="1"/>
  <c r="X43" i="3"/>
  <c r="AQ43" i="3" s="1"/>
  <c r="Y43" i="3"/>
  <c r="AR43" i="3" s="1"/>
  <c r="Z43" i="3"/>
  <c r="AS43" i="3" s="1"/>
  <c r="AA43" i="3"/>
  <c r="AT43" i="3" s="1"/>
  <c r="AB43" i="3"/>
  <c r="AU43" i="3" s="1"/>
  <c r="AC43" i="3"/>
  <c r="AV43" i="3" s="1"/>
  <c r="AD43" i="3"/>
  <c r="AW43" i="3" s="1"/>
  <c r="AE43" i="3"/>
  <c r="AX43" i="3" s="1"/>
  <c r="AF43" i="3"/>
  <c r="AY43" i="3" s="1"/>
  <c r="AG43" i="3"/>
  <c r="AZ43" i="3" s="1"/>
  <c r="AH43" i="3"/>
  <c r="BA43" i="3" s="1"/>
  <c r="AI43" i="3"/>
  <c r="BB43" i="3" s="1"/>
  <c r="AJ43" i="3"/>
  <c r="BC43" i="3" s="1"/>
  <c r="AK43" i="3"/>
  <c r="BD43" i="3" s="1"/>
  <c r="AL43" i="3"/>
  <c r="BE43" i="3" s="1"/>
  <c r="AM43" i="3"/>
  <c r="BF43" i="3" s="1"/>
  <c r="AN43" i="3"/>
  <c r="BG43" i="3" s="1"/>
  <c r="AO43" i="3"/>
  <c r="BH43" i="3" s="1"/>
  <c r="AP43" i="3"/>
  <c r="BI43" i="3" s="1"/>
  <c r="X44" i="3"/>
  <c r="AQ44" i="3" s="1"/>
  <c r="Y44" i="3"/>
  <c r="AR44" i="3" s="1"/>
  <c r="Z44" i="3"/>
  <c r="AS44" i="3" s="1"/>
  <c r="AA44" i="3"/>
  <c r="AT44" i="3" s="1"/>
  <c r="AB44" i="3"/>
  <c r="AU44" i="3" s="1"/>
  <c r="AC44" i="3"/>
  <c r="AV44" i="3" s="1"/>
  <c r="AD44" i="3"/>
  <c r="AW44" i="3" s="1"/>
  <c r="AE44" i="3"/>
  <c r="AX44" i="3" s="1"/>
  <c r="AF44" i="3"/>
  <c r="AY44" i="3" s="1"/>
  <c r="AG44" i="3"/>
  <c r="AZ44" i="3" s="1"/>
  <c r="AH44" i="3"/>
  <c r="BA44" i="3" s="1"/>
  <c r="AI44" i="3"/>
  <c r="BB44" i="3" s="1"/>
  <c r="AJ44" i="3"/>
  <c r="BC44" i="3" s="1"/>
  <c r="AK44" i="3"/>
  <c r="BD44" i="3" s="1"/>
  <c r="AL44" i="3"/>
  <c r="BE44" i="3" s="1"/>
  <c r="AM44" i="3"/>
  <c r="BF44" i="3" s="1"/>
  <c r="AN44" i="3"/>
  <c r="BG44" i="3" s="1"/>
  <c r="AO44" i="3"/>
  <c r="BH44" i="3" s="1"/>
  <c r="AP44" i="3"/>
  <c r="BI44" i="3" s="1"/>
  <c r="X45" i="3"/>
  <c r="AQ45" i="3" s="1"/>
  <c r="Y45" i="3"/>
  <c r="AR45" i="3" s="1"/>
  <c r="Z45" i="3"/>
  <c r="AS45" i="3" s="1"/>
  <c r="AA45" i="3"/>
  <c r="AT45" i="3" s="1"/>
  <c r="AB45" i="3"/>
  <c r="AU45" i="3" s="1"/>
  <c r="AC45" i="3"/>
  <c r="AV45" i="3" s="1"/>
  <c r="AD45" i="3"/>
  <c r="AW45" i="3" s="1"/>
  <c r="AE45" i="3"/>
  <c r="AX45" i="3" s="1"/>
  <c r="AF45" i="3"/>
  <c r="AY45" i="3" s="1"/>
  <c r="AG45" i="3"/>
  <c r="AZ45" i="3" s="1"/>
  <c r="AH45" i="3"/>
  <c r="BA45" i="3" s="1"/>
  <c r="AI45" i="3"/>
  <c r="BB45" i="3" s="1"/>
  <c r="AJ45" i="3"/>
  <c r="BC45" i="3" s="1"/>
  <c r="AK45" i="3"/>
  <c r="BD45" i="3" s="1"/>
  <c r="AL45" i="3"/>
  <c r="BE45" i="3" s="1"/>
  <c r="AM45" i="3"/>
  <c r="BF45" i="3" s="1"/>
  <c r="AN45" i="3"/>
  <c r="BG45" i="3" s="1"/>
  <c r="AO45" i="3"/>
  <c r="BH45" i="3" s="1"/>
  <c r="AP45" i="3"/>
  <c r="BI45" i="3" s="1"/>
  <c r="X46" i="3"/>
  <c r="AQ46" i="3" s="1"/>
  <c r="Y46" i="3"/>
  <c r="AR46" i="3" s="1"/>
  <c r="Z46" i="3"/>
  <c r="AS46" i="3" s="1"/>
  <c r="AA46" i="3"/>
  <c r="AT46" i="3" s="1"/>
  <c r="AB46" i="3"/>
  <c r="AU46" i="3" s="1"/>
  <c r="AC46" i="3"/>
  <c r="AV46" i="3" s="1"/>
  <c r="AD46" i="3"/>
  <c r="AW46" i="3" s="1"/>
  <c r="AE46" i="3"/>
  <c r="AX46" i="3" s="1"/>
  <c r="AF46" i="3"/>
  <c r="AY46" i="3" s="1"/>
  <c r="AG46" i="3"/>
  <c r="AZ46" i="3" s="1"/>
  <c r="AH46" i="3"/>
  <c r="BA46" i="3" s="1"/>
  <c r="AI46" i="3"/>
  <c r="BB46" i="3" s="1"/>
  <c r="AJ46" i="3"/>
  <c r="BC46" i="3" s="1"/>
  <c r="AK46" i="3"/>
  <c r="BD46" i="3" s="1"/>
  <c r="AL46" i="3"/>
  <c r="BE46" i="3" s="1"/>
  <c r="AM46" i="3"/>
  <c r="BF46" i="3" s="1"/>
  <c r="AN46" i="3"/>
  <c r="BG46" i="3" s="1"/>
  <c r="AO46" i="3"/>
  <c r="BH46" i="3" s="1"/>
  <c r="AP46" i="3"/>
  <c r="BI46" i="3" s="1"/>
  <c r="X47" i="3"/>
  <c r="AQ47" i="3" s="1"/>
  <c r="Y47" i="3"/>
  <c r="AR47" i="3" s="1"/>
  <c r="Z47" i="3"/>
  <c r="AS47" i="3" s="1"/>
  <c r="AA47" i="3"/>
  <c r="AT47" i="3" s="1"/>
  <c r="AB47" i="3"/>
  <c r="AU47" i="3" s="1"/>
  <c r="AC47" i="3"/>
  <c r="AV47" i="3" s="1"/>
  <c r="AD47" i="3"/>
  <c r="AW47" i="3" s="1"/>
  <c r="AE47" i="3"/>
  <c r="AX47" i="3" s="1"/>
  <c r="AF47" i="3"/>
  <c r="AY47" i="3" s="1"/>
  <c r="AG47" i="3"/>
  <c r="AZ47" i="3" s="1"/>
  <c r="AH47" i="3"/>
  <c r="BA47" i="3" s="1"/>
  <c r="AI47" i="3"/>
  <c r="BB47" i="3" s="1"/>
  <c r="AJ47" i="3"/>
  <c r="BC47" i="3" s="1"/>
  <c r="AK47" i="3"/>
  <c r="BD47" i="3" s="1"/>
  <c r="AL47" i="3"/>
  <c r="BE47" i="3" s="1"/>
  <c r="AM47" i="3"/>
  <c r="BF47" i="3" s="1"/>
  <c r="AN47" i="3"/>
  <c r="BG47" i="3" s="1"/>
  <c r="AO47" i="3"/>
  <c r="BH47" i="3" s="1"/>
  <c r="AP47" i="3"/>
  <c r="BI47" i="3" s="1"/>
  <c r="X48" i="3"/>
  <c r="AQ48" i="3" s="1"/>
  <c r="Y48" i="3"/>
  <c r="AR48" i="3" s="1"/>
  <c r="Z48" i="3"/>
  <c r="AS48" i="3" s="1"/>
  <c r="AA48" i="3"/>
  <c r="AT48" i="3" s="1"/>
  <c r="AB48" i="3"/>
  <c r="AU48" i="3" s="1"/>
  <c r="AC48" i="3"/>
  <c r="AV48" i="3" s="1"/>
  <c r="AD48" i="3"/>
  <c r="AW48" i="3" s="1"/>
  <c r="AE48" i="3"/>
  <c r="AX48" i="3" s="1"/>
  <c r="AF48" i="3"/>
  <c r="AY48" i="3" s="1"/>
  <c r="AG48" i="3"/>
  <c r="AZ48" i="3" s="1"/>
  <c r="AH48" i="3"/>
  <c r="BA48" i="3" s="1"/>
  <c r="AI48" i="3"/>
  <c r="BB48" i="3" s="1"/>
  <c r="AJ48" i="3"/>
  <c r="BC48" i="3" s="1"/>
  <c r="AK48" i="3"/>
  <c r="BD48" i="3" s="1"/>
  <c r="AL48" i="3"/>
  <c r="BE48" i="3" s="1"/>
  <c r="AM48" i="3"/>
  <c r="BF48" i="3" s="1"/>
  <c r="AN48" i="3"/>
  <c r="BG48" i="3" s="1"/>
  <c r="AO48" i="3"/>
  <c r="BH48" i="3" s="1"/>
  <c r="AP48" i="3"/>
  <c r="BI48" i="3" s="1"/>
  <c r="X49" i="3"/>
  <c r="AQ49" i="3" s="1"/>
  <c r="Y49" i="3"/>
  <c r="AR49" i="3" s="1"/>
  <c r="Z49" i="3"/>
  <c r="AS49" i="3" s="1"/>
  <c r="AA49" i="3"/>
  <c r="AT49" i="3" s="1"/>
  <c r="AB49" i="3"/>
  <c r="AU49" i="3" s="1"/>
  <c r="AC49" i="3"/>
  <c r="AV49" i="3" s="1"/>
  <c r="AD49" i="3"/>
  <c r="AW49" i="3" s="1"/>
  <c r="AE49" i="3"/>
  <c r="AX49" i="3" s="1"/>
  <c r="AF49" i="3"/>
  <c r="AY49" i="3" s="1"/>
  <c r="AG49" i="3"/>
  <c r="AZ49" i="3" s="1"/>
  <c r="AH49" i="3"/>
  <c r="BA49" i="3" s="1"/>
  <c r="AI49" i="3"/>
  <c r="BB49" i="3" s="1"/>
  <c r="AJ49" i="3"/>
  <c r="BC49" i="3" s="1"/>
  <c r="AK49" i="3"/>
  <c r="BD49" i="3" s="1"/>
  <c r="AL49" i="3"/>
  <c r="BE49" i="3" s="1"/>
  <c r="AM49" i="3"/>
  <c r="BF49" i="3" s="1"/>
  <c r="AN49" i="3"/>
  <c r="BG49" i="3" s="1"/>
  <c r="AO49" i="3"/>
  <c r="BH49" i="3" s="1"/>
  <c r="AP49" i="3"/>
  <c r="BI49" i="3" s="1"/>
  <c r="X50" i="3"/>
  <c r="AQ50" i="3" s="1"/>
  <c r="Y50" i="3"/>
  <c r="AR50" i="3" s="1"/>
  <c r="Z50" i="3"/>
  <c r="AS50" i="3" s="1"/>
  <c r="AA50" i="3"/>
  <c r="AT50" i="3" s="1"/>
  <c r="AB50" i="3"/>
  <c r="AU50" i="3" s="1"/>
  <c r="AC50" i="3"/>
  <c r="AV50" i="3" s="1"/>
  <c r="AD50" i="3"/>
  <c r="AW50" i="3" s="1"/>
  <c r="AE50" i="3"/>
  <c r="AX50" i="3" s="1"/>
  <c r="AF50" i="3"/>
  <c r="AY50" i="3" s="1"/>
  <c r="AG50" i="3"/>
  <c r="AZ50" i="3" s="1"/>
  <c r="AH50" i="3"/>
  <c r="BA50" i="3" s="1"/>
  <c r="AI50" i="3"/>
  <c r="BB50" i="3" s="1"/>
  <c r="AJ50" i="3"/>
  <c r="BC50" i="3" s="1"/>
  <c r="AK50" i="3"/>
  <c r="BD50" i="3" s="1"/>
  <c r="AL50" i="3"/>
  <c r="BE50" i="3" s="1"/>
  <c r="AM50" i="3"/>
  <c r="BF50" i="3" s="1"/>
  <c r="AN50" i="3"/>
  <c r="BG50" i="3" s="1"/>
  <c r="AO50" i="3"/>
  <c r="BH50" i="3" s="1"/>
  <c r="AP50" i="3"/>
  <c r="BI50" i="3" s="1"/>
  <c r="X51" i="3"/>
  <c r="AQ51" i="3" s="1"/>
  <c r="Y51" i="3"/>
  <c r="AR51" i="3" s="1"/>
  <c r="Z51" i="3"/>
  <c r="AS51" i="3" s="1"/>
  <c r="AA51" i="3"/>
  <c r="AT51" i="3" s="1"/>
  <c r="AB51" i="3"/>
  <c r="AU51" i="3" s="1"/>
  <c r="AC51" i="3"/>
  <c r="AV51" i="3" s="1"/>
  <c r="AD51" i="3"/>
  <c r="AW51" i="3" s="1"/>
  <c r="AE51" i="3"/>
  <c r="AX51" i="3" s="1"/>
  <c r="AF51" i="3"/>
  <c r="AY51" i="3" s="1"/>
  <c r="AG51" i="3"/>
  <c r="AZ51" i="3" s="1"/>
  <c r="AH51" i="3"/>
  <c r="BA51" i="3" s="1"/>
  <c r="AI51" i="3"/>
  <c r="BB51" i="3" s="1"/>
  <c r="AJ51" i="3"/>
  <c r="BC51" i="3" s="1"/>
  <c r="AK51" i="3"/>
  <c r="BD51" i="3" s="1"/>
  <c r="AL51" i="3"/>
  <c r="BE51" i="3" s="1"/>
  <c r="AM51" i="3"/>
  <c r="BF51" i="3" s="1"/>
  <c r="AN51" i="3"/>
  <c r="BG51" i="3" s="1"/>
  <c r="AO51" i="3"/>
  <c r="BH51" i="3" s="1"/>
  <c r="AP51" i="3"/>
  <c r="BI51" i="3" s="1"/>
  <c r="X52" i="3"/>
  <c r="AQ52" i="3" s="1"/>
  <c r="Y52" i="3"/>
  <c r="AR52" i="3" s="1"/>
  <c r="Z52" i="3"/>
  <c r="AS52" i="3" s="1"/>
  <c r="AA52" i="3"/>
  <c r="AT52" i="3" s="1"/>
  <c r="AB52" i="3"/>
  <c r="AU52" i="3" s="1"/>
  <c r="AC52" i="3"/>
  <c r="AV52" i="3" s="1"/>
  <c r="AD52" i="3"/>
  <c r="AW52" i="3" s="1"/>
  <c r="AE52" i="3"/>
  <c r="AX52" i="3" s="1"/>
  <c r="AF52" i="3"/>
  <c r="AY52" i="3" s="1"/>
  <c r="AG52" i="3"/>
  <c r="AZ52" i="3" s="1"/>
  <c r="AH52" i="3"/>
  <c r="BA52" i="3" s="1"/>
  <c r="AI52" i="3"/>
  <c r="BB52" i="3" s="1"/>
  <c r="AJ52" i="3"/>
  <c r="BC52" i="3" s="1"/>
  <c r="AK52" i="3"/>
  <c r="BD52" i="3" s="1"/>
  <c r="AL52" i="3"/>
  <c r="BE52" i="3" s="1"/>
  <c r="AM52" i="3"/>
  <c r="BF52" i="3" s="1"/>
  <c r="AN52" i="3"/>
  <c r="BG52" i="3" s="1"/>
  <c r="AO52" i="3"/>
  <c r="BH52" i="3" s="1"/>
  <c r="AP52" i="3"/>
  <c r="BI52" i="3" s="1"/>
  <c r="X53" i="3"/>
  <c r="AQ53" i="3" s="1"/>
  <c r="Y53" i="3"/>
  <c r="AR53" i="3" s="1"/>
  <c r="Z53" i="3"/>
  <c r="AS53" i="3" s="1"/>
  <c r="AA53" i="3"/>
  <c r="AT53" i="3" s="1"/>
  <c r="AB53" i="3"/>
  <c r="AU53" i="3" s="1"/>
  <c r="AC53" i="3"/>
  <c r="AV53" i="3" s="1"/>
  <c r="AD53" i="3"/>
  <c r="AW53" i="3" s="1"/>
  <c r="AE53" i="3"/>
  <c r="AX53" i="3" s="1"/>
  <c r="AF53" i="3"/>
  <c r="AY53" i="3" s="1"/>
  <c r="AG53" i="3"/>
  <c r="AZ53" i="3" s="1"/>
  <c r="AH53" i="3"/>
  <c r="BA53" i="3" s="1"/>
  <c r="AI53" i="3"/>
  <c r="BB53" i="3" s="1"/>
  <c r="AJ53" i="3"/>
  <c r="BC53" i="3" s="1"/>
  <c r="AK53" i="3"/>
  <c r="BD53" i="3" s="1"/>
  <c r="AL53" i="3"/>
  <c r="BE53" i="3" s="1"/>
  <c r="AM53" i="3"/>
  <c r="BF53" i="3" s="1"/>
  <c r="AN53" i="3"/>
  <c r="BG53" i="3" s="1"/>
  <c r="AO53" i="3"/>
  <c r="BH53" i="3" s="1"/>
  <c r="AP53" i="3"/>
  <c r="BI53" i="3" s="1"/>
  <c r="X54" i="3"/>
  <c r="AQ54" i="3" s="1"/>
  <c r="Y54" i="3"/>
  <c r="AR54" i="3" s="1"/>
  <c r="Z54" i="3"/>
  <c r="AS54" i="3" s="1"/>
  <c r="AA54" i="3"/>
  <c r="AT54" i="3" s="1"/>
  <c r="AB54" i="3"/>
  <c r="AU54" i="3" s="1"/>
  <c r="AC54" i="3"/>
  <c r="AV54" i="3" s="1"/>
  <c r="AD54" i="3"/>
  <c r="AW54" i="3" s="1"/>
  <c r="AE54" i="3"/>
  <c r="AX54" i="3" s="1"/>
  <c r="AF54" i="3"/>
  <c r="AY54" i="3" s="1"/>
  <c r="AG54" i="3"/>
  <c r="AZ54" i="3" s="1"/>
  <c r="AH54" i="3"/>
  <c r="BA54" i="3" s="1"/>
  <c r="AI54" i="3"/>
  <c r="BB54" i="3" s="1"/>
  <c r="AJ54" i="3"/>
  <c r="BC54" i="3" s="1"/>
  <c r="AK54" i="3"/>
  <c r="BD54" i="3" s="1"/>
  <c r="AL54" i="3"/>
  <c r="BE54" i="3" s="1"/>
  <c r="AM54" i="3"/>
  <c r="BF54" i="3" s="1"/>
  <c r="AN54" i="3"/>
  <c r="BG54" i="3" s="1"/>
  <c r="AO54" i="3"/>
  <c r="BH54" i="3" s="1"/>
  <c r="AP54" i="3"/>
  <c r="BI54" i="3" s="1"/>
  <c r="X55" i="3"/>
  <c r="AQ55" i="3" s="1"/>
  <c r="Y55" i="3"/>
  <c r="AR55" i="3" s="1"/>
  <c r="Z55" i="3"/>
  <c r="AS55" i="3" s="1"/>
  <c r="AA55" i="3"/>
  <c r="AT55" i="3" s="1"/>
  <c r="AB55" i="3"/>
  <c r="AU55" i="3" s="1"/>
  <c r="AC55" i="3"/>
  <c r="AV55" i="3" s="1"/>
  <c r="AD55" i="3"/>
  <c r="AW55" i="3" s="1"/>
  <c r="AE55" i="3"/>
  <c r="AX55" i="3" s="1"/>
  <c r="AF55" i="3"/>
  <c r="AY55" i="3" s="1"/>
  <c r="AG55" i="3"/>
  <c r="AZ55" i="3" s="1"/>
  <c r="AH55" i="3"/>
  <c r="BA55" i="3" s="1"/>
  <c r="AI55" i="3"/>
  <c r="BB55" i="3" s="1"/>
  <c r="AJ55" i="3"/>
  <c r="BC55" i="3" s="1"/>
  <c r="AK55" i="3"/>
  <c r="BD55" i="3" s="1"/>
  <c r="AL55" i="3"/>
  <c r="BE55" i="3" s="1"/>
  <c r="AM55" i="3"/>
  <c r="BF55" i="3" s="1"/>
  <c r="AN55" i="3"/>
  <c r="BG55" i="3" s="1"/>
  <c r="AO55" i="3"/>
  <c r="BH55" i="3" s="1"/>
  <c r="AP55" i="3"/>
  <c r="BI55" i="3" s="1"/>
  <c r="X56" i="3"/>
  <c r="AQ56" i="3" s="1"/>
  <c r="Y56" i="3"/>
  <c r="AR56" i="3" s="1"/>
  <c r="Z56" i="3"/>
  <c r="AS56" i="3" s="1"/>
  <c r="AA56" i="3"/>
  <c r="AT56" i="3" s="1"/>
  <c r="AB56" i="3"/>
  <c r="AU56" i="3" s="1"/>
  <c r="AC56" i="3"/>
  <c r="AV56" i="3" s="1"/>
  <c r="AD56" i="3"/>
  <c r="AW56" i="3" s="1"/>
  <c r="AE56" i="3"/>
  <c r="AX56" i="3" s="1"/>
  <c r="AF56" i="3"/>
  <c r="AY56" i="3" s="1"/>
  <c r="AG56" i="3"/>
  <c r="AZ56" i="3" s="1"/>
  <c r="AH56" i="3"/>
  <c r="BA56" i="3" s="1"/>
  <c r="AI56" i="3"/>
  <c r="BB56" i="3" s="1"/>
  <c r="AJ56" i="3"/>
  <c r="BC56" i="3" s="1"/>
  <c r="AK56" i="3"/>
  <c r="BD56" i="3" s="1"/>
  <c r="AL56" i="3"/>
  <c r="BE56" i="3" s="1"/>
  <c r="AM56" i="3"/>
  <c r="BF56" i="3" s="1"/>
  <c r="AN56" i="3"/>
  <c r="BG56" i="3" s="1"/>
  <c r="AO56" i="3"/>
  <c r="BH56" i="3" s="1"/>
  <c r="AP56" i="3"/>
  <c r="BI56" i="3" s="1"/>
  <c r="X57" i="3"/>
  <c r="AQ57" i="3" s="1"/>
  <c r="Y57" i="3"/>
  <c r="AR57" i="3" s="1"/>
  <c r="Z57" i="3"/>
  <c r="AS57" i="3" s="1"/>
  <c r="AA57" i="3"/>
  <c r="AT57" i="3" s="1"/>
  <c r="AB57" i="3"/>
  <c r="AU57" i="3" s="1"/>
  <c r="AC57" i="3"/>
  <c r="AV57" i="3" s="1"/>
  <c r="AD57" i="3"/>
  <c r="AW57" i="3" s="1"/>
  <c r="AE57" i="3"/>
  <c r="AX57" i="3" s="1"/>
  <c r="AF57" i="3"/>
  <c r="AY57" i="3" s="1"/>
  <c r="AG57" i="3"/>
  <c r="AZ57" i="3" s="1"/>
  <c r="AH57" i="3"/>
  <c r="BA57" i="3" s="1"/>
  <c r="AI57" i="3"/>
  <c r="BB57" i="3" s="1"/>
  <c r="AJ57" i="3"/>
  <c r="BC57" i="3" s="1"/>
  <c r="AK57" i="3"/>
  <c r="BD57" i="3" s="1"/>
  <c r="AL57" i="3"/>
  <c r="BE57" i="3" s="1"/>
  <c r="AM57" i="3"/>
  <c r="BF57" i="3" s="1"/>
  <c r="AN57" i="3"/>
  <c r="BG57" i="3" s="1"/>
  <c r="AO57" i="3"/>
  <c r="BH57" i="3" s="1"/>
  <c r="AP57" i="3"/>
  <c r="BI57" i="3" s="1"/>
  <c r="X58" i="3"/>
  <c r="AQ58" i="3" s="1"/>
  <c r="Y58" i="3"/>
  <c r="AR58" i="3" s="1"/>
  <c r="Z58" i="3"/>
  <c r="AS58" i="3" s="1"/>
  <c r="AA58" i="3"/>
  <c r="AT58" i="3" s="1"/>
  <c r="AB58" i="3"/>
  <c r="AU58" i="3" s="1"/>
  <c r="AC58" i="3"/>
  <c r="AV58" i="3" s="1"/>
  <c r="AD58" i="3"/>
  <c r="AW58" i="3" s="1"/>
  <c r="AE58" i="3"/>
  <c r="AX58" i="3" s="1"/>
  <c r="AF58" i="3"/>
  <c r="AY58" i="3" s="1"/>
  <c r="AG58" i="3"/>
  <c r="AZ58" i="3" s="1"/>
  <c r="AH58" i="3"/>
  <c r="BA58" i="3" s="1"/>
  <c r="AI58" i="3"/>
  <c r="BB58" i="3" s="1"/>
  <c r="AJ58" i="3"/>
  <c r="BC58" i="3" s="1"/>
  <c r="AK58" i="3"/>
  <c r="BD58" i="3" s="1"/>
  <c r="AL58" i="3"/>
  <c r="BE58" i="3" s="1"/>
  <c r="AM58" i="3"/>
  <c r="BF58" i="3" s="1"/>
  <c r="AN58" i="3"/>
  <c r="BG58" i="3" s="1"/>
  <c r="AO58" i="3"/>
  <c r="BH58" i="3" s="1"/>
  <c r="AP58" i="3"/>
  <c r="BI58" i="3" s="1"/>
  <c r="X59" i="3"/>
  <c r="AQ59" i="3" s="1"/>
  <c r="Y59" i="3"/>
  <c r="AR59" i="3" s="1"/>
  <c r="Z59" i="3"/>
  <c r="AS59" i="3" s="1"/>
  <c r="AA59" i="3"/>
  <c r="AT59" i="3" s="1"/>
  <c r="AB59" i="3"/>
  <c r="AU59" i="3" s="1"/>
  <c r="AC59" i="3"/>
  <c r="AV59" i="3" s="1"/>
  <c r="AD59" i="3"/>
  <c r="AW59" i="3" s="1"/>
  <c r="AE59" i="3"/>
  <c r="AX59" i="3" s="1"/>
  <c r="AF59" i="3"/>
  <c r="AY59" i="3" s="1"/>
  <c r="AG59" i="3"/>
  <c r="AZ59" i="3" s="1"/>
  <c r="AH59" i="3"/>
  <c r="BA59" i="3" s="1"/>
  <c r="AI59" i="3"/>
  <c r="BB59" i="3" s="1"/>
  <c r="AJ59" i="3"/>
  <c r="BC59" i="3" s="1"/>
  <c r="AK59" i="3"/>
  <c r="BD59" i="3" s="1"/>
  <c r="AL59" i="3"/>
  <c r="BE59" i="3" s="1"/>
  <c r="AM59" i="3"/>
  <c r="BF59" i="3" s="1"/>
  <c r="AN59" i="3"/>
  <c r="BG59" i="3" s="1"/>
  <c r="AO59" i="3"/>
  <c r="BH59" i="3" s="1"/>
  <c r="AP59" i="3"/>
  <c r="BI59" i="3" s="1"/>
  <c r="X60" i="3"/>
  <c r="AQ60" i="3" s="1"/>
  <c r="Y60" i="3"/>
  <c r="AR60" i="3" s="1"/>
  <c r="Z60" i="3"/>
  <c r="AS60" i="3" s="1"/>
  <c r="AA60" i="3"/>
  <c r="AT60" i="3" s="1"/>
  <c r="AB60" i="3"/>
  <c r="AU60" i="3" s="1"/>
  <c r="AC60" i="3"/>
  <c r="AV60" i="3" s="1"/>
  <c r="AD60" i="3"/>
  <c r="AW60" i="3" s="1"/>
  <c r="AE60" i="3"/>
  <c r="AX60" i="3" s="1"/>
  <c r="AF60" i="3"/>
  <c r="AY60" i="3" s="1"/>
  <c r="AG60" i="3"/>
  <c r="AZ60" i="3" s="1"/>
  <c r="AH60" i="3"/>
  <c r="BA60" i="3" s="1"/>
  <c r="AI60" i="3"/>
  <c r="BB60" i="3" s="1"/>
  <c r="AJ60" i="3"/>
  <c r="BC60" i="3" s="1"/>
  <c r="AK60" i="3"/>
  <c r="BD60" i="3" s="1"/>
  <c r="AL60" i="3"/>
  <c r="BE60" i="3" s="1"/>
  <c r="AM60" i="3"/>
  <c r="BF60" i="3" s="1"/>
  <c r="AN60" i="3"/>
  <c r="BG60" i="3" s="1"/>
  <c r="AO60" i="3"/>
  <c r="BH60" i="3" s="1"/>
  <c r="AP60" i="3"/>
  <c r="BI60" i="3" s="1"/>
  <c r="X61" i="3"/>
  <c r="AQ61" i="3" s="1"/>
  <c r="Y61" i="3"/>
  <c r="AR61" i="3" s="1"/>
  <c r="Z61" i="3"/>
  <c r="AS61" i="3" s="1"/>
  <c r="AA61" i="3"/>
  <c r="AT61" i="3" s="1"/>
  <c r="AB61" i="3"/>
  <c r="AU61" i="3" s="1"/>
  <c r="AC61" i="3"/>
  <c r="AV61" i="3" s="1"/>
  <c r="AD61" i="3"/>
  <c r="AW61" i="3" s="1"/>
  <c r="AE61" i="3"/>
  <c r="AX61" i="3" s="1"/>
  <c r="AF61" i="3"/>
  <c r="AY61" i="3" s="1"/>
  <c r="AG61" i="3"/>
  <c r="AZ61" i="3" s="1"/>
  <c r="AH61" i="3"/>
  <c r="BA61" i="3" s="1"/>
  <c r="AI61" i="3"/>
  <c r="BB61" i="3" s="1"/>
  <c r="AJ61" i="3"/>
  <c r="BC61" i="3" s="1"/>
  <c r="AK61" i="3"/>
  <c r="BD61" i="3" s="1"/>
  <c r="AL61" i="3"/>
  <c r="BE61" i="3" s="1"/>
  <c r="AM61" i="3"/>
  <c r="BF61" i="3" s="1"/>
  <c r="AN61" i="3"/>
  <c r="BG61" i="3" s="1"/>
  <c r="AO61" i="3"/>
  <c r="BH61" i="3" s="1"/>
  <c r="AP61" i="3"/>
  <c r="BI61" i="3" s="1"/>
  <c r="X62" i="3"/>
  <c r="AQ62" i="3" s="1"/>
  <c r="Y62" i="3"/>
  <c r="AR62" i="3" s="1"/>
  <c r="Z62" i="3"/>
  <c r="AS62" i="3" s="1"/>
  <c r="AA62" i="3"/>
  <c r="AT62" i="3" s="1"/>
  <c r="AB62" i="3"/>
  <c r="AU62" i="3" s="1"/>
  <c r="AC62" i="3"/>
  <c r="AV62" i="3" s="1"/>
  <c r="AD62" i="3"/>
  <c r="AW62" i="3" s="1"/>
  <c r="AE62" i="3"/>
  <c r="AX62" i="3" s="1"/>
  <c r="AF62" i="3"/>
  <c r="AY62" i="3" s="1"/>
  <c r="AG62" i="3"/>
  <c r="AZ62" i="3" s="1"/>
  <c r="AH62" i="3"/>
  <c r="BA62" i="3" s="1"/>
  <c r="AI62" i="3"/>
  <c r="BB62" i="3" s="1"/>
  <c r="AJ62" i="3"/>
  <c r="BC62" i="3" s="1"/>
  <c r="AK62" i="3"/>
  <c r="BD62" i="3" s="1"/>
  <c r="AL62" i="3"/>
  <c r="BE62" i="3" s="1"/>
  <c r="AM62" i="3"/>
  <c r="BF62" i="3" s="1"/>
  <c r="AN62" i="3"/>
  <c r="BG62" i="3" s="1"/>
  <c r="AO62" i="3"/>
  <c r="BH62" i="3" s="1"/>
  <c r="AP62" i="3"/>
  <c r="BI62" i="3" s="1"/>
  <c r="AP2" i="3"/>
  <c r="BI2" i="3" s="1"/>
  <c r="AO2" i="3"/>
  <c r="BH2" i="3" s="1"/>
  <c r="AN2" i="3"/>
  <c r="BG2" i="3" s="1"/>
  <c r="AM2" i="3"/>
  <c r="BF2" i="3" s="1"/>
  <c r="AL2" i="3"/>
  <c r="BE2" i="3" s="1"/>
  <c r="AK2" i="3"/>
  <c r="BD2" i="3" s="1"/>
  <c r="AJ2" i="3"/>
  <c r="BC2" i="3" s="1"/>
  <c r="AI2" i="3"/>
  <c r="BB2" i="3" s="1"/>
  <c r="AH2" i="3"/>
  <c r="BA2" i="3" s="1"/>
  <c r="AG2" i="3"/>
  <c r="AZ2" i="3" s="1"/>
  <c r="AF2" i="3"/>
  <c r="AY2" i="3" s="1"/>
  <c r="AE2" i="3"/>
  <c r="AX2" i="3" s="1"/>
  <c r="AD2" i="3"/>
  <c r="AW2" i="3" s="1"/>
  <c r="AC2" i="3"/>
  <c r="AV2" i="3" s="1"/>
  <c r="AB2" i="3"/>
  <c r="AU2" i="3" s="1"/>
  <c r="AA2" i="3"/>
  <c r="AT2" i="3" s="1"/>
  <c r="Z2" i="3"/>
  <c r="AS2" i="3" s="1"/>
  <c r="Y2" i="3"/>
  <c r="AR2" i="3" s="1"/>
  <c r="X2" i="3"/>
  <c r="AQ2" i="3" s="1"/>
  <c r="AF1" i="3"/>
  <c r="AE1" i="3"/>
  <c r="AD1" i="3"/>
  <c r="AC1" i="3"/>
  <c r="AN1" i="3"/>
  <c r="AO1" i="3"/>
  <c r="AP1" i="3"/>
  <c r="AI1" i="3"/>
  <c r="AJ1" i="3"/>
  <c r="AK1" i="3"/>
  <c r="AL1" i="3"/>
  <c r="AM1" i="3"/>
  <c r="AB1" i="3"/>
  <c r="AG1" i="3"/>
  <c r="AH1" i="3"/>
  <c r="C15" i="2"/>
  <c r="O3" i="2"/>
  <c r="M3" i="2"/>
  <c r="K3" i="2"/>
  <c r="I3" i="2"/>
  <c r="G3" i="2"/>
  <c r="E3" i="2"/>
  <c r="C3" i="2"/>
  <c r="L33" i="2"/>
  <c r="L32" i="2"/>
  <c r="L31" i="2"/>
  <c r="L30" i="2"/>
  <c r="L29" i="2"/>
  <c r="L28" i="2"/>
  <c r="L27" i="2"/>
  <c r="L26" i="2"/>
  <c r="L25" i="2"/>
  <c r="L24" i="2"/>
  <c r="L23" i="2"/>
  <c r="L22" i="2"/>
  <c r="L21" i="2"/>
  <c r="C21" i="2"/>
  <c r="L20" i="2"/>
  <c r="L19" i="2"/>
  <c r="L18" i="2"/>
  <c r="L17" i="2"/>
  <c r="B17" i="2"/>
  <c r="B25" i="2" s="1"/>
  <c r="B26" i="2" s="1"/>
  <c r="L16" i="2"/>
  <c r="L15" i="2"/>
  <c r="I69" i="3" l="1"/>
  <c r="G66" i="3" s="1"/>
  <c r="BG110" i="3"/>
  <c r="AU112" i="3"/>
  <c r="AV110" i="3"/>
  <c r="BA109" i="3"/>
  <c r="BC65" i="3"/>
  <c r="BC69" i="3" s="1"/>
  <c r="BC67" i="3"/>
  <c r="BC64" i="3"/>
  <c r="BC70" i="3" s="1"/>
  <c r="BC66" i="3"/>
  <c r="BB65" i="3"/>
  <c r="BB67" i="3"/>
  <c r="BB64" i="3"/>
  <c r="BB66" i="3"/>
  <c r="BD64" i="3"/>
  <c r="AR64" i="3"/>
  <c r="AX67" i="3"/>
  <c r="AW67" i="3"/>
  <c r="BI65" i="3"/>
  <c r="BG64" i="3"/>
  <c r="BG66" i="3"/>
  <c r="BG65" i="3"/>
  <c r="BG67" i="3"/>
  <c r="AT64" i="3"/>
  <c r="AT66" i="3"/>
  <c r="AT65" i="3"/>
  <c r="AT67" i="3"/>
  <c r="BF64" i="3"/>
  <c r="BF66" i="3"/>
  <c r="BF65" i="3"/>
  <c r="BF67" i="3"/>
  <c r="BI67" i="3"/>
  <c r="BF109" i="3"/>
  <c r="BF111" i="3"/>
  <c r="BF110" i="3"/>
  <c r="BF112" i="3"/>
  <c r="BD66" i="3"/>
  <c r="BG112" i="3"/>
  <c r="AW64" i="3"/>
  <c r="AW70" i="3" s="1"/>
  <c r="AW66" i="3"/>
  <c r="AW65" i="3"/>
  <c r="AX64" i="3"/>
  <c r="AX66" i="3"/>
  <c r="AW110" i="3"/>
  <c r="AW112" i="3"/>
  <c r="AW109" i="3"/>
  <c r="AW111" i="3"/>
  <c r="BI110" i="3"/>
  <c r="BI112" i="3"/>
  <c r="BI109" i="3"/>
  <c r="BI111" i="3"/>
  <c r="AU64" i="3"/>
  <c r="AU66" i="3"/>
  <c r="AU65" i="3"/>
  <c r="AU67" i="3"/>
  <c r="AY65" i="3"/>
  <c r="AY67" i="3"/>
  <c r="AY64" i="3"/>
  <c r="AY66" i="3"/>
  <c r="AR66" i="3"/>
  <c r="AX110" i="3"/>
  <c r="AX114" i="3" s="1"/>
  <c r="AX112" i="3"/>
  <c r="AX109" i="3"/>
  <c r="AX111" i="3"/>
  <c r="AS109" i="3"/>
  <c r="BA111" i="3"/>
  <c r="BA113" i="3" s="1"/>
  <c r="AZ65" i="3"/>
  <c r="AZ69" i="3" s="1"/>
  <c r="AZ67" i="3"/>
  <c r="AZ64" i="3"/>
  <c r="AZ66" i="3"/>
  <c r="AY110" i="3"/>
  <c r="AY112" i="3"/>
  <c r="AY109" i="3"/>
  <c r="AY111" i="3"/>
  <c r="AU109" i="3"/>
  <c r="AU111" i="3"/>
  <c r="BH64" i="3"/>
  <c r="BH66" i="3"/>
  <c r="BH65" i="3"/>
  <c r="BH67" i="3"/>
  <c r="BA65" i="3"/>
  <c r="BA67" i="3"/>
  <c r="BA64" i="3"/>
  <c r="BA66" i="3"/>
  <c r="AX65" i="3"/>
  <c r="AZ110" i="3"/>
  <c r="AZ112" i="3"/>
  <c r="AZ109" i="3"/>
  <c r="AZ111" i="3"/>
  <c r="AU110" i="3"/>
  <c r="AU114" i="3" s="1"/>
  <c r="BI64" i="3"/>
  <c r="BI66" i="3"/>
  <c r="BA110" i="3"/>
  <c r="AT109" i="3"/>
  <c r="AT111" i="3"/>
  <c r="AT110" i="3"/>
  <c r="AT114" i="3" s="1"/>
  <c r="AT112" i="3"/>
  <c r="AQ66" i="3"/>
  <c r="AQ65" i="3"/>
  <c r="AQ64" i="3"/>
  <c r="BB109" i="3"/>
  <c r="BB111" i="3"/>
  <c r="BB110" i="3"/>
  <c r="BB114" i="3" s="1"/>
  <c r="BB112" i="3"/>
  <c r="BE109" i="3"/>
  <c r="AV64" i="3"/>
  <c r="AV66" i="3"/>
  <c r="AV65" i="3"/>
  <c r="AV67" i="3"/>
  <c r="AR65" i="3"/>
  <c r="AR67" i="3"/>
  <c r="BD65" i="3"/>
  <c r="BD67" i="3"/>
  <c r="AQ112" i="3"/>
  <c r="AQ111" i="3"/>
  <c r="AQ110" i="3"/>
  <c r="AQ109" i="3"/>
  <c r="BC109" i="3"/>
  <c r="BC111" i="3"/>
  <c r="BC110" i="3"/>
  <c r="BC114" i="3" s="1"/>
  <c r="BC112" i="3"/>
  <c r="BG109" i="3"/>
  <c r="BG115" i="3" s="1"/>
  <c r="BG111" i="3"/>
  <c r="AS64" i="3"/>
  <c r="AS66" i="3"/>
  <c r="AS65" i="3"/>
  <c r="AS67" i="3"/>
  <c r="BE64" i="3"/>
  <c r="BE66" i="3"/>
  <c r="BE65" i="3"/>
  <c r="BE67" i="3"/>
  <c r="AQ67" i="3"/>
  <c r="AR109" i="3"/>
  <c r="AR111" i="3"/>
  <c r="AR110" i="3"/>
  <c r="AR112" i="3"/>
  <c r="BD109" i="3"/>
  <c r="BD111" i="3"/>
  <c r="BD110" i="3"/>
  <c r="BD114" i="3" s="1"/>
  <c r="BD112" i="3"/>
  <c r="BH110" i="3"/>
  <c r="BE112" i="3"/>
  <c r="AS112" i="3"/>
  <c r="BE110" i="3"/>
  <c r="AS110" i="3"/>
  <c r="BH111" i="3"/>
  <c r="AV111" i="3"/>
  <c r="BH109" i="3"/>
  <c r="AV109" i="3"/>
  <c r="BA112" i="3"/>
  <c r="BE111" i="3"/>
  <c r="AS111" i="3"/>
  <c r="BH112" i="3"/>
  <c r="AV112" i="3"/>
  <c r="O4" i="2"/>
  <c r="O6" i="2" s="1"/>
  <c r="N16" i="1" s="1"/>
  <c r="AZ114" i="3" l="1"/>
  <c r="BI115" i="3"/>
  <c r="AS114" i="3"/>
  <c r="BI114" i="3"/>
  <c r="BE114" i="3"/>
  <c r="AY114" i="3"/>
  <c r="BF114" i="3"/>
  <c r="BB69" i="3"/>
  <c r="AW115" i="3"/>
  <c r="BH114" i="3"/>
  <c r="BA114" i="3"/>
  <c r="AZ70" i="3"/>
  <c r="AW114" i="3"/>
  <c r="BI69" i="3"/>
  <c r="AV114" i="3"/>
  <c r="AQ69" i="3"/>
  <c r="BG114" i="3"/>
  <c r="E12" i="2"/>
  <c r="C12" i="2"/>
  <c r="AR71" i="3"/>
  <c r="AR69" i="3"/>
  <c r="AT71" i="3"/>
  <c r="AT69" i="3"/>
  <c r="AX71" i="3"/>
  <c r="AX69" i="3"/>
  <c r="AY115" i="3"/>
  <c r="BB70" i="3"/>
  <c r="AV69" i="3"/>
  <c r="BA71" i="3"/>
  <c r="BA69" i="3"/>
  <c r="AY71" i="3"/>
  <c r="AY69" i="3"/>
  <c r="BH71" i="3"/>
  <c r="BH69" i="3"/>
  <c r="AS69" i="3"/>
  <c r="AU69" i="3"/>
  <c r="BF71" i="3"/>
  <c r="BF69" i="3"/>
  <c r="AW71" i="3"/>
  <c r="AW69" i="3"/>
  <c r="BE71" i="3"/>
  <c r="BE69" i="3"/>
  <c r="BG71" i="3"/>
  <c r="BG69" i="3"/>
  <c r="AS70" i="3"/>
  <c r="BD71" i="3"/>
  <c r="BD69" i="3"/>
  <c r="AQ68" i="3"/>
  <c r="AU70" i="3"/>
  <c r="BF70" i="3"/>
  <c r="AV71" i="3"/>
  <c r="AT70" i="3"/>
  <c r="BA70" i="3"/>
  <c r="BB71" i="3"/>
  <c r="AZ71" i="3"/>
  <c r="BI71" i="3"/>
  <c r="BC71" i="3"/>
  <c r="AS71" i="3"/>
  <c r="AU71" i="3"/>
  <c r="AV115" i="3"/>
  <c r="BD115" i="3"/>
  <c r="BB115" i="3"/>
  <c r="AS115" i="3"/>
  <c r="AQ70" i="3"/>
  <c r="AZ115" i="3"/>
  <c r="AR70" i="3"/>
  <c r="AQ71" i="3"/>
  <c r="AT115" i="3"/>
  <c r="BG70" i="3"/>
  <c r="AY68" i="3"/>
  <c r="AY70" i="3"/>
  <c r="BF115" i="3"/>
  <c r="AR115" i="3"/>
  <c r="BC115" i="3"/>
  <c r="AV68" i="3"/>
  <c r="AV70" i="3"/>
  <c r="AQ113" i="3"/>
  <c r="AQ115" i="3"/>
  <c r="BE115" i="3"/>
  <c r="BE70" i="3"/>
  <c r="BI68" i="3"/>
  <c r="BI70" i="3"/>
  <c r="AX70" i="3"/>
  <c r="BA115" i="3"/>
  <c r="BH68" i="3"/>
  <c r="BH70" i="3"/>
  <c r="BH113" i="3"/>
  <c r="BH115" i="3"/>
  <c r="AU115" i="3"/>
  <c r="AX115" i="3"/>
  <c r="BD70" i="3"/>
  <c r="AW113" i="3"/>
  <c r="AT113" i="3"/>
  <c r="AR113" i="3"/>
  <c r="BC113" i="3"/>
  <c r="AY113" i="3"/>
  <c r="AV113" i="3"/>
  <c r="AS113" i="3"/>
  <c r="BB113" i="3"/>
  <c r="AS68" i="3"/>
  <c r="BF68" i="3"/>
  <c r="AU113" i="3"/>
  <c r="AX113" i="3"/>
  <c r="AW68" i="3"/>
  <c r="AR68" i="3"/>
  <c r="BG113" i="3"/>
  <c r="BI113" i="3"/>
  <c r="BD68" i="3"/>
  <c r="AU68" i="3"/>
  <c r="AT68" i="3"/>
  <c r="BB68" i="3"/>
  <c r="AZ113" i="3"/>
  <c r="BA68" i="3"/>
  <c r="BD113" i="3"/>
  <c r="AZ68" i="3"/>
  <c r="BF113" i="3"/>
  <c r="BE113" i="3"/>
  <c r="BE68" i="3"/>
  <c r="BG68" i="3"/>
  <c r="BC68" i="3"/>
  <c r="AX68" i="3"/>
  <c r="C13" i="2" l="1"/>
  <c r="C14" i="2"/>
  <c r="D14" i="2" s="1"/>
  <c r="N18" i="1" s="1"/>
  <c r="K8" i="3" l="1"/>
  <c r="J23" i="3"/>
  <c r="J25" i="3" s="1"/>
  <c r="Z1" i="3" s="1"/>
  <c r="D17" i="2"/>
  <c r="E14" i="3"/>
  <c r="G14" i="3" s="1"/>
  <c r="E26" i="3"/>
  <c r="G26" i="3" s="1"/>
  <c r="E38" i="3"/>
  <c r="G38" i="3" s="1"/>
  <c r="E50" i="3"/>
  <c r="G50" i="3" s="1"/>
  <c r="E62" i="3"/>
  <c r="G62" i="3" s="1"/>
  <c r="E15" i="3"/>
  <c r="G15" i="3" s="1"/>
  <c r="E27" i="3"/>
  <c r="G27" i="3" s="1"/>
  <c r="E39" i="3"/>
  <c r="G39" i="3" s="1"/>
  <c r="E51" i="3"/>
  <c r="G51" i="3" s="1"/>
  <c r="E2" i="3"/>
  <c r="G2" i="3" s="1"/>
  <c r="E16" i="3"/>
  <c r="G16" i="3" s="1"/>
  <c r="E28" i="3"/>
  <c r="G28" i="3" s="1"/>
  <c r="E40" i="3"/>
  <c r="G40" i="3" s="1"/>
  <c r="E52" i="3"/>
  <c r="G52" i="3" s="1"/>
  <c r="E1" i="3"/>
  <c r="E17" i="3"/>
  <c r="G17" i="3" s="1"/>
  <c r="E29" i="3"/>
  <c r="G29" i="3" s="1"/>
  <c r="E41" i="3"/>
  <c r="G41" i="3" s="1"/>
  <c r="E53" i="3"/>
  <c r="G53" i="3" s="1"/>
  <c r="E18" i="3"/>
  <c r="G18" i="3" s="1"/>
  <c r="E30" i="3"/>
  <c r="G30" i="3" s="1"/>
  <c r="E42" i="3"/>
  <c r="G42" i="3" s="1"/>
  <c r="E54" i="3"/>
  <c r="G54" i="3" s="1"/>
  <c r="E19" i="3"/>
  <c r="G19" i="3" s="1"/>
  <c r="E31" i="3"/>
  <c r="G31" i="3" s="1"/>
  <c r="E43" i="3"/>
  <c r="G43" i="3" s="1"/>
  <c r="E55" i="3"/>
  <c r="G55" i="3" s="1"/>
  <c r="E20" i="3"/>
  <c r="G20" i="3" s="1"/>
  <c r="E32" i="3"/>
  <c r="G32" i="3" s="1"/>
  <c r="E44" i="3"/>
  <c r="G44" i="3" s="1"/>
  <c r="E56" i="3"/>
  <c r="G56" i="3" s="1"/>
  <c r="E21" i="3"/>
  <c r="G21" i="3" s="1"/>
  <c r="E33" i="3"/>
  <c r="G33" i="3" s="1"/>
  <c r="E45" i="3"/>
  <c r="G45" i="3" s="1"/>
  <c r="E57" i="3"/>
  <c r="G57" i="3" s="1"/>
  <c r="E22" i="3"/>
  <c r="G22" i="3" s="1"/>
  <c r="E34" i="3"/>
  <c r="G34" i="3" s="1"/>
  <c r="E46" i="3"/>
  <c r="G46" i="3" s="1"/>
  <c r="E58" i="3"/>
  <c r="G58" i="3" s="1"/>
  <c r="E23" i="3"/>
  <c r="G23" i="3" s="1"/>
  <c r="E35" i="3"/>
  <c r="G35" i="3" s="1"/>
  <c r="E47" i="3"/>
  <c r="G47" i="3" s="1"/>
  <c r="E59" i="3"/>
  <c r="G59" i="3" s="1"/>
  <c r="E24" i="3"/>
  <c r="G24" i="3" s="1"/>
  <c r="E36" i="3"/>
  <c r="G36" i="3" s="1"/>
  <c r="E48" i="3"/>
  <c r="G48" i="3" s="1"/>
  <c r="E60" i="3"/>
  <c r="G60" i="3" s="1"/>
  <c r="E25" i="3"/>
  <c r="G25" i="3" s="1"/>
  <c r="E37" i="3"/>
  <c r="G37" i="3" s="1"/>
  <c r="E49" i="3"/>
  <c r="G49" i="3" s="1"/>
  <c r="E61" i="3"/>
  <c r="G61" i="3" s="1"/>
  <c r="E3" i="3"/>
  <c r="G3" i="3" s="1"/>
  <c r="E4" i="3"/>
  <c r="G4" i="3" s="1"/>
  <c r="E5" i="3"/>
  <c r="G5" i="3" s="1"/>
  <c r="E6" i="3"/>
  <c r="G6" i="3" s="1"/>
  <c r="E7" i="3"/>
  <c r="G7" i="3" s="1"/>
  <c r="E8" i="3"/>
  <c r="G8" i="3" s="1"/>
  <c r="E9" i="3"/>
  <c r="G9" i="3" s="1"/>
  <c r="E10" i="3"/>
  <c r="G10" i="3" s="1"/>
  <c r="E11" i="3"/>
  <c r="G11" i="3" s="1"/>
  <c r="E12" i="3"/>
  <c r="G12" i="3" s="1"/>
  <c r="E13" i="3"/>
  <c r="G13" i="3" s="1"/>
  <c r="AA1" i="3" l="1"/>
  <c r="J24" i="3"/>
  <c r="X1" i="3"/>
  <c r="K13" i="3"/>
  <c r="L13" i="3"/>
  <c r="L11" i="3"/>
  <c r="K11" i="3"/>
  <c r="L23" i="3" l="1"/>
  <c r="K24" i="3"/>
  <c r="R24" i="3" s="1"/>
  <c r="N29" i="1" s="1"/>
  <c r="L24" i="3"/>
  <c r="R23" i="3" s="1"/>
  <c r="N28" i="1" s="1"/>
  <c r="K23" i="3"/>
  <c r="O23" i="3" s="1"/>
  <c r="O24" i="3" s="1"/>
  <c r="N31" i="1" s="1"/>
  <c r="Y1" i="3"/>
  <c r="O12" i="3"/>
  <c r="O13" i="3" s="1"/>
  <c r="L16" i="3"/>
  <c r="O10" i="3"/>
  <c r="P10" i="3" s="1"/>
  <c r="K16" i="3"/>
  <c r="N23" i="3" l="1"/>
  <c r="N24" i="3" s="1"/>
  <c r="N32" i="1" s="1"/>
  <c r="R12" i="3"/>
</calcChain>
</file>

<file path=xl/sharedStrings.xml><?xml version="1.0" encoding="utf-8"?>
<sst xmlns="http://schemas.openxmlformats.org/spreadsheetml/2006/main" count="230" uniqueCount="140">
  <si>
    <t xml:space="preserve">The scores you need to provide are: </t>
  </si>
  <si>
    <t>T-Score</t>
  </si>
  <si>
    <t xml:space="preserve">CPT-3: Detectability </t>
  </si>
  <si>
    <t>CPT-3: Reaction Time Inter-Stimulus Interval</t>
  </si>
  <si>
    <t>WAIS-IV: Block Design</t>
  </si>
  <si>
    <t>Scaled Score</t>
  </si>
  <si>
    <t>WAIS-IV: Similarities</t>
  </si>
  <si>
    <t>WAIS-IV: Digit Span</t>
  </si>
  <si>
    <t>WAIS-IV: Matrix Reasoning</t>
  </si>
  <si>
    <t>About</t>
  </si>
  <si>
    <t>Reference Group Characteristics</t>
  </si>
  <si>
    <t>N = 61</t>
  </si>
  <si>
    <t>Mean</t>
  </si>
  <si>
    <t>SD</t>
  </si>
  <si>
    <t>Range</t>
  </si>
  <si>
    <t>Skewed?</t>
  </si>
  <si>
    <t>Age</t>
  </si>
  <si>
    <t>Yes - Younger</t>
  </si>
  <si>
    <t>Gender</t>
  </si>
  <si>
    <t>Yes - More women</t>
  </si>
  <si>
    <t>Education</t>
  </si>
  <si>
    <t>Comorbidities</t>
  </si>
  <si>
    <t>Language</t>
  </si>
  <si>
    <t>Location</t>
  </si>
  <si>
    <t>All assessments were conducted in Sydney, Australia</t>
  </si>
  <si>
    <t>CAARS_G T-Score</t>
  </si>
  <si>
    <t>CPT-3 Detectability T-Score</t>
  </si>
  <si>
    <t>CPT-3 RT ISI T-Score</t>
  </si>
  <si>
    <t>WAIS BD SS</t>
  </si>
  <si>
    <t>SI SS</t>
  </si>
  <si>
    <t>MR SS</t>
  </si>
  <si>
    <t>DS SS</t>
  </si>
  <si>
    <t>SS Conversions</t>
  </si>
  <si>
    <t>MinAVE</t>
  </si>
  <si>
    <t>Intercept</t>
  </si>
  <si>
    <t>caars_g_ts_sr</t>
  </si>
  <si>
    <t>cpt3_detect_ts</t>
  </si>
  <si>
    <t>cpt3_rt_isi_ts</t>
  </si>
  <si>
    <t>WAISaveminDS</t>
  </si>
  <si>
    <t>Model Coefficients - adhd_dx</t>
  </si>
  <si>
    <t>95% Confidence Interval</t>
  </si>
  <si>
    <t>Predictor</t>
  </si>
  <si>
    <t>Estimate</t>
  </si>
  <si>
    <t>Lower</t>
  </si>
  <si>
    <t>Upper</t>
  </si>
  <si>
    <t>SE</t>
  </si>
  <si>
    <t>Z</t>
  </si>
  <si>
    <t>p</t>
  </si>
  <si>
    <t>Odds ratio</t>
  </si>
  <si>
    <t>caars_g_ts_sr (imp)</t>
  </si>
  <si>
    <t>-4.09e−4</t>
  </si>
  <si>
    <t>cpt3_rt_isi_ts (imp)</t>
  </si>
  <si>
    <t>logit(p)</t>
  </si>
  <si>
    <t>Prevalence</t>
  </si>
  <si>
    <t>cpt3_detect_ts (imp)</t>
  </si>
  <si>
    <t>Odds Ratio</t>
  </si>
  <si>
    <t>WAISaveminDS (imp)</t>
  </si>
  <si>
    <t>Probability</t>
  </si>
  <si>
    <t>Specificity</t>
  </si>
  <si>
    <t>Sensitivity</t>
  </si>
  <si>
    <t>Accuracy</t>
  </si>
  <si>
    <t>PPV</t>
  </si>
  <si>
    <t>NPV</t>
  </si>
  <si>
    <t>Youden's J</t>
  </si>
  <si>
    <r>
      <t>Note.</t>
    </r>
    <r>
      <rPr>
        <sz val="11"/>
        <color theme="1"/>
        <rFont val="Aptos Narrow"/>
        <family val="2"/>
        <scheme val="minor"/>
      </rPr>
      <t xml:space="preserve"> Estimates represent the log odds of "adhd_dx = 1" vs. "adhd_dx = 0"</t>
    </r>
  </si>
  <si>
    <t> </t>
  </si>
  <si>
    <t>e</t>
  </si>
  <si>
    <t>Model Fit Measures</t>
  </si>
  <si>
    <t>Overall Model Test</t>
  </si>
  <si>
    <t>Model</t>
  </si>
  <si>
    <t>Deviance</t>
  </si>
  <si>
    <t>AIC</t>
  </si>
  <si>
    <t>BIC</t>
  </si>
  <si>
    <r>
      <t>R²</t>
    </r>
    <r>
      <rPr>
        <b/>
        <vertAlign val="subscript"/>
        <sz val="11"/>
        <color theme="1"/>
        <rFont val="Aptos Narrow"/>
        <family val="2"/>
        <scheme val="minor"/>
      </rPr>
      <t>McF</t>
    </r>
  </si>
  <si>
    <r>
      <t>R²</t>
    </r>
    <r>
      <rPr>
        <b/>
        <vertAlign val="subscript"/>
        <sz val="11"/>
        <color theme="1"/>
        <rFont val="Aptos Narrow"/>
        <family val="2"/>
        <scheme val="minor"/>
      </rPr>
      <t>N</t>
    </r>
  </si>
  <si>
    <t>χ²</t>
  </si>
  <si>
    <t>df</t>
  </si>
  <si>
    <t>There is a XX chance that a person with negative ADHD Dx result truly does not have ADHD.</t>
  </si>
  <si>
    <t>&lt;.001</t>
  </si>
  <si>
    <t>There is a YY change than a person with positive ADHD Dx result truly does have ADHD.</t>
  </si>
  <si>
    <r>
      <t>Note.</t>
    </r>
    <r>
      <rPr>
        <sz val="11"/>
        <color theme="1"/>
        <rFont val="Aptos Narrow"/>
        <family val="2"/>
        <scheme val="minor"/>
      </rPr>
      <t xml:space="preserve"> Models estimated using sample size of N=61</t>
    </r>
  </si>
  <si>
    <t>No ADHD</t>
  </si>
  <si>
    <t>ADHD</t>
  </si>
  <si>
    <t>Model Comparisons</t>
  </si>
  <si>
    <t>Comparison</t>
  </si>
  <si>
    <t>Logit(p)</t>
  </si>
  <si>
    <t>-</t>
  </si>
  <si>
    <t>Collinearity Statistics</t>
  </si>
  <si>
    <t>VIF</t>
  </si>
  <si>
    <t>Tolerance</t>
  </si>
  <si>
    <t>Omnibus Likelihood Ratio Tests</t>
  </si>
  <si>
    <t>Predictive Measures</t>
  </si>
  <si>
    <t>AUC</t>
  </si>
  <si>
    <t>Actual Dx (1=Yes, 0=No)</t>
  </si>
  <si>
    <t>Model 1</t>
  </si>
  <si>
    <t>Model 2</t>
  </si>
  <si>
    <t>Model 3</t>
  </si>
  <si>
    <t xml:space="preserve">CAARS G T-Score only </t>
  </si>
  <si>
    <t>Model 1 and CPT-3 d' and CPT-RT ISI</t>
  </si>
  <si>
    <t xml:space="preserve">Using a Cut-off Value: </t>
  </si>
  <si>
    <t>TP</t>
  </si>
  <si>
    <t>FN</t>
  </si>
  <si>
    <t>FP</t>
  </si>
  <si>
    <t>TN</t>
  </si>
  <si>
    <t>power (false pos)</t>
  </si>
  <si>
    <t>Model Coefficients - adhd_diagnosed</t>
  </si>
  <si>
    <t>WAISminDS (imp)</t>
  </si>
  <si>
    <t>Note. Estimates represent the log odds of "adhd_diagnosed = 1" vs. "adhd_diagnosed = 0"</t>
  </si>
  <si>
    <t>Note. The cut-off value is set to 0.5</t>
  </si>
  <si>
    <t>Model 2 and Relative Digit Span Score</t>
  </si>
  <si>
    <t>Relative Digit Span score is the Average of Block Design + Similarities + Matrix Reasoning Scaled Scores, minus the Digit Span Scaled Score</t>
  </si>
  <si>
    <t>Cut-Off</t>
  </si>
  <si>
    <t>Testing Set</t>
  </si>
  <si>
    <t>Precision (PPV)</t>
  </si>
  <si>
    <t>Sensitivity(Test)</t>
  </si>
  <si>
    <t>Model_3 Value</t>
  </si>
  <si>
    <t>Client Sensitivity</t>
  </si>
  <si>
    <t>Client Specificity</t>
  </si>
  <si>
    <t>Relative Digit Span</t>
  </si>
  <si>
    <t>False Neg</t>
  </si>
  <si>
    <t>False Pos</t>
  </si>
  <si>
    <t>→</t>
  </si>
  <si>
    <r>
      <t xml:space="preserve">For the entered scores, the estimated </t>
    </r>
    <r>
      <rPr>
        <b/>
        <sz val="12"/>
        <color theme="1"/>
        <rFont val="Segoe UI"/>
        <family val="2"/>
      </rPr>
      <t>Positive Predictive Value</t>
    </r>
    <r>
      <rPr>
        <sz val="12"/>
        <color theme="1"/>
        <rFont val="Segoe UI"/>
        <family val="2"/>
      </rPr>
      <t xml:space="preserve"> (PPV) based on the research sample prevalence. </t>
    </r>
  </si>
  <si>
    <r>
      <t xml:space="preserve">For the entered scores, the estimated </t>
    </r>
    <r>
      <rPr>
        <b/>
        <sz val="12"/>
        <color theme="1"/>
        <rFont val="Segoe UI"/>
        <family val="2"/>
      </rPr>
      <t>Negative Predictive Value</t>
    </r>
    <r>
      <rPr>
        <sz val="12"/>
        <color theme="1"/>
        <rFont val="Segoe UI"/>
        <family val="2"/>
      </rPr>
      <t xml:space="preserve"> (NPV) based on the research sample prevalence. </t>
    </r>
  </si>
  <si>
    <r>
      <t xml:space="preserve">For the entered scores, the estimated chance of a </t>
    </r>
    <r>
      <rPr>
        <b/>
        <sz val="12"/>
        <color rgb="FF000000"/>
        <rFont val="Segoe UI"/>
        <family val="2"/>
      </rPr>
      <t>False Positive</t>
    </r>
  </si>
  <si>
    <r>
      <t xml:space="preserve">For the entered scores, the estimated chance of a </t>
    </r>
    <r>
      <rPr>
        <b/>
        <sz val="12"/>
        <color rgb="FF000000"/>
        <rFont val="Segoe UI"/>
        <family val="2"/>
      </rPr>
      <t>False Negative</t>
    </r>
  </si>
  <si>
    <r>
      <t xml:space="preserve">Prevalence is set at the research sample diagnosis prevalence of </t>
    </r>
    <r>
      <rPr>
        <b/>
        <sz val="10"/>
        <color rgb="FF000000"/>
        <rFont val="Segoe UI"/>
        <family val="2"/>
      </rPr>
      <t>62%</t>
    </r>
    <r>
      <rPr>
        <sz val="10"/>
        <color rgb="FF000000"/>
        <rFont val="Segoe UI"/>
        <family val="2"/>
      </rPr>
      <t>, if you wish to change the prevalence to alter the PPV and NPVs please enter the prevalence you wish to use.</t>
    </r>
  </si>
  <si>
    <t>Yes - Highly educated</t>
  </si>
  <si>
    <r>
      <rPr>
        <i/>
        <sz val="10"/>
        <color theme="1"/>
        <rFont val="Segoe UI"/>
        <family val="2"/>
      </rPr>
      <t>Note</t>
    </r>
    <r>
      <rPr>
        <sz val="10"/>
        <color theme="1"/>
        <rFont val="Segoe UI"/>
        <family val="2"/>
      </rPr>
      <t xml:space="preserve">: For this model, a cut-off value of 64% yielded the best balance of sensitivity (78%) and specificity (78%) with an overall classification accuracy (75%) at the cut-off for the sample data. This composite discrimination was better than any one predictor alone. Regardless, it is recommended to use a continuous interpretation. Higher scores are more likely to identify ADHD and low scores more likely to rule out ADHD, with middle range results considered 'inconclusive' will achive the best clinical utility of this tool. As shown in the graph of sensitivity and specificity at different cut-offs, the magnitude of the score matters. </t>
    </r>
  </si>
  <si>
    <r>
      <rPr>
        <i/>
        <sz val="10"/>
        <color theme="1"/>
        <rFont val="Segoe UI"/>
        <family val="2"/>
      </rPr>
      <t>Note:</t>
    </r>
    <r>
      <rPr>
        <sz val="10"/>
        <color theme="1"/>
        <rFont val="Segoe UI"/>
        <family val="2"/>
      </rPr>
      <t xml:space="preserve"> Age and gender were controlled for by utilising the standardised scores of the participants. Diagnostic status comparisons did not demonstrate significant differences on age, gender or education. Prevalence of ADHD in the sample studied was 62%.</t>
    </r>
  </si>
  <si>
    <t>All were English-speakers, with a mix of monolingual and bilingual individuals (limited information  available)</t>
  </si>
  <si>
    <r>
      <rPr>
        <i/>
        <sz val="10"/>
        <color rgb="FF000000"/>
        <rFont val="Segoe UI"/>
        <family val="2"/>
      </rPr>
      <t>Note:</t>
    </r>
    <r>
      <rPr>
        <sz val="10"/>
        <color rgb="FF000000"/>
        <rFont val="Segoe UI"/>
        <family val="2"/>
      </rPr>
      <t xml:space="preserve"> This calculator is a form of continuous norming, and should be used with the same caution in interpretation as usual normed scores. Clinical judgement determines the weight of opinion to be placed in a score, with higer and lower scores being more compelling than  middle ones.</t>
    </r>
  </si>
  <si>
    <t xml:space="preserve">Interpretation: </t>
  </si>
  <si>
    <t>This calculator combines scores from a neuropsychological assessment to report the likelihood of an ADHD Diagnosis being given when compared against a reference set of ADHD Assessments. It is best suited to use in clinical samples.</t>
  </si>
  <si>
    <t>The percentage chance, or probability, that the entered scores would be classified as having ADHD</t>
  </si>
  <si>
    <t>20 not dx</t>
  </si>
  <si>
    <t>© TiahnH for use under a CC-BY-NC-SA licence.</t>
  </si>
  <si>
    <r>
      <rPr>
        <sz val="12"/>
        <color theme="1"/>
        <rFont val="Segoe UI"/>
        <family val="2"/>
      </rPr>
      <t xml:space="preserve">▪  </t>
    </r>
    <r>
      <rPr>
        <sz val="11"/>
        <color theme="1"/>
        <rFont val="Segoe UI"/>
        <family val="2"/>
      </rPr>
      <t xml:space="preserve">In the graph below, your client's probability (x-axis) is plotted against the sensitivity and specificity (y-axis). 
</t>
    </r>
    <r>
      <rPr>
        <sz val="12"/>
        <color theme="1"/>
        <rFont val="Segoe UI"/>
        <family val="2"/>
      </rPr>
      <t xml:space="preserve">▪  </t>
    </r>
    <r>
      <rPr>
        <sz val="11"/>
        <color theme="1"/>
        <rFont val="Segoe UI"/>
        <family val="2"/>
      </rPr>
      <t xml:space="preserve">A 'rule of thumb' may be to consider scores of given probabilities negative if below .33 (green), positive if above .66 (orange) or inconclusive if between these (yellow). 
</t>
    </r>
    <r>
      <rPr>
        <sz val="12"/>
        <color theme="1"/>
        <rFont val="Segoe UI"/>
        <family val="2"/>
      </rPr>
      <t xml:space="preserve">▪  </t>
    </r>
    <r>
      <rPr>
        <sz val="11"/>
        <color theme="1"/>
        <rFont val="Segoe UI"/>
        <family val="2"/>
      </rPr>
      <t xml:space="preserve">Below the graph, you can consider the risk of false positive or false positive, and PPV/NPV you are comfortable with. 
</t>
    </r>
    <r>
      <rPr>
        <sz val="12"/>
        <color theme="1"/>
        <rFont val="Segoe UI"/>
        <family val="2"/>
      </rPr>
      <t xml:space="preserve">▪  </t>
    </r>
    <r>
      <rPr>
        <sz val="11"/>
        <color theme="1"/>
        <rFont val="Segoe UI"/>
        <family val="2"/>
      </rPr>
      <t xml:space="preserve">You may also consider how similar your client is (demographically) to the reference group used for this model. </t>
    </r>
  </si>
  <si>
    <t>ADHD Diagnostic Probability Calculator v1</t>
  </si>
  <si>
    <t>CAARS: DSM-IV Total Symptoms - Self Report (L/SV)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</si>
</sst>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0"/>
    <numFmt numFmtId="166" formatCode="0.0"/>
  </numFmts>
  <fonts count="28" x14ac:knownFonts="1">
    <font>
      <sz val="11"/>
      <color theme="1"/>
      <name val="Aptos Narrow"/>
      <family val="2"/>
      <scheme val="minor"/>
    </font>
    <font>
      <b/>
      <sz val="11"/>
      <color theme="1"/>
      <name val="Aptos Narrow"/>
      <family val="2"/>
      <scheme val="minor"/>
    </font>
    <font>
      <i/>
      <sz val="11"/>
      <color theme="1"/>
      <name val="Aptos Narrow"/>
      <family val="2"/>
      <scheme val="minor"/>
    </font>
    <font>
      <sz val="9"/>
      <color rgb="FF333333"/>
      <name val="Segoe UI"/>
      <charset val="1"/>
    </font>
    <font>
      <sz val="9"/>
      <color rgb="FF333333"/>
      <name val="Segoe UI"/>
      <family val="2"/>
    </font>
    <font>
      <b/>
      <vertAlign val="subscript"/>
      <sz val="11"/>
      <color theme="1"/>
      <name val="Aptos Narrow"/>
      <family val="2"/>
      <scheme val="minor"/>
    </font>
    <font>
      <sz val="11"/>
      <color theme="1"/>
      <name val="Aptos Narrow"/>
      <family val="2"/>
      <scheme val="minor"/>
    </font>
    <font>
      <sz val="10"/>
      <color theme="1"/>
      <name val="Segoe UI"/>
      <family val="2"/>
    </font>
    <font>
      <sz val="10"/>
      <color theme="1"/>
      <name val="Aptos Narrow"/>
      <family val="2"/>
      <scheme val="minor"/>
    </font>
    <font>
      <sz val="11"/>
      <color theme="1"/>
      <name val="Segoe UI"/>
      <family val="2"/>
    </font>
    <font>
      <sz val="12"/>
      <color theme="1"/>
      <name val="Segoe UI"/>
      <family val="2"/>
    </font>
    <font>
      <b/>
      <sz val="11"/>
      <color theme="1"/>
      <name val="Segoe UI"/>
      <family val="2"/>
    </font>
    <font>
      <sz val="14"/>
      <color theme="1"/>
      <name val="Segoe UI"/>
      <family val="2"/>
    </font>
    <font>
      <sz val="16"/>
      <color theme="1"/>
      <name val="Segoe UI"/>
      <family val="2"/>
    </font>
    <font>
      <i/>
      <sz val="10"/>
      <color theme="1"/>
      <name val="Segoe UI"/>
      <family val="2"/>
    </font>
    <font>
      <sz val="18"/>
      <color theme="1"/>
      <name val="Segoe UI"/>
      <family val="2"/>
    </font>
    <font>
      <b/>
      <sz val="10"/>
      <color theme="1"/>
      <name val="Segoe UI"/>
      <family val="2"/>
    </font>
    <font>
      <i/>
      <sz val="10"/>
      <color rgb="FF000000"/>
      <name val="Segoe UI"/>
      <family val="2"/>
    </font>
    <font>
      <sz val="10"/>
      <color rgb="FF000000"/>
      <name val="Segoe UI"/>
      <family val="2"/>
    </font>
    <font>
      <sz val="11"/>
      <color rgb="FF000000"/>
      <name val="Aptos Narrow"/>
      <family val="2"/>
      <scheme val="minor"/>
    </font>
    <font>
      <b/>
      <sz val="10"/>
      <color rgb="FF000000"/>
      <name val="Segoe UI"/>
      <family val="2"/>
    </font>
    <font>
      <b/>
      <sz val="12"/>
      <color theme="1"/>
      <name val="Segoe UI"/>
      <family val="2"/>
    </font>
    <font>
      <b/>
      <sz val="14"/>
      <color theme="1"/>
      <name val="Segoe UI"/>
      <family val="2"/>
    </font>
    <font>
      <sz val="12"/>
      <color rgb="FF000000"/>
      <name val="Segoe UI"/>
      <family val="2"/>
    </font>
    <font>
      <sz val="28"/>
      <color rgb="FF000000"/>
      <name val="Segoe UI"/>
      <family val="2"/>
    </font>
    <font>
      <b/>
      <sz val="12"/>
      <color rgb="FF000000"/>
      <name val="Segoe UI"/>
      <family val="2"/>
    </font>
    <font>
      <sz val="14"/>
      <color theme="1"/>
      <name val="Cambria"/>
      <family val="1"/>
    </font>
    <font>
      <sz val="12"/>
      <color theme="1"/>
      <name val="Cambria"/>
      <family val="1"/>
    </font>
  </fonts>
  <fills count="5">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right/>
      <top/>
      <bottom style="thin">
        <color rgb="FF333333"/>
      </bottom>
      <diagonal/>
    </border>
    <border>
      <left/>
      <right/>
      <top/>
      <bottom style="thick">
        <color rgb="FF33333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top style="thick">
        <color rgb="FF333333"/>
      </top>
      <bottom/>
      <diagonal/>
    </border>
    <border>
      <left/>
      <right/>
      <top style="thin">
        <color rgb="FF333333"/>
      </top>
      <bottom style="thin">
        <color rgb="FF333333"/>
      </bottom>
      <diagonal/>
    </border>
    <border>
      <left/>
      <right/>
      <top style="thin">
        <color rgb="FF333333"/>
      </top>
      <bottom/>
      <diagonal/>
    </border>
    <border>
      <left style="thin">
        <color theme="1" tint="0.499984740745262"/>
      </left>
      <right style="thin">
        <color theme="1" tint="0.499984740745262"/>
      </right>
      <top style="thin">
        <color theme="1" tint="0.499984740745262"/>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s>
  <cellStyleXfs count="2">
    <xf numFmtId="0" fontId="0" fillId="0" borderId="0"/>
    <xf numFmtId="9" fontId="6" fillId="0" borderId="0" applyFont="0" applyFill="0" applyBorder="0" applyAlignment="0" applyProtection="0"/>
  </cellStyleXfs>
  <cellXfs count="102">
    <xf numFmtId="0" fontId="0" fillId="0" borderId="0" xfId="0"/>
    <xf numFmtId="0" fontId="1" fillId="0" borderId="1" xfId="0" applyFont="1" applyBorder="1"/>
    <xf numFmtId="11" fontId="0" fillId="0" borderId="0" xfId="0" applyNumberFormat="1"/>
    <xf numFmtId="0" fontId="0" fillId="0" borderId="0" xfId="0" quotePrefix="1"/>
    <xf numFmtId="0" fontId="0" fillId="0" borderId="2" xfId="0" applyBorder="1"/>
    <xf numFmtId="10" fontId="0" fillId="0" borderId="0" xfId="0" applyNumberFormat="1"/>
    <xf numFmtId="164" fontId="0" fillId="0" borderId="0" xfId="0" applyNumberFormat="1"/>
    <xf numFmtId="2" fontId="0" fillId="0" borderId="0" xfId="0" applyNumberFormat="1"/>
    <xf numFmtId="0" fontId="3" fillId="0" borderId="0" xfId="0" applyFont="1"/>
    <xf numFmtId="0" fontId="1" fillId="0" borderId="0" xfId="0" applyFont="1"/>
    <xf numFmtId="165" fontId="0" fillId="0" borderId="0" xfId="0" applyNumberFormat="1"/>
    <xf numFmtId="9" fontId="0" fillId="0" borderId="0" xfId="0" applyNumberFormat="1"/>
    <xf numFmtId="0" fontId="1" fillId="0" borderId="2" xfId="0" applyFont="1" applyBorder="1"/>
    <xf numFmtId="0" fontId="4" fillId="0" borderId="0" xfId="0" applyFont="1"/>
    <xf numFmtId="0" fontId="0" fillId="0" borderId="2" xfId="0" quotePrefix="1" applyBorder="1"/>
    <xf numFmtId="0" fontId="0" fillId="0" borderId="0" xfId="0" applyAlignment="1">
      <alignment vertical="center" wrapText="1"/>
    </xf>
    <xf numFmtId="9" fontId="0" fillId="0" borderId="0" xfId="1" applyFont="1"/>
    <xf numFmtId="10" fontId="0" fillId="0" borderId="0" xfId="1" applyNumberFormat="1" applyFont="1"/>
    <xf numFmtId="0" fontId="0" fillId="0" borderId="0" xfId="0" applyAlignment="1">
      <alignment wrapText="1"/>
    </xf>
    <xf numFmtId="0" fontId="1" fillId="0" borderId="0" xfId="0" applyFont="1" applyAlignment="1">
      <alignment wrapText="1"/>
    </xf>
    <xf numFmtId="0" fontId="9" fillId="0" borderId="0" xfId="0" applyFont="1"/>
    <xf numFmtId="0" fontId="9" fillId="0" borderId="0" xfId="0" applyFont="1" applyAlignment="1">
      <alignment horizontal="left" vertical="center" wrapText="1"/>
    </xf>
    <xf numFmtId="0" fontId="9" fillId="0" borderId="0" xfId="0" applyFont="1" applyAlignment="1">
      <alignment wrapText="1"/>
    </xf>
    <xf numFmtId="0" fontId="9" fillId="0" borderId="0" xfId="0" applyFont="1" applyAlignment="1">
      <alignment vertical="center"/>
    </xf>
    <xf numFmtId="0" fontId="9" fillId="0" borderId="0" xfId="0" applyFont="1" applyAlignment="1">
      <alignment vertical="center" wrapText="1"/>
    </xf>
    <xf numFmtId="9" fontId="13" fillId="0" borderId="0" xfId="1" applyFont="1" applyFill="1" applyAlignment="1">
      <alignment horizontal="center" vertical="center" wrapText="1"/>
    </xf>
    <xf numFmtId="0" fontId="0" fillId="3" borderId="0" xfId="0" applyFill="1"/>
    <xf numFmtId="0" fontId="9" fillId="3" borderId="0" xfId="0" applyFont="1" applyFill="1" applyAlignment="1">
      <alignment vertical="center"/>
    </xf>
    <xf numFmtId="0" fontId="9" fillId="3" borderId="0" xfId="0" applyFont="1" applyFill="1" applyAlignment="1">
      <alignment vertical="center" wrapText="1"/>
    </xf>
    <xf numFmtId="9" fontId="13" fillId="3" borderId="0" xfId="1" applyFont="1" applyFill="1" applyAlignment="1">
      <alignment horizontal="center" vertical="center" wrapText="1"/>
    </xf>
    <xf numFmtId="0" fontId="0" fillId="3" borderId="0" xfId="0" applyFill="1" applyAlignment="1">
      <alignment wrapText="1"/>
    </xf>
    <xf numFmtId="0" fontId="9" fillId="3" borderId="0" xfId="0" applyFont="1" applyFill="1" applyAlignment="1">
      <alignment horizontal="left"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0" xfId="0" applyFont="1"/>
    <xf numFmtId="0" fontId="7" fillId="0" borderId="0" xfId="0" applyFont="1"/>
    <xf numFmtId="9" fontId="15" fillId="0" borderId="0" xfId="1" applyFont="1" applyBorder="1" applyAlignment="1">
      <alignment horizontal="center" vertical="center" wrapText="1"/>
    </xf>
    <xf numFmtId="0" fontId="16" fillId="0" borderId="0" xfId="0" applyFont="1"/>
    <xf numFmtId="0" fontId="16" fillId="0" borderId="0" xfId="0" applyFont="1" applyAlignment="1">
      <alignment horizontal="left"/>
    </xf>
    <xf numFmtId="0" fontId="16" fillId="0" borderId="0" xfId="0" applyFont="1" applyAlignment="1">
      <alignment horizontal="left" vertical="center"/>
    </xf>
    <xf numFmtId="0" fontId="8" fillId="0" borderId="0" xfId="0" applyFont="1"/>
    <xf numFmtId="0" fontId="7" fillId="0" borderId="0" xfId="0" applyFont="1" applyAlignment="1">
      <alignment wrapText="1"/>
    </xf>
    <xf numFmtId="9" fontId="12" fillId="0" borderId="11" xfId="0" applyNumberFormat="1" applyFont="1" applyBorder="1" applyAlignment="1">
      <alignment horizontal="center" vertical="center" wrapText="1"/>
    </xf>
    <xf numFmtId="9" fontId="12" fillId="0" borderId="3" xfId="0" applyNumberFormat="1" applyFont="1" applyBorder="1" applyAlignment="1">
      <alignment horizontal="center" vertical="center" wrapText="1"/>
    </xf>
    <xf numFmtId="0" fontId="19" fillId="0" borderId="0" xfId="0" applyFont="1"/>
    <xf numFmtId="0" fontId="0" fillId="0" borderId="1" xfId="0" applyBorder="1"/>
    <xf numFmtId="0" fontId="1" fillId="0" borderId="14" xfId="0" applyFont="1" applyBorder="1"/>
    <xf numFmtId="0" fontId="1" fillId="0" borderId="13" xfId="0" applyFont="1" applyBorder="1"/>
    <xf numFmtId="0" fontId="2" fillId="0" borderId="12" xfId="0" applyFont="1" applyBorder="1"/>
    <xf numFmtId="1" fontId="0" fillId="0" borderId="0" xfId="0" applyNumberFormat="1"/>
    <xf numFmtId="0" fontId="11" fillId="0" borderId="4" xfId="0" applyFont="1" applyBorder="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22" fillId="2" borderId="7"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22" fillId="2" borderId="11" xfId="0" applyFont="1" applyFill="1" applyBorder="1" applyAlignment="1">
      <alignment horizontal="center" vertical="center" wrapText="1"/>
    </xf>
    <xf numFmtId="0" fontId="22" fillId="2" borderId="15" xfId="0" applyFont="1" applyFill="1" applyBorder="1" applyAlignment="1">
      <alignment horizontal="center" vertical="center" wrapText="1"/>
    </xf>
    <xf numFmtId="166" fontId="22" fillId="0" borderId="3"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3" xfId="0" applyNumberFormat="1" applyFont="1" applyBorder="1" applyAlignment="1">
      <alignment horizontal="center" vertical="center"/>
    </xf>
    <xf numFmtId="0" fontId="24" fillId="0" borderId="6" xfId="0" applyFont="1" applyBorder="1" applyAlignment="1">
      <alignment horizontal="center" vertical="center" wrapText="1"/>
    </xf>
    <xf numFmtId="9" fontId="12" fillId="2" borderId="3" xfId="0" applyNumberFormat="1" applyFont="1" applyFill="1" applyBorder="1" applyAlignment="1">
      <alignment horizontal="center" vertical="center" wrapText="1"/>
    </xf>
    <xf numFmtId="0" fontId="7" fillId="4" borderId="0" xfId="0" applyFont="1" applyFill="1"/>
    <xf numFmtId="9" fontId="15" fillId="0" borderId="16" xfId="1" applyFont="1" applyBorder="1" applyAlignment="1">
      <alignment horizontal="center" vertical="center" wrapText="1"/>
    </xf>
    <xf numFmtId="0" fontId="27" fillId="0" borderId="0" xfId="0" applyFont="1"/>
    <xf numFmtId="2" fontId="12" fillId="0" borderId="3" xfId="0" applyNumberFormat="1" applyFont="1" applyBorder="1" applyAlignment="1">
      <alignment horizontal="center" vertical="center"/>
    </xf>
    <xf numFmtId="164" fontId="0" fillId="0" borderId="0" xfId="1" applyNumberFormat="1" applyFont="1"/>
    <xf numFmtId="0" fontId="9" fillId="0" borderId="0" xfId="0" applyFont="1" applyAlignment="1">
      <alignment horizontal="left" wrapText="1"/>
    </xf>
    <xf numFmtId="0" fontId="7" fillId="0" borderId="0" xfId="0" applyFont="1" applyAlignment="1">
      <alignment horizontal="left" wrapText="1"/>
    </xf>
    <xf numFmtId="0" fontId="11" fillId="0" borderId="4" xfId="0" applyFont="1" applyBorder="1" applyAlignment="1">
      <alignment horizontal="left" vertical="center" wrapText="1"/>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8" xfId="0" applyFont="1" applyBorder="1" applyAlignment="1">
      <alignment horizontal="left" vertical="center" wrapText="1"/>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0" fontId="23" fillId="0" borderId="4" xfId="0" applyFont="1" applyBorder="1" applyAlignment="1">
      <alignment vertical="center" wrapText="1"/>
    </xf>
    <xf numFmtId="0" fontId="23" fillId="0" borderId="5" xfId="0" applyFont="1" applyBorder="1" applyAlignment="1">
      <alignment vertical="center" wrapText="1"/>
    </xf>
    <xf numFmtId="0" fontId="23" fillId="0" borderId="6" xfId="0" applyFont="1" applyBorder="1" applyAlignment="1">
      <alignmen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27" fillId="0" borderId="5" xfId="0" applyFont="1" applyBorder="1" applyAlignment="1">
      <alignment horizontal="left" wrapText="1"/>
    </xf>
    <xf numFmtId="0" fontId="26" fillId="0" borderId="0" xfId="0" applyFont="1" applyAlignment="1">
      <alignment horizontal="center" vertical="center"/>
    </xf>
    <xf numFmtId="0" fontId="18"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0" fillId="0" borderId="0" xfId="0" applyAlignment="1">
      <alignment horizontal="left"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0" fillId="0" borderId="1" xfId="0" applyBorder="1"/>
    <xf numFmtId="0" fontId="1" fillId="0" borderId="0" xfId="0" applyFont="1"/>
    <xf numFmtId="0" fontId="1" fillId="0" borderId="1" xfId="0" applyFont="1" applyBorder="1"/>
    <xf numFmtId="0" fontId="2" fillId="0" borderId="0" xfId="0" applyFont="1"/>
    <xf numFmtId="9" fontId="0" fillId="0" borderId="0" xfId="1" applyNumberFormat="1" applyFont="1"/>
    <xf numFmtId="0" fontId="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Medium9"/>
  <colors>
    <mruColors>
      <color rgb="FF196B5F"/>
      <color rgb="FF00E6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AU" sz="1200">
                <a:solidFill>
                  <a:sysClr val="windowText" lastClr="000000"/>
                </a:solidFill>
              </a:rPr>
              <a:t>Model diagnostic probabilities by sample estimates of sensitivity and specificity </a:t>
            </a:r>
          </a:p>
        </c:rich>
      </c:tx>
      <c:layout>
        <c:manualLayout>
          <c:xMode val="edge"/>
          <c:yMode val="edge"/>
          <c:x val="0.16636269371606741"/>
          <c:y val="1.237773061256027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lotArea>
      <c:layout>
        <c:manualLayout>
          <c:layoutTarget val="inner"/>
          <c:xMode val="edge"/>
          <c:yMode val="edge"/>
          <c:x val="0.16515715452356336"/>
          <c:y val="0.13956831752976601"/>
          <c:w val="0.59332131916063513"/>
          <c:h val="0.73383303194741145"/>
        </c:manualLayout>
      </c:layout>
      <c:scatterChart>
        <c:scatterStyle val="lineMarker"/>
        <c:varyColors val="0"/>
        <c:ser>
          <c:idx val="3"/>
          <c:order val="0"/>
          <c:tx>
            <c:strRef>
              <c:f>Backend!$L$21</c:f>
              <c:strCache>
                <c:ptCount val="1"/>
                <c:pt idx="0">
                  <c:v>Client Specificity</c:v>
                </c:pt>
              </c:strCache>
            </c:strRef>
          </c:tx>
          <c:spPr>
            <a:ln w="19050" cap="rnd">
              <a:noFill/>
              <a:round/>
            </a:ln>
            <a:effectLst/>
          </c:spPr>
          <c:marker>
            <c:symbol val="circle"/>
            <c:size val="15"/>
            <c:spPr>
              <a:solidFill>
                <a:sysClr val="windowText" lastClr="000000"/>
              </a:solidFill>
              <a:ln w="38100">
                <a:noFill/>
              </a:ln>
              <a:effectLst/>
              <a:scene3d>
                <a:camera prst="orthographicFront"/>
                <a:lightRig rig="threePt" dir="t"/>
              </a:scene3d>
              <a:sp3d/>
            </c:spPr>
          </c:marker>
          <c:dLbls>
            <c:spPr>
              <a:solidFill>
                <a:sysClr val="window" lastClr="FFFFFF">
                  <a:alpha val="4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Backend!$J$25</c:f>
              <c:numCache>
                <c:formatCode>0.00</c:formatCode>
                <c:ptCount val="1"/>
                <c:pt idx="0">
                  <c:v>3.210078301870325E-7</c:v>
                </c:pt>
              </c:numCache>
            </c:numRef>
          </c:xVal>
          <c:yVal>
            <c:numRef>
              <c:f>Backend!$L$23</c:f>
              <c:numCache>
                <c:formatCode>0%</c:formatCode>
                <c:ptCount val="1"/>
                <c:pt idx="0">
                  <c:v>3.3600354392644527E-2</c:v>
                </c:pt>
              </c:numCache>
            </c:numRef>
          </c:yVal>
          <c:smooth val="0"/>
          <c:extLst>
            <c:ext xmlns:c16="http://schemas.microsoft.com/office/drawing/2014/chart" uri="{C3380CC4-5D6E-409C-BE32-E72D297353CC}">
              <c16:uniqueId val="{00000000-660A-4CE6-8C1B-FC2D27998751}"/>
            </c:ext>
          </c:extLst>
        </c:ser>
        <c:ser>
          <c:idx val="2"/>
          <c:order val="1"/>
          <c:tx>
            <c:strRef>
              <c:f>Backend!$K$21</c:f>
              <c:strCache>
                <c:ptCount val="1"/>
                <c:pt idx="0">
                  <c:v>Client Sensitivity</c:v>
                </c:pt>
              </c:strCache>
            </c:strRef>
          </c:tx>
          <c:spPr>
            <a:ln w="19050" cap="rnd">
              <a:noFill/>
              <a:round/>
            </a:ln>
            <a:effectLst/>
          </c:spPr>
          <c:marker>
            <c:symbol val="circle"/>
            <c:size val="15"/>
            <c:spPr>
              <a:solidFill>
                <a:srgbClr val="E8E8E8">
                  <a:lumMod val="50000"/>
                </a:srgbClr>
              </a:solidFill>
              <a:ln w="9525">
                <a:noFill/>
              </a:ln>
              <a:effectLst/>
              <a:scene3d>
                <a:camera prst="orthographicFront"/>
                <a:lightRig rig="threePt" dir="t"/>
              </a:scene3d>
              <a:sp3d/>
            </c:spPr>
          </c:marker>
          <c:dLbls>
            <c:spPr>
              <a:solidFill>
                <a:sysClr val="window" lastClr="FFFFFF">
                  <a:alpha val="4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Backend!$J$25</c:f>
              <c:numCache>
                <c:formatCode>0.00</c:formatCode>
                <c:ptCount val="1"/>
                <c:pt idx="0">
                  <c:v>3.210078301870325E-7</c:v>
                </c:pt>
              </c:numCache>
            </c:numRef>
          </c:xVal>
          <c:yVal>
            <c:numRef>
              <c:f>Backend!$K$23</c:f>
              <c:numCache>
                <c:formatCode>0%</c:formatCode>
                <c:ptCount val="1"/>
                <c:pt idx="0">
                  <c:v>0.97780008025184628</c:v>
                </c:pt>
              </c:numCache>
            </c:numRef>
          </c:yVal>
          <c:smooth val="0"/>
          <c:extLst>
            <c:ext xmlns:c16="http://schemas.microsoft.com/office/drawing/2014/chart" uri="{C3380CC4-5D6E-409C-BE32-E72D297353CC}">
              <c16:uniqueId val="{00000001-660A-4CE6-8C1B-FC2D27998751}"/>
            </c:ext>
          </c:extLst>
        </c:ser>
        <c:ser>
          <c:idx val="1"/>
          <c:order val="2"/>
          <c:tx>
            <c:strRef>
              <c:f>Backend!$AP$71</c:f>
              <c:strCache>
                <c:ptCount val="1"/>
                <c:pt idx="0">
                  <c:v>Specificity</c:v>
                </c:pt>
              </c:strCache>
            </c:strRef>
          </c:tx>
          <c:spPr>
            <a:ln w="3175" cap="rnd">
              <a:solidFill>
                <a:sysClr val="windowText" lastClr="000000">
                  <a:lumMod val="85000"/>
                  <a:lumOff val="15000"/>
                </a:sysClr>
              </a:solidFill>
              <a:round/>
            </a:ln>
            <a:effectLst/>
          </c:spPr>
          <c:marker>
            <c:symbol val="circle"/>
            <c:size val="2"/>
            <c:spPr>
              <a:noFill/>
              <a:ln w="9525">
                <a:noFill/>
              </a:ln>
              <a:effectLst/>
            </c:spPr>
          </c:marker>
          <c:trendline>
            <c:spPr>
              <a:ln w="19050" cap="rnd">
                <a:solidFill>
                  <a:sysClr val="windowText" lastClr="000000">
                    <a:alpha val="71000"/>
                  </a:sysClr>
                </a:solidFill>
                <a:prstDash val="solid"/>
              </a:ln>
              <a:effectLst/>
            </c:spPr>
            <c:trendlineType val="poly"/>
            <c:order val="2"/>
            <c:forward val="1"/>
            <c:backward val="1"/>
            <c:dispRSqr val="0"/>
            <c:dispEq val="0"/>
          </c:trendline>
          <c:xVal>
            <c:numRef>
              <c:f>Backend!$AQ$72:$BI$72</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Backend!$AQ$71:$BI$71</c:f>
              <c:numCache>
                <c:formatCode>0.00%</c:formatCode>
                <c:ptCount val="19"/>
                <c:pt idx="0">
                  <c:v>8.6956521739130432E-2</c:v>
                </c:pt>
                <c:pt idx="1">
                  <c:v>0.13043478260869565</c:v>
                </c:pt>
                <c:pt idx="2">
                  <c:v>0.13043478260869565</c:v>
                </c:pt>
                <c:pt idx="3">
                  <c:v>0.21739130434782608</c:v>
                </c:pt>
                <c:pt idx="4">
                  <c:v>0.39130434782608697</c:v>
                </c:pt>
                <c:pt idx="5">
                  <c:v>0.39130434782608697</c:v>
                </c:pt>
                <c:pt idx="6">
                  <c:v>0.39130434782608697</c:v>
                </c:pt>
                <c:pt idx="7">
                  <c:v>0.47826086956521741</c:v>
                </c:pt>
                <c:pt idx="8">
                  <c:v>0.60869565217391308</c:v>
                </c:pt>
                <c:pt idx="9">
                  <c:v>0.60869565217391308</c:v>
                </c:pt>
                <c:pt idx="10">
                  <c:v>0.60869565217391308</c:v>
                </c:pt>
                <c:pt idx="11">
                  <c:v>0.60869565217391308</c:v>
                </c:pt>
                <c:pt idx="12">
                  <c:v>0.78260869565217395</c:v>
                </c:pt>
                <c:pt idx="13">
                  <c:v>0.82608695652173914</c:v>
                </c:pt>
                <c:pt idx="14">
                  <c:v>0.91304347826086951</c:v>
                </c:pt>
                <c:pt idx="15">
                  <c:v>0.95652173913043481</c:v>
                </c:pt>
                <c:pt idx="16">
                  <c:v>1</c:v>
                </c:pt>
                <c:pt idx="17">
                  <c:v>1</c:v>
                </c:pt>
                <c:pt idx="18">
                  <c:v>1</c:v>
                </c:pt>
              </c:numCache>
            </c:numRef>
          </c:yVal>
          <c:smooth val="0"/>
          <c:extLst>
            <c:ext xmlns:c16="http://schemas.microsoft.com/office/drawing/2014/chart" uri="{C3380CC4-5D6E-409C-BE32-E72D297353CC}">
              <c16:uniqueId val="{00000003-660A-4CE6-8C1B-FC2D27998751}"/>
            </c:ext>
          </c:extLst>
        </c:ser>
        <c:ser>
          <c:idx val="0"/>
          <c:order val="3"/>
          <c:tx>
            <c:strRef>
              <c:f>Backend!$AP$70</c:f>
              <c:strCache>
                <c:ptCount val="1"/>
                <c:pt idx="0">
                  <c:v>Sensitivity</c:v>
                </c:pt>
              </c:strCache>
            </c:strRef>
          </c:tx>
          <c:spPr>
            <a:ln w="3175" cap="rnd">
              <a:solidFill>
                <a:srgbClr val="E8E8E8">
                  <a:lumMod val="50000"/>
                </a:srgbClr>
              </a:solidFill>
              <a:round/>
            </a:ln>
            <a:effectLst/>
          </c:spPr>
          <c:marker>
            <c:symbol val="circle"/>
            <c:size val="2"/>
            <c:spPr>
              <a:noFill/>
              <a:ln w="9525">
                <a:noFill/>
              </a:ln>
              <a:effectLst/>
            </c:spPr>
          </c:marker>
          <c:trendline>
            <c:spPr>
              <a:ln w="19050" cap="rnd">
                <a:solidFill>
                  <a:sysClr val="windowText" lastClr="000000">
                    <a:lumMod val="50000"/>
                    <a:lumOff val="50000"/>
                  </a:sysClr>
                </a:solidFill>
                <a:prstDash val="solid"/>
              </a:ln>
              <a:effectLst/>
            </c:spPr>
            <c:trendlineType val="poly"/>
            <c:order val="2"/>
            <c:forward val="1"/>
            <c:backward val="2.0000000000000004E-2"/>
            <c:dispRSqr val="0"/>
            <c:dispEq val="0"/>
          </c:trendline>
          <c:xVal>
            <c:numRef>
              <c:f>Backend!$AQ$72:$BI$72</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Backend!$AQ$70:$BI$70</c:f>
              <c:numCache>
                <c:formatCode>0.00%</c:formatCode>
                <c:ptCount val="19"/>
                <c:pt idx="0">
                  <c:v>1</c:v>
                </c:pt>
                <c:pt idx="1">
                  <c:v>1</c:v>
                </c:pt>
                <c:pt idx="2">
                  <c:v>0.97368421052631582</c:v>
                </c:pt>
                <c:pt idx="3">
                  <c:v>0.97368421052631582</c:v>
                </c:pt>
                <c:pt idx="4">
                  <c:v>0.97368421052631582</c:v>
                </c:pt>
                <c:pt idx="5">
                  <c:v>0.94736842105263153</c:v>
                </c:pt>
                <c:pt idx="6">
                  <c:v>0.94736842105263153</c:v>
                </c:pt>
                <c:pt idx="7">
                  <c:v>0.94736842105263153</c:v>
                </c:pt>
                <c:pt idx="8">
                  <c:v>0.84210526315789469</c:v>
                </c:pt>
                <c:pt idx="9">
                  <c:v>0.81578947368421051</c:v>
                </c:pt>
                <c:pt idx="10">
                  <c:v>0.78947368421052633</c:v>
                </c:pt>
                <c:pt idx="11">
                  <c:v>0.76315789473684215</c:v>
                </c:pt>
                <c:pt idx="12">
                  <c:v>0.68421052631578949</c:v>
                </c:pt>
                <c:pt idx="13">
                  <c:v>0.60526315789473684</c:v>
                </c:pt>
                <c:pt idx="14">
                  <c:v>0.52631578947368418</c:v>
                </c:pt>
                <c:pt idx="15">
                  <c:v>0.52631578947368418</c:v>
                </c:pt>
                <c:pt idx="16">
                  <c:v>0.47368421052631576</c:v>
                </c:pt>
                <c:pt idx="17">
                  <c:v>0.36842105263157893</c:v>
                </c:pt>
                <c:pt idx="18">
                  <c:v>0.18421052631578946</c:v>
                </c:pt>
              </c:numCache>
            </c:numRef>
          </c:yVal>
          <c:smooth val="0"/>
          <c:extLst>
            <c:ext xmlns:c16="http://schemas.microsoft.com/office/drawing/2014/chart" uri="{C3380CC4-5D6E-409C-BE32-E72D297353CC}">
              <c16:uniqueId val="{00000005-660A-4CE6-8C1B-FC2D27998751}"/>
            </c:ext>
          </c:extLst>
        </c:ser>
        <c:dLbls>
          <c:showLegendKey val="0"/>
          <c:showVal val="0"/>
          <c:showCatName val="0"/>
          <c:showSerName val="0"/>
          <c:showPercent val="0"/>
          <c:showBubbleSize val="0"/>
        </c:dLbls>
        <c:axId val="936085487"/>
        <c:axId val="1084884319"/>
      </c:scatterChart>
      <c:valAx>
        <c:axId val="936085487"/>
        <c:scaling>
          <c:orientation val="minMax"/>
          <c:max val="1"/>
          <c:min val="0"/>
        </c:scaling>
        <c:delete val="0"/>
        <c:axPos val="b"/>
        <c:majorGridlines>
          <c:spPr>
            <a:ln w="9525" cap="flat" cmpd="sng" algn="ctr">
              <a:solidFill>
                <a:sysClr val="window" lastClr="FFFFFF">
                  <a:alpha val="24000"/>
                </a:sys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r>
                  <a:rPr lang="en-AU" sz="1100">
                    <a:solidFill>
                      <a:sysClr val="windowText" lastClr="000000"/>
                    </a:solidFill>
                  </a:rPr>
                  <a:t>Model Probability Output</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084884319"/>
        <c:crosses val="autoZero"/>
        <c:crossBetween val="midCat"/>
        <c:majorUnit val="0.1"/>
      </c:valAx>
      <c:valAx>
        <c:axId val="1084884319"/>
        <c:scaling>
          <c:orientation val="minMax"/>
          <c:max val="1"/>
          <c:min val="0"/>
        </c:scaling>
        <c:delete val="0"/>
        <c:axPos val="l"/>
        <c:majorGridlines>
          <c:spPr>
            <a:ln w="9525" cap="flat" cmpd="sng" algn="ctr">
              <a:solidFill>
                <a:sysClr val="window" lastClr="FFFFFF">
                  <a:alpha val="25000"/>
                </a:sys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r>
                  <a:rPr lang="en-US" sz="1100">
                    <a:solidFill>
                      <a:sysClr val="windowText" lastClr="000000"/>
                    </a:solidFill>
                  </a:rPr>
                  <a:t>Sensitivity/Specificity</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936085487"/>
        <c:crosses val="autoZero"/>
        <c:crossBetween val="midCat"/>
      </c:valAx>
      <c:spPr>
        <a:gradFill flip="none" rotWithShape="1">
          <a:gsLst>
            <a:gs pos="31000">
              <a:srgbClr val="7AB535">
                <a:alpha val="70000"/>
              </a:srgbClr>
            </a:gs>
            <a:gs pos="0">
              <a:srgbClr val="196B5F">
                <a:alpha val="80000"/>
              </a:srgbClr>
            </a:gs>
            <a:gs pos="13000">
              <a:srgbClr val="00B050">
                <a:alpha val="80000"/>
              </a:srgbClr>
            </a:gs>
            <a:gs pos="64000">
              <a:srgbClr val="E7A018">
                <a:alpha val="70000"/>
              </a:srgbClr>
            </a:gs>
            <a:gs pos="50000">
              <a:srgbClr val="F4B919">
                <a:alpha val="70000"/>
              </a:srgbClr>
            </a:gs>
            <a:gs pos="80000">
              <a:srgbClr val="D98617">
                <a:alpha val="80000"/>
              </a:srgbClr>
            </a:gs>
            <a:gs pos="100000">
              <a:srgbClr val="E87331">
                <a:lumMod val="75000"/>
                <a:alpha val="80000"/>
              </a:srgbClr>
            </a:gs>
          </a:gsLst>
          <a:lin ang="0" scaled="1"/>
          <a:tileRect/>
        </a:gradFill>
        <a:ln w="19050">
          <a:solidFill>
            <a:sysClr val="windowText" lastClr="000000">
              <a:lumMod val="50000"/>
              <a:lumOff val="50000"/>
            </a:sys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lumMod val="50000"/>
          <a:lumOff val="50000"/>
        </a:sysClr>
      </a:solidFill>
      <a:round/>
    </a:ln>
    <a:effectLst/>
  </c:spPr>
  <c:txPr>
    <a:bodyPr/>
    <a:lstStyle/>
    <a:p>
      <a:pPr>
        <a:defRPr>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Backend!$AP$64</c:f>
              <c:strCache>
                <c:ptCount val="1"/>
                <c:pt idx="0">
                  <c:v>TP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2.8931977252843393E-2"/>
                  <c:y val="-0.424516474275667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Backend!$AQ$64:$BI$64</c:f>
              <c:numCache>
                <c:formatCode>0</c:formatCode>
                <c:ptCount val="19"/>
                <c:pt idx="0">
                  <c:v>38</c:v>
                </c:pt>
                <c:pt idx="1">
                  <c:v>38</c:v>
                </c:pt>
                <c:pt idx="2">
                  <c:v>37</c:v>
                </c:pt>
                <c:pt idx="3">
                  <c:v>37</c:v>
                </c:pt>
                <c:pt idx="4">
                  <c:v>37</c:v>
                </c:pt>
                <c:pt idx="5">
                  <c:v>36</c:v>
                </c:pt>
                <c:pt idx="6">
                  <c:v>36</c:v>
                </c:pt>
                <c:pt idx="7">
                  <c:v>36</c:v>
                </c:pt>
                <c:pt idx="8">
                  <c:v>32</c:v>
                </c:pt>
                <c:pt idx="9">
                  <c:v>31</c:v>
                </c:pt>
                <c:pt idx="10">
                  <c:v>30</c:v>
                </c:pt>
                <c:pt idx="11">
                  <c:v>29</c:v>
                </c:pt>
                <c:pt idx="12">
                  <c:v>26</c:v>
                </c:pt>
                <c:pt idx="13">
                  <c:v>23</c:v>
                </c:pt>
                <c:pt idx="14">
                  <c:v>20</c:v>
                </c:pt>
                <c:pt idx="15">
                  <c:v>20</c:v>
                </c:pt>
                <c:pt idx="16">
                  <c:v>18</c:v>
                </c:pt>
                <c:pt idx="17">
                  <c:v>14</c:v>
                </c:pt>
                <c:pt idx="18">
                  <c:v>7</c:v>
                </c:pt>
              </c:numCache>
            </c:numRef>
          </c:val>
          <c:smooth val="0"/>
          <c:extLst>
            <c:ext xmlns:c16="http://schemas.microsoft.com/office/drawing/2014/chart" uri="{C3380CC4-5D6E-409C-BE32-E72D297353CC}">
              <c16:uniqueId val="{00000000-BE42-456E-96BC-C0688B16937B}"/>
            </c:ext>
          </c:extLst>
        </c:ser>
        <c:ser>
          <c:idx val="1"/>
          <c:order val="1"/>
          <c:tx>
            <c:strRef>
              <c:f>Backend!$AP$65</c:f>
              <c:strCache>
                <c:ptCount val="1"/>
                <c:pt idx="0">
                  <c:v>TN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val>
            <c:numRef>
              <c:f>Backend!$AQ$65:$BI$65</c:f>
              <c:numCache>
                <c:formatCode>0</c:formatCode>
                <c:ptCount val="19"/>
                <c:pt idx="0">
                  <c:v>2</c:v>
                </c:pt>
                <c:pt idx="1">
                  <c:v>3</c:v>
                </c:pt>
                <c:pt idx="2">
                  <c:v>3</c:v>
                </c:pt>
                <c:pt idx="3">
                  <c:v>5</c:v>
                </c:pt>
                <c:pt idx="4">
                  <c:v>9</c:v>
                </c:pt>
                <c:pt idx="5">
                  <c:v>9</c:v>
                </c:pt>
                <c:pt idx="6">
                  <c:v>9</c:v>
                </c:pt>
                <c:pt idx="7">
                  <c:v>11</c:v>
                </c:pt>
                <c:pt idx="8">
                  <c:v>14</c:v>
                </c:pt>
                <c:pt idx="9">
                  <c:v>14</c:v>
                </c:pt>
                <c:pt idx="10">
                  <c:v>14</c:v>
                </c:pt>
                <c:pt idx="11">
                  <c:v>14</c:v>
                </c:pt>
                <c:pt idx="12">
                  <c:v>18</c:v>
                </c:pt>
                <c:pt idx="13">
                  <c:v>19</c:v>
                </c:pt>
                <c:pt idx="14">
                  <c:v>21</c:v>
                </c:pt>
                <c:pt idx="15">
                  <c:v>22</c:v>
                </c:pt>
                <c:pt idx="16">
                  <c:v>23</c:v>
                </c:pt>
                <c:pt idx="17">
                  <c:v>23</c:v>
                </c:pt>
                <c:pt idx="18">
                  <c:v>23</c:v>
                </c:pt>
              </c:numCache>
            </c:numRef>
          </c:val>
          <c:smooth val="0"/>
          <c:extLst>
            <c:ext xmlns:c16="http://schemas.microsoft.com/office/drawing/2014/chart" uri="{C3380CC4-5D6E-409C-BE32-E72D297353CC}">
              <c16:uniqueId val="{00000001-BE42-456E-96BC-C0688B16937B}"/>
            </c:ext>
          </c:extLst>
        </c:ser>
        <c:ser>
          <c:idx val="2"/>
          <c:order val="2"/>
          <c:tx>
            <c:strRef>
              <c:f>Backend!$AP$66</c:f>
              <c:strCache>
                <c:ptCount val="1"/>
                <c:pt idx="0">
                  <c:v>FP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0"/>
            <c:dispEq val="1"/>
            <c:trendlineLbl>
              <c:layout>
                <c:manualLayout>
                  <c:x val="-0.51815419947506558"/>
                  <c:y val="-0.3523292598133971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Backend!$AQ$66:$BI$66</c:f>
              <c:numCache>
                <c:formatCode>0</c:formatCode>
                <c:ptCount val="19"/>
                <c:pt idx="0">
                  <c:v>21</c:v>
                </c:pt>
                <c:pt idx="1">
                  <c:v>20</c:v>
                </c:pt>
                <c:pt idx="2">
                  <c:v>20</c:v>
                </c:pt>
                <c:pt idx="3">
                  <c:v>18</c:v>
                </c:pt>
                <c:pt idx="4">
                  <c:v>14</c:v>
                </c:pt>
                <c:pt idx="5">
                  <c:v>14</c:v>
                </c:pt>
                <c:pt idx="6">
                  <c:v>14</c:v>
                </c:pt>
                <c:pt idx="7">
                  <c:v>12</c:v>
                </c:pt>
                <c:pt idx="8">
                  <c:v>9</c:v>
                </c:pt>
                <c:pt idx="9">
                  <c:v>9</c:v>
                </c:pt>
                <c:pt idx="10">
                  <c:v>9</c:v>
                </c:pt>
                <c:pt idx="11">
                  <c:v>9</c:v>
                </c:pt>
                <c:pt idx="12">
                  <c:v>5</c:v>
                </c:pt>
                <c:pt idx="13">
                  <c:v>4</c:v>
                </c:pt>
                <c:pt idx="14">
                  <c:v>2</c:v>
                </c:pt>
                <c:pt idx="15">
                  <c:v>1</c:v>
                </c:pt>
                <c:pt idx="16">
                  <c:v>0</c:v>
                </c:pt>
                <c:pt idx="17">
                  <c:v>0</c:v>
                </c:pt>
                <c:pt idx="18">
                  <c:v>0</c:v>
                </c:pt>
              </c:numCache>
            </c:numRef>
          </c:val>
          <c:smooth val="0"/>
          <c:extLst>
            <c:ext xmlns:c16="http://schemas.microsoft.com/office/drawing/2014/chart" uri="{C3380CC4-5D6E-409C-BE32-E72D297353CC}">
              <c16:uniqueId val="{00000002-BE42-456E-96BC-C0688B16937B}"/>
            </c:ext>
          </c:extLst>
        </c:ser>
        <c:ser>
          <c:idx val="3"/>
          <c:order val="3"/>
          <c:tx>
            <c:strRef>
              <c:f>Backend!$AP$67</c:f>
              <c:strCache>
                <c:ptCount val="1"/>
                <c:pt idx="0">
                  <c:v>FN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Backend!$AQ$67:$BI$67</c:f>
              <c:numCache>
                <c:formatCode>0</c:formatCode>
                <c:ptCount val="19"/>
                <c:pt idx="0">
                  <c:v>0</c:v>
                </c:pt>
                <c:pt idx="1">
                  <c:v>0</c:v>
                </c:pt>
                <c:pt idx="2">
                  <c:v>1</c:v>
                </c:pt>
                <c:pt idx="3">
                  <c:v>1</c:v>
                </c:pt>
                <c:pt idx="4">
                  <c:v>1</c:v>
                </c:pt>
                <c:pt idx="5">
                  <c:v>2</c:v>
                </c:pt>
                <c:pt idx="6">
                  <c:v>2</c:v>
                </c:pt>
                <c:pt idx="7">
                  <c:v>2</c:v>
                </c:pt>
                <c:pt idx="8">
                  <c:v>6</c:v>
                </c:pt>
                <c:pt idx="9">
                  <c:v>7</c:v>
                </c:pt>
                <c:pt idx="10">
                  <c:v>8</c:v>
                </c:pt>
                <c:pt idx="11">
                  <c:v>9</c:v>
                </c:pt>
                <c:pt idx="12">
                  <c:v>12</c:v>
                </c:pt>
                <c:pt idx="13">
                  <c:v>15</c:v>
                </c:pt>
                <c:pt idx="14">
                  <c:v>18</c:v>
                </c:pt>
                <c:pt idx="15">
                  <c:v>18</c:v>
                </c:pt>
                <c:pt idx="16">
                  <c:v>20</c:v>
                </c:pt>
                <c:pt idx="17">
                  <c:v>24</c:v>
                </c:pt>
                <c:pt idx="18">
                  <c:v>31</c:v>
                </c:pt>
              </c:numCache>
            </c:numRef>
          </c:val>
          <c:smooth val="0"/>
          <c:extLst>
            <c:ext xmlns:c16="http://schemas.microsoft.com/office/drawing/2014/chart" uri="{C3380CC4-5D6E-409C-BE32-E72D297353CC}">
              <c16:uniqueId val="{00000003-BE42-456E-96BC-C0688B16937B}"/>
            </c:ext>
          </c:extLst>
        </c:ser>
        <c:dLbls>
          <c:showLegendKey val="0"/>
          <c:showVal val="0"/>
          <c:showCatName val="0"/>
          <c:showSerName val="0"/>
          <c:showPercent val="0"/>
          <c:showBubbleSize val="0"/>
        </c:dLbls>
        <c:marker val="1"/>
        <c:smooth val="0"/>
        <c:axId val="1082280047"/>
        <c:axId val="1082281007"/>
      </c:lineChart>
      <c:catAx>
        <c:axId val="1082280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281007"/>
        <c:crosses val="autoZero"/>
        <c:auto val="1"/>
        <c:lblAlgn val="ctr"/>
        <c:lblOffset val="100"/>
        <c:noMultiLvlLbl val="0"/>
      </c:catAx>
      <c:valAx>
        <c:axId val="1082281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280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Backend!$AP$109</c:f>
              <c:strCache>
                <c:ptCount val="1"/>
                <c:pt idx="0">
                  <c:v>TP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Backend!$AQ$109:$BI$109</c:f>
              <c:numCache>
                <c:formatCode>General</c:formatCode>
                <c:ptCount val="19"/>
                <c:pt idx="0">
                  <c:v>19</c:v>
                </c:pt>
                <c:pt idx="1">
                  <c:v>19</c:v>
                </c:pt>
                <c:pt idx="2">
                  <c:v>18</c:v>
                </c:pt>
                <c:pt idx="3">
                  <c:v>18</c:v>
                </c:pt>
                <c:pt idx="4">
                  <c:v>16</c:v>
                </c:pt>
                <c:pt idx="5">
                  <c:v>16</c:v>
                </c:pt>
                <c:pt idx="6">
                  <c:v>16</c:v>
                </c:pt>
                <c:pt idx="7">
                  <c:v>14</c:v>
                </c:pt>
                <c:pt idx="8">
                  <c:v>13</c:v>
                </c:pt>
                <c:pt idx="9">
                  <c:v>13</c:v>
                </c:pt>
                <c:pt idx="10">
                  <c:v>13</c:v>
                </c:pt>
                <c:pt idx="11">
                  <c:v>13</c:v>
                </c:pt>
                <c:pt idx="12">
                  <c:v>12</c:v>
                </c:pt>
                <c:pt idx="13">
                  <c:v>10</c:v>
                </c:pt>
                <c:pt idx="14">
                  <c:v>9</c:v>
                </c:pt>
                <c:pt idx="15">
                  <c:v>6</c:v>
                </c:pt>
                <c:pt idx="16">
                  <c:v>5</c:v>
                </c:pt>
                <c:pt idx="17">
                  <c:v>3</c:v>
                </c:pt>
                <c:pt idx="18">
                  <c:v>3</c:v>
                </c:pt>
              </c:numCache>
            </c:numRef>
          </c:val>
          <c:smooth val="0"/>
          <c:extLst>
            <c:ext xmlns:c16="http://schemas.microsoft.com/office/drawing/2014/chart" uri="{C3380CC4-5D6E-409C-BE32-E72D297353CC}">
              <c16:uniqueId val="{00000000-33D1-4F13-8005-15935801E91D}"/>
            </c:ext>
          </c:extLst>
        </c:ser>
        <c:ser>
          <c:idx val="1"/>
          <c:order val="1"/>
          <c:tx>
            <c:strRef>
              <c:f>Backend!$AP$110</c:f>
              <c:strCache>
                <c:ptCount val="1"/>
                <c:pt idx="0">
                  <c:v>TN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Backend!$AQ$110:$BI$110</c:f>
              <c:numCache>
                <c:formatCode>General</c:formatCode>
                <c:ptCount val="19"/>
                <c:pt idx="0">
                  <c:v>0</c:v>
                </c:pt>
                <c:pt idx="1">
                  <c:v>0</c:v>
                </c:pt>
                <c:pt idx="2">
                  <c:v>0</c:v>
                </c:pt>
                <c:pt idx="3">
                  <c:v>1</c:v>
                </c:pt>
                <c:pt idx="4">
                  <c:v>1</c:v>
                </c:pt>
                <c:pt idx="5">
                  <c:v>1</c:v>
                </c:pt>
                <c:pt idx="6">
                  <c:v>1</c:v>
                </c:pt>
                <c:pt idx="7">
                  <c:v>1</c:v>
                </c:pt>
                <c:pt idx="8">
                  <c:v>2</c:v>
                </c:pt>
                <c:pt idx="9">
                  <c:v>2</c:v>
                </c:pt>
                <c:pt idx="10">
                  <c:v>2</c:v>
                </c:pt>
                <c:pt idx="11">
                  <c:v>3</c:v>
                </c:pt>
                <c:pt idx="12">
                  <c:v>3</c:v>
                </c:pt>
                <c:pt idx="13">
                  <c:v>3</c:v>
                </c:pt>
                <c:pt idx="14">
                  <c:v>4</c:v>
                </c:pt>
                <c:pt idx="15">
                  <c:v>4</c:v>
                </c:pt>
                <c:pt idx="16">
                  <c:v>4</c:v>
                </c:pt>
                <c:pt idx="17">
                  <c:v>4</c:v>
                </c:pt>
                <c:pt idx="18">
                  <c:v>4</c:v>
                </c:pt>
              </c:numCache>
            </c:numRef>
          </c:val>
          <c:smooth val="0"/>
          <c:extLst>
            <c:ext xmlns:c16="http://schemas.microsoft.com/office/drawing/2014/chart" uri="{C3380CC4-5D6E-409C-BE32-E72D297353CC}">
              <c16:uniqueId val="{00000001-33D1-4F13-8005-15935801E91D}"/>
            </c:ext>
          </c:extLst>
        </c:ser>
        <c:ser>
          <c:idx val="2"/>
          <c:order val="2"/>
          <c:tx>
            <c:strRef>
              <c:f>Backend!$AP$111</c:f>
              <c:strCache>
                <c:ptCount val="1"/>
                <c:pt idx="0">
                  <c:v>FP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Backend!$AQ$111:$BI$111</c:f>
              <c:numCache>
                <c:formatCode>General</c:formatCode>
                <c:ptCount val="19"/>
                <c:pt idx="0">
                  <c:v>4</c:v>
                </c:pt>
                <c:pt idx="1">
                  <c:v>4</c:v>
                </c:pt>
                <c:pt idx="2">
                  <c:v>4</c:v>
                </c:pt>
                <c:pt idx="3">
                  <c:v>3</c:v>
                </c:pt>
                <c:pt idx="4">
                  <c:v>3</c:v>
                </c:pt>
                <c:pt idx="5">
                  <c:v>3</c:v>
                </c:pt>
                <c:pt idx="6">
                  <c:v>3</c:v>
                </c:pt>
                <c:pt idx="7">
                  <c:v>3</c:v>
                </c:pt>
                <c:pt idx="8">
                  <c:v>2</c:v>
                </c:pt>
                <c:pt idx="9">
                  <c:v>2</c:v>
                </c:pt>
                <c:pt idx="10">
                  <c:v>2</c:v>
                </c:pt>
                <c:pt idx="11">
                  <c:v>1</c:v>
                </c:pt>
                <c:pt idx="12">
                  <c:v>1</c:v>
                </c:pt>
                <c:pt idx="13">
                  <c:v>1</c:v>
                </c:pt>
                <c:pt idx="14">
                  <c:v>0</c:v>
                </c:pt>
                <c:pt idx="15">
                  <c:v>0</c:v>
                </c:pt>
                <c:pt idx="16">
                  <c:v>0</c:v>
                </c:pt>
                <c:pt idx="17">
                  <c:v>0</c:v>
                </c:pt>
                <c:pt idx="18">
                  <c:v>0</c:v>
                </c:pt>
              </c:numCache>
            </c:numRef>
          </c:val>
          <c:smooth val="0"/>
          <c:extLst>
            <c:ext xmlns:c16="http://schemas.microsoft.com/office/drawing/2014/chart" uri="{C3380CC4-5D6E-409C-BE32-E72D297353CC}">
              <c16:uniqueId val="{00000002-33D1-4F13-8005-15935801E91D}"/>
            </c:ext>
          </c:extLst>
        </c:ser>
        <c:ser>
          <c:idx val="3"/>
          <c:order val="3"/>
          <c:tx>
            <c:strRef>
              <c:f>Backend!$AP$112</c:f>
              <c:strCache>
                <c:ptCount val="1"/>
                <c:pt idx="0">
                  <c:v>FN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Backend!$AQ$112:$BI$112</c:f>
              <c:numCache>
                <c:formatCode>General</c:formatCode>
                <c:ptCount val="19"/>
                <c:pt idx="0">
                  <c:v>0</c:v>
                </c:pt>
                <c:pt idx="1">
                  <c:v>0</c:v>
                </c:pt>
                <c:pt idx="2">
                  <c:v>1</c:v>
                </c:pt>
                <c:pt idx="3">
                  <c:v>1</c:v>
                </c:pt>
                <c:pt idx="4">
                  <c:v>3</c:v>
                </c:pt>
                <c:pt idx="5">
                  <c:v>3</c:v>
                </c:pt>
                <c:pt idx="6">
                  <c:v>3</c:v>
                </c:pt>
                <c:pt idx="7">
                  <c:v>5</c:v>
                </c:pt>
                <c:pt idx="8">
                  <c:v>6</c:v>
                </c:pt>
                <c:pt idx="9">
                  <c:v>6</c:v>
                </c:pt>
                <c:pt idx="10">
                  <c:v>6</c:v>
                </c:pt>
                <c:pt idx="11">
                  <c:v>6</c:v>
                </c:pt>
                <c:pt idx="12">
                  <c:v>7</c:v>
                </c:pt>
                <c:pt idx="13">
                  <c:v>9</c:v>
                </c:pt>
                <c:pt idx="14">
                  <c:v>10</c:v>
                </c:pt>
                <c:pt idx="15">
                  <c:v>13</c:v>
                </c:pt>
                <c:pt idx="16">
                  <c:v>14</c:v>
                </c:pt>
                <c:pt idx="17">
                  <c:v>16</c:v>
                </c:pt>
                <c:pt idx="18">
                  <c:v>16</c:v>
                </c:pt>
              </c:numCache>
            </c:numRef>
          </c:val>
          <c:smooth val="0"/>
          <c:extLst>
            <c:ext xmlns:c16="http://schemas.microsoft.com/office/drawing/2014/chart" uri="{C3380CC4-5D6E-409C-BE32-E72D297353CC}">
              <c16:uniqueId val="{00000003-33D1-4F13-8005-15935801E91D}"/>
            </c:ext>
          </c:extLst>
        </c:ser>
        <c:dLbls>
          <c:showLegendKey val="0"/>
          <c:showVal val="0"/>
          <c:showCatName val="0"/>
          <c:showSerName val="0"/>
          <c:showPercent val="0"/>
          <c:showBubbleSize val="0"/>
        </c:dLbls>
        <c:marker val="1"/>
        <c:smooth val="0"/>
        <c:axId val="1087378559"/>
        <c:axId val="1087379519"/>
      </c:lineChart>
      <c:catAx>
        <c:axId val="10873785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79519"/>
        <c:crosses val="autoZero"/>
        <c:auto val="1"/>
        <c:lblAlgn val="ctr"/>
        <c:lblOffset val="100"/>
        <c:noMultiLvlLbl val="0"/>
      </c:catAx>
      <c:valAx>
        <c:axId val="108737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7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Backend!$AP$68</c:f>
              <c:strCache>
                <c:ptCount val="1"/>
                <c:pt idx="0">
                  <c:v>Precision (PPV)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1"/>
            <c:dispEq val="1"/>
            <c:trendlineLbl>
              <c:layout>
                <c:manualLayout>
                  <c:x val="-0.71169197057442479"/>
                  <c:y val="0.790298148562493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Backend!$AQ$72:$BI$72</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f>Backend!$AQ$68:$BI$68</c:f>
              <c:numCache>
                <c:formatCode>0.00%</c:formatCode>
                <c:ptCount val="19"/>
                <c:pt idx="0">
                  <c:v>0.64406779661016944</c:v>
                </c:pt>
                <c:pt idx="1">
                  <c:v>0.65517241379310343</c:v>
                </c:pt>
                <c:pt idx="2">
                  <c:v>0.64912280701754388</c:v>
                </c:pt>
                <c:pt idx="3">
                  <c:v>0.67272727272727273</c:v>
                </c:pt>
                <c:pt idx="4">
                  <c:v>0.72549019607843135</c:v>
                </c:pt>
                <c:pt idx="5">
                  <c:v>0.72</c:v>
                </c:pt>
                <c:pt idx="6">
                  <c:v>0.72</c:v>
                </c:pt>
                <c:pt idx="7">
                  <c:v>0.75</c:v>
                </c:pt>
                <c:pt idx="8">
                  <c:v>0.78048780487804881</c:v>
                </c:pt>
                <c:pt idx="9">
                  <c:v>0.77500000000000002</c:v>
                </c:pt>
                <c:pt idx="10">
                  <c:v>0.76923076923076927</c:v>
                </c:pt>
                <c:pt idx="11">
                  <c:v>0.76315789473684215</c:v>
                </c:pt>
                <c:pt idx="12">
                  <c:v>0.83870967741935487</c:v>
                </c:pt>
                <c:pt idx="13">
                  <c:v>0.85185185185185186</c:v>
                </c:pt>
                <c:pt idx="14">
                  <c:v>0.90909090909090906</c:v>
                </c:pt>
                <c:pt idx="15">
                  <c:v>0.95238095238095233</c:v>
                </c:pt>
                <c:pt idx="16">
                  <c:v>1</c:v>
                </c:pt>
                <c:pt idx="17">
                  <c:v>1</c:v>
                </c:pt>
                <c:pt idx="18">
                  <c:v>1</c:v>
                </c:pt>
              </c:numCache>
            </c:numRef>
          </c:val>
          <c:smooth val="0"/>
          <c:extLst>
            <c:ext xmlns:c16="http://schemas.microsoft.com/office/drawing/2014/chart" uri="{C3380CC4-5D6E-409C-BE32-E72D297353CC}">
              <c16:uniqueId val="{00000000-1CFA-4A72-989D-00638B48D030}"/>
            </c:ext>
          </c:extLst>
        </c:ser>
        <c:ser>
          <c:idx val="1"/>
          <c:order val="1"/>
          <c:tx>
            <c:strRef>
              <c:f>Backend!$V$79</c:f>
              <c:strCache>
                <c:ptCount val="1"/>
                <c:pt idx="0">
                  <c:v>Testing Set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Backend!$AQ$72:$BI$72</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f>Backend!$AQ$113:$BI$113</c:f>
              <c:numCache>
                <c:formatCode>0%</c:formatCode>
                <c:ptCount val="19"/>
                <c:pt idx="0">
                  <c:v>0.82608695652173914</c:v>
                </c:pt>
                <c:pt idx="1">
                  <c:v>0.82608695652173914</c:v>
                </c:pt>
                <c:pt idx="2">
                  <c:v>0.81818181818181823</c:v>
                </c:pt>
                <c:pt idx="3">
                  <c:v>0.8571428571428571</c:v>
                </c:pt>
                <c:pt idx="4">
                  <c:v>0.84210526315789469</c:v>
                </c:pt>
                <c:pt idx="5">
                  <c:v>0.84210526315789469</c:v>
                </c:pt>
                <c:pt idx="6">
                  <c:v>0.84210526315789469</c:v>
                </c:pt>
                <c:pt idx="7">
                  <c:v>0.82352941176470584</c:v>
                </c:pt>
                <c:pt idx="8">
                  <c:v>0.8666666666666667</c:v>
                </c:pt>
                <c:pt idx="9">
                  <c:v>0.8666666666666667</c:v>
                </c:pt>
                <c:pt idx="10">
                  <c:v>0.8666666666666667</c:v>
                </c:pt>
                <c:pt idx="11">
                  <c:v>0.9285714285714286</c:v>
                </c:pt>
                <c:pt idx="12">
                  <c:v>0.92307692307692313</c:v>
                </c:pt>
                <c:pt idx="13">
                  <c:v>0.90909090909090906</c:v>
                </c:pt>
                <c:pt idx="14">
                  <c:v>1</c:v>
                </c:pt>
                <c:pt idx="15">
                  <c:v>1</c:v>
                </c:pt>
                <c:pt idx="16">
                  <c:v>1</c:v>
                </c:pt>
                <c:pt idx="17">
                  <c:v>1</c:v>
                </c:pt>
                <c:pt idx="18">
                  <c:v>1</c:v>
                </c:pt>
              </c:numCache>
            </c:numRef>
          </c:val>
          <c:smooth val="0"/>
          <c:extLst>
            <c:ext xmlns:c16="http://schemas.microsoft.com/office/drawing/2014/chart" uri="{C3380CC4-5D6E-409C-BE32-E72D297353CC}">
              <c16:uniqueId val="{00000001-1CFA-4A72-989D-00638B48D030}"/>
            </c:ext>
          </c:extLst>
        </c:ser>
        <c:ser>
          <c:idx val="4"/>
          <c:order val="4"/>
          <c:tx>
            <c:strRef>
              <c:f>Backend!$AP$69</c:f>
              <c:strCache>
                <c:ptCount val="1"/>
                <c:pt idx="0">
                  <c:v>NPV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1"/>
            <c:dispEq val="1"/>
            <c:trendlineLbl>
              <c:layout>
                <c:manualLayout>
                  <c:x val="0.15260472818776152"/>
                  <c:y val="0.499517420442341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Backend!$AQ$69:$BI$69</c:f>
              <c:numCache>
                <c:formatCode>0.00%</c:formatCode>
                <c:ptCount val="19"/>
                <c:pt idx="0">
                  <c:v>1</c:v>
                </c:pt>
                <c:pt idx="1">
                  <c:v>1</c:v>
                </c:pt>
                <c:pt idx="2">
                  <c:v>0.75</c:v>
                </c:pt>
                <c:pt idx="3">
                  <c:v>0.83333333333333337</c:v>
                </c:pt>
                <c:pt idx="4">
                  <c:v>0.9</c:v>
                </c:pt>
                <c:pt idx="5">
                  <c:v>0.81818181818181823</c:v>
                </c:pt>
                <c:pt idx="6">
                  <c:v>0.81818181818181823</c:v>
                </c:pt>
                <c:pt idx="7">
                  <c:v>0.84615384615384615</c:v>
                </c:pt>
                <c:pt idx="8">
                  <c:v>0.7</c:v>
                </c:pt>
                <c:pt idx="9">
                  <c:v>0.66666666666666663</c:v>
                </c:pt>
                <c:pt idx="10">
                  <c:v>0.63636363636363635</c:v>
                </c:pt>
                <c:pt idx="11">
                  <c:v>0.60869565217391308</c:v>
                </c:pt>
                <c:pt idx="12">
                  <c:v>0.6</c:v>
                </c:pt>
                <c:pt idx="13">
                  <c:v>0.55882352941176472</c:v>
                </c:pt>
                <c:pt idx="14">
                  <c:v>0.53846153846153844</c:v>
                </c:pt>
                <c:pt idx="15">
                  <c:v>0.55000000000000004</c:v>
                </c:pt>
                <c:pt idx="16">
                  <c:v>0.53488372093023251</c:v>
                </c:pt>
                <c:pt idx="17">
                  <c:v>0.48936170212765956</c:v>
                </c:pt>
                <c:pt idx="18">
                  <c:v>0.42592592592592593</c:v>
                </c:pt>
              </c:numCache>
            </c:numRef>
          </c:val>
          <c:smooth val="0"/>
          <c:extLst>
            <c:ext xmlns:c16="http://schemas.microsoft.com/office/drawing/2014/chart" uri="{C3380CC4-5D6E-409C-BE32-E72D297353CC}">
              <c16:uniqueId val="{00000004-1CFA-4A72-989D-00638B48D030}"/>
            </c:ext>
          </c:extLst>
        </c:ser>
        <c:ser>
          <c:idx val="5"/>
          <c:order val="5"/>
          <c:tx>
            <c:strRef>
              <c:f>Backend!$V$79</c:f>
              <c:strCache>
                <c:ptCount val="1"/>
                <c:pt idx="0">
                  <c:v>Testing Set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Backend!$AQ$114:$BI$114</c:f>
              <c:numCache>
                <c:formatCode>0%</c:formatCode>
                <c:ptCount val="19"/>
                <c:pt idx="2">
                  <c:v>0</c:v>
                </c:pt>
                <c:pt idx="3">
                  <c:v>0.5</c:v>
                </c:pt>
                <c:pt idx="4">
                  <c:v>0.25</c:v>
                </c:pt>
                <c:pt idx="5">
                  <c:v>0.25</c:v>
                </c:pt>
                <c:pt idx="6">
                  <c:v>0.25</c:v>
                </c:pt>
                <c:pt idx="7">
                  <c:v>0.16666666666666666</c:v>
                </c:pt>
                <c:pt idx="8">
                  <c:v>0.25</c:v>
                </c:pt>
                <c:pt idx="9">
                  <c:v>0.25</c:v>
                </c:pt>
                <c:pt idx="10">
                  <c:v>0.25</c:v>
                </c:pt>
                <c:pt idx="11">
                  <c:v>0.33333333333333331</c:v>
                </c:pt>
                <c:pt idx="12">
                  <c:v>0.3</c:v>
                </c:pt>
                <c:pt idx="13">
                  <c:v>0.25</c:v>
                </c:pt>
                <c:pt idx="14">
                  <c:v>0.2857142857142857</c:v>
                </c:pt>
                <c:pt idx="15">
                  <c:v>0.23529411764705882</c:v>
                </c:pt>
                <c:pt idx="16">
                  <c:v>0.22222222222222221</c:v>
                </c:pt>
                <c:pt idx="17">
                  <c:v>0.2</c:v>
                </c:pt>
                <c:pt idx="18">
                  <c:v>0.2</c:v>
                </c:pt>
              </c:numCache>
            </c:numRef>
          </c:val>
          <c:smooth val="0"/>
          <c:extLst>
            <c:ext xmlns:c16="http://schemas.microsoft.com/office/drawing/2014/chart" uri="{C3380CC4-5D6E-409C-BE32-E72D297353CC}">
              <c16:uniqueId val="{00000007-1CFA-4A72-989D-00638B48D030}"/>
            </c:ext>
          </c:extLst>
        </c:ser>
        <c:dLbls>
          <c:showLegendKey val="0"/>
          <c:showVal val="0"/>
          <c:showCatName val="0"/>
          <c:showSerName val="0"/>
          <c:showPercent val="0"/>
          <c:showBubbleSize val="0"/>
        </c:dLbls>
        <c:marker val="1"/>
        <c:smooth val="0"/>
        <c:axId val="890834463"/>
        <c:axId val="890834943"/>
        <c:extLst>
          <c:ext xmlns:c15="http://schemas.microsoft.com/office/drawing/2012/chart" uri="{02D57815-91ED-43cb-92C2-25804820EDAC}">
            <c15:filteredLineSeries>
              <c15:ser>
                <c:idx val="2"/>
                <c:order val="2"/>
                <c:tx>
                  <c:strRef>
                    <c:extLst>
                      <c:ext uri="{02D57815-91ED-43cb-92C2-25804820EDAC}">
                        <c15:formulaRef>
                          <c15:sqref>Backend!$AP$70</c15:sqref>
                        </c15:formulaRef>
                      </c:ext>
                    </c:extLst>
                    <c:strCache>
                      <c:ptCount val="1"/>
                      <c:pt idx="0">
                        <c:v>Sensitivity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uri="{02D57815-91ED-43cb-92C2-25804820EDAC}">
                        <c15:formulaRef>
                          <c15:sqref>Backend!$AQ$72:$BI$72</c15:sqref>
                        </c15:formulaRef>
                      </c:ext>
                    </c:extLst>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extLst>
                      <c:ext uri="{02D57815-91ED-43cb-92C2-25804820EDAC}">
                        <c15:formulaRef>
                          <c15:sqref>Backend!$AQ$70:$BI$70</c15:sqref>
                        </c15:formulaRef>
                      </c:ext>
                    </c:extLst>
                    <c:numCache>
                      <c:formatCode>0.00%</c:formatCode>
                      <c:ptCount val="19"/>
                      <c:pt idx="0">
                        <c:v>1</c:v>
                      </c:pt>
                      <c:pt idx="1">
                        <c:v>1</c:v>
                      </c:pt>
                      <c:pt idx="2">
                        <c:v>0.97368421052631582</c:v>
                      </c:pt>
                      <c:pt idx="3">
                        <c:v>0.97368421052631582</c:v>
                      </c:pt>
                      <c:pt idx="4">
                        <c:v>0.97368421052631582</c:v>
                      </c:pt>
                      <c:pt idx="5">
                        <c:v>0.94736842105263153</c:v>
                      </c:pt>
                      <c:pt idx="6">
                        <c:v>0.94736842105263153</c:v>
                      </c:pt>
                      <c:pt idx="7">
                        <c:v>0.94736842105263153</c:v>
                      </c:pt>
                      <c:pt idx="8">
                        <c:v>0.84210526315789469</c:v>
                      </c:pt>
                      <c:pt idx="9">
                        <c:v>0.81578947368421051</c:v>
                      </c:pt>
                      <c:pt idx="10">
                        <c:v>0.78947368421052633</c:v>
                      </c:pt>
                      <c:pt idx="11">
                        <c:v>0.76315789473684215</c:v>
                      </c:pt>
                      <c:pt idx="12">
                        <c:v>0.68421052631578949</c:v>
                      </c:pt>
                      <c:pt idx="13">
                        <c:v>0.60526315789473684</c:v>
                      </c:pt>
                      <c:pt idx="14">
                        <c:v>0.52631578947368418</c:v>
                      </c:pt>
                      <c:pt idx="15">
                        <c:v>0.52631578947368418</c:v>
                      </c:pt>
                      <c:pt idx="16">
                        <c:v>0.47368421052631576</c:v>
                      </c:pt>
                      <c:pt idx="17">
                        <c:v>0.36842105263157893</c:v>
                      </c:pt>
                      <c:pt idx="18">
                        <c:v>0.18421052631578946</c:v>
                      </c:pt>
                    </c:numCache>
                  </c:numRef>
                </c:val>
                <c:smooth val="0"/>
                <c:extLst>
                  <c:ext xmlns:c16="http://schemas.microsoft.com/office/drawing/2014/chart" uri="{C3380CC4-5D6E-409C-BE32-E72D297353CC}">
                    <c16:uniqueId val="{00000002-1CFA-4A72-989D-00638B48D03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Backend!$AP$115</c15:sqref>
                        </c15:formulaRef>
                      </c:ext>
                    </c:extLst>
                    <c:strCache>
                      <c:ptCount val="1"/>
                      <c:pt idx="0">
                        <c:v>Sensitivity(Test)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Backend!$AQ$72:$BI$72</c15:sqref>
                        </c15:formulaRef>
                      </c:ext>
                    </c:extLst>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extLst xmlns:c15="http://schemas.microsoft.com/office/drawing/2012/chart">
                      <c:ext xmlns:c15="http://schemas.microsoft.com/office/drawing/2012/chart" uri="{02D57815-91ED-43cb-92C2-25804820EDAC}">
                        <c15:formulaRef>
                          <c15:sqref>Backend!$AQ$115:$BI$115</c15:sqref>
                        </c15:formulaRef>
                      </c:ext>
                    </c:extLst>
                    <c:numCache>
                      <c:formatCode>0%</c:formatCode>
                      <c:ptCount val="19"/>
                      <c:pt idx="0">
                        <c:v>1</c:v>
                      </c:pt>
                      <c:pt idx="1">
                        <c:v>1</c:v>
                      </c:pt>
                      <c:pt idx="2">
                        <c:v>0.94736842105263153</c:v>
                      </c:pt>
                      <c:pt idx="3">
                        <c:v>0.94736842105263153</c:v>
                      </c:pt>
                      <c:pt idx="4">
                        <c:v>0.84210526315789469</c:v>
                      </c:pt>
                      <c:pt idx="5">
                        <c:v>0.84210526315789469</c:v>
                      </c:pt>
                      <c:pt idx="6">
                        <c:v>0.84210526315789469</c:v>
                      </c:pt>
                      <c:pt idx="7">
                        <c:v>0.73684210526315785</c:v>
                      </c:pt>
                      <c:pt idx="8">
                        <c:v>0.68421052631578949</c:v>
                      </c:pt>
                      <c:pt idx="9">
                        <c:v>0.68421052631578949</c:v>
                      </c:pt>
                      <c:pt idx="10">
                        <c:v>0.68421052631578949</c:v>
                      </c:pt>
                      <c:pt idx="11">
                        <c:v>0.68421052631578949</c:v>
                      </c:pt>
                      <c:pt idx="12">
                        <c:v>0.63157894736842102</c:v>
                      </c:pt>
                      <c:pt idx="13">
                        <c:v>0.52631578947368418</c:v>
                      </c:pt>
                      <c:pt idx="14">
                        <c:v>0.47368421052631576</c:v>
                      </c:pt>
                      <c:pt idx="15">
                        <c:v>0.31578947368421051</c:v>
                      </c:pt>
                      <c:pt idx="16">
                        <c:v>0.26315789473684209</c:v>
                      </c:pt>
                      <c:pt idx="17">
                        <c:v>0.15789473684210525</c:v>
                      </c:pt>
                      <c:pt idx="18">
                        <c:v>0.15789473684210525</c:v>
                      </c:pt>
                    </c:numCache>
                  </c:numRef>
                </c:val>
                <c:smooth val="0"/>
                <c:extLst xmlns:c15="http://schemas.microsoft.com/office/drawing/2012/chart">
                  <c:ext xmlns:c16="http://schemas.microsoft.com/office/drawing/2014/chart" uri="{C3380CC4-5D6E-409C-BE32-E72D297353CC}">
                    <c16:uniqueId val="{00000003-1CFA-4A72-989D-00638B48D030}"/>
                  </c:ext>
                </c:extLst>
              </c15:ser>
            </c15:filteredLineSeries>
          </c:ext>
        </c:extLst>
      </c:lineChart>
      <c:catAx>
        <c:axId val="89083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34943"/>
        <c:crosses val="autoZero"/>
        <c:auto val="1"/>
        <c:lblAlgn val="ctr"/>
        <c:lblOffset val="100"/>
        <c:noMultiLvlLbl val="0"/>
      </c:catAx>
      <c:valAx>
        <c:axId val="89083494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34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09492563429572"/>
          <c:y val="0.17107923750195125"/>
          <c:w val="0.50059251968503937"/>
          <c:h val="0.6145355509557342"/>
        </c:manualLayout>
      </c:layout>
      <c:scatterChart>
        <c:scatterStyle val="lineMarker"/>
        <c:varyColors val="0"/>
        <c:ser>
          <c:idx val="1"/>
          <c:order val="0"/>
          <c:tx>
            <c:strRef>
              <c:f>Backend!$AP$72</c:f>
              <c:strCache>
                <c:ptCount val="1"/>
                <c:pt idx="0">
                  <c:v>Cut-Off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Backend!$AQ$70:$BI$70</c:f>
              <c:numCache>
                <c:formatCode>0.00%</c:formatCode>
                <c:ptCount val="19"/>
                <c:pt idx="0">
                  <c:v>1</c:v>
                </c:pt>
                <c:pt idx="1">
                  <c:v>1</c:v>
                </c:pt>
                <c:pt idx="2">
                  <c:v>0.97368421052631582</c:v>
                </c:pt>
                <c:pt idx="3">
                  <c:v>0.97368421052631582</c:v>
                </c:pt>
                <c:pt idx="4">
                  <c:v>0.97368421052631582</c:v>
                </c:pt>
                <c:pt idx="5">
                  <c:v>0.94736842105263153</c:v>
                </c:pt>
                <c:pt idx="6">
                  <c:v>0.94736842105263153</c:v>
                </c:pt>
                <c:pt idx="7">
                  <c:v>0.94736842105263153</c:v>
                </c:pt>
                <c:pt idx="8">
                  <c:v>0.84210526315789469</c:v>
                </c:pt>
                <c:pt idx="9">
                  <c:v>0.81578947368421051</c:v>
                </c:pt>
                <c:pt idx="10">
                  <c:v>0.78947368421052633</c:v>
                </c:pt>
                <c:pt idx="11">
                  <c:v>0.76315789473684215</c:v>
                </c:pt>
                <c:pt idx="12">
                  <c:v>0.68421052631578949</c:v>
                </c:pt>
                <c:pt idx="13">
                  <c:v>0.60526315789473684</c:v>
                </c:pt>
                <c:pt idx="14">
                  <c:v>0.52631578947368418</c:v>
                </c:pt>
                <c:pt idx="15">
                  <c:v>0.52631578947368418</c:v>
                </c:pt>
                <c:pt idx="16">
                  <c:v>0.47368421052631576</c:v>
                </c:pt>
                <c:pt idx="17">
                  <c:v>0.36842105263157893</c:v>
                </c:pt>
                <c:pt idx="18">
                  <c:v>0.18421052631578946</c:v>
                </c:pt>
              </c:numCache>
            </c:numRef>
          </c:xVal>
          <c:yVal>
            <c:numRef>
              <c:f>Backend!$AQ$68:$BI$68</c:f>
              <c:numCache>
                <c:formatCode>0.00%</c:formatCode>
                <c:ptCount val="19"/>
                <c:pt idx="0">
                  <c:v>0.64406779661016944</c:v>
                </c:pt>
                <c:pt idx="1">
                  <c:v>0.65517241379310343</c:v>
                </c:pt>
                <c:pt idx="2">
                  <c:v>0.64912280701754388</c:v>
                </c:pt>
                <c:pt idx="3">
                  <c:v>0.67272727272727273</c:v>
                </c:pt>
                <c:pt idx="4">
                  <c:v>0.72549019607843135</c:v>
                </c:pt>
                <c:pt idx="5">
                  <c:v>0.72</c:v>
                </c:pt>
                <c:pt idx="6">
                  <c:v>0.72</c:v>
                </c:pt>
                <c:pt idx="7">
                  <c:v>0.75</c:v>
                </c:pt>
                <c:pt idx="8">
                  <c:v>0.78048780487804881</c:v>
                </c:pt>
                <c:pt idx="9">
                  <c:v>0.77500000000000002</c:v>
                </c:pt>
                <c:pt idx="10">
                  <c:v>0.76923076923076927</c:v>
                </c:pt>
                <c:pt idx="11">
                  <c:v>0.76315789473684215</c:v>
                </c:pt>
                <c:pt idx="12">
                  <c:v>0.83870967741935487</c:v>
                </c:pt>
                <c:pt idx="13">
                  <c:v>0.85185185185185186</c:v>
                </c:pt>
                <c:pt idx="14">
                  <c:v>0.90909090909090906</c:v>
                </c:pt>
                <c:pt idx="15">
                  <c:v>0.95238095238095233</c:v>
                </c:pt>
                <c:pt idx="16">
                  <c:v>1</c:v>
                </c:pt>
                <c:pt idx="17">
                  <c:v>1</c:v>
                </c:pt>
                <c:pt idx="18">
                  <c:v>1</c:v>
                </c:pt>
              </c:numCache>
            </c:numRef>
          </c:yVal>
          <c:smooth val="0"/>
          <c:extLst>
            <c:ext xmlns:c16="http://schemas.microsoft.com/office/drawing/2014/chart" uri="{C3380CC4-5D6E-409C-BE32-E72D297353CC}">
              <c16:uniqueId val="{00000001-E32E-4731-A3E2-94EC14E9B80F}"/>
            </c:ext>
          </c:extLst>
        </c:ser>
        <c:ser>
          <c:idx val="0"/>
          <c:order val="1"/>
          <c:tx>
            <c:strRef>
              <c:f>Backend!$V$79</c:f>
              <c:strCache>
                <c:ptCount val="1"/>
                <c:pt idx="0">
                  <c:v>Testing Set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Backend!$AQ$115:$BI$115</c:f>
              <c:numCache>
                <c:formatCode>0%</c:formatCode>
                <c:ptCount val="19"/>
                <c:pt idx="0">
                  <c:v>1</c:v>
                </c:pt>
                <c:pt idx="1">
                  <c:v>1</c:v>
                </c:pt>
                <c:pt idx="2">
                  <c:v>0.94736842105263153</c:v>
                </c:pt>
                <c:pt idx="3">
                  <c:v>0.94736842105263153</c:v>
                </c:pt>
                <c:pt idx="4">
                  <c:v>0.84210526315789469</c:v>
                </c:pt>
                <c:pt idx="5">
                  <c:v>0.84210526315789469</c:v>
                </c:pt>
                <c:pt idx="6">
                  <c:v>0.84210526315789469</c:v>
                </c:pt>
                <c:pt idx="7">
                  <c:v>0.73684210526315785</c:v>
                </c:pt>
                <c:pt idx="8">
                  <c:v>0.68421052631578949</c:v>
                </c:pt>
                <c:pt idx="9">
                  <c:v>0.68421052631578949</c:v>
                </c:pt>
                <c:pt idx="10">
                  <c:v>0.68421052631578949</c:v>
                </c:pt>
                <c:pt idx="11">
                  <c:v>0.68421052631578949</c:v>
                </c:pt>
                <c:pt idx="12">
                  <c:v>0.63157894736842102</c:v>
                </c:pt>
                <c:pt idx="13">
                  <c:v>0.52631578947368418</c:v>
                </c:pt>
                <c:pt idx="14">
                  <c:v>0.47368421052631576</c:v>
                </c:pt>
                <c:pt idx="15">
                  <c:v>0.31578947368421051</c:v>
                </c:pt>
                <c:pt idx="16">
                  <c:v>0.26315789473684209</c:v>
                </c:pt>
                <c:pt idx="17">
                  <c:v>0.15789473684210525</c:v>
                </c:pt>
                <c:pt idx="18">
                  <c:v>0.15789473684210525</c:v>
                </c:pt>
              </c:numCache>
            </c:numRef>
          </c:xVal>
          <c:yVal>
            <c:numRef>
              <c:f>Backend!$AQ$113:$BI$113</c:f>
              <c:numCache>
                <c:formatCode>0%</c:formatCode>
                <c:ptCount val="19"/>
                <c:pt idx="0">
                  <c:v>0.82608695652173914</c:v>
                </c:pt>
                <c:pt idx="1">
                  <c:v>0.82608695652173914</c:v>
                </c:pt>
                <c:pt idx="2">
                  <c:v>0.81818181818181823</c:v>
                </c:pt>
                <c:pt idx="3">
                  <c:v>0.8571428571428571</c:v>
                </c:pt>
                <c:pt idx="4">
                  <c:v>0.84210526315789469</c:v>
                </c:pt>
                <c:pt idx="5">
                  <c:v>0.84210526315789469</c:v>
                </c:pt>
                <c:pt idx="6">
                  <c:v>0.84210526315789469</c:v>
                </c:pt>
                <c:pt idx="7">
                  <c:v>0.82352941176470584</c:v>
                </c:pt>
                <c:pt idx="8">
                  <c:v>0.8666666666666667</c:v>
                </c:pt>
                <c:pt idx="9">
                  <c:v>0.8666666666666667</c:v>
                </c:pt>
                <c:pt idx="10">
                  <c:v>0.8666666666666667</c:v>
                </c:pt>
                <c:pt idx="11">
                  <c:v>0.9285714285714286</c:v>
                </c:pt>
                <c:pt idx="12">
                  <c:v>0.92307692307692313</c:v>
                </c:pt>
                <c:pt idx="13">
                  <c:v>0.90909090909090906</c:v>
                </c:pt>
                <c:pt idx="14">
                  <c:v>1</c:v>
                </c:pt>
                <c:pt idx="15">
                  <c:v>1</c:v>
                </c:pt>
                <c:pt idx="16">
                  <c:v>1</c:v>
                </c:pt>
                <c:pt idx="17">
                  <c:v>1</c:v>
                </c:pt>
                <c:pt idx="18">
                  <c:v>1</c:v>
                </c:pt>
              </c:numCache>
            </c:numRef>
          </c:yVal>
          <c:smooth val="0"/>
          <c:extLst>
            <c:ext xmlns:c16="http://schemas.microsoft.com/office/drawing/2014/chart" uri="{C3380CC4-5D6E-409C-BE32-E72D297353CC}">
              <c16:uniqueId val="{00000003-E32E-4731-A3E2-94EC14E9B80F}"/>
            </c:ext>
          </c:extLst>
        </c:ser>
        <c:dLbls>
          <c:showLegendKey val="0"/>
          <c:showVal val="0"/>
          <c:showCatName val="0"/>
          <c:showSerName val="0"/>
          <c:showPercent val="0"/>
          <c:showBubbleSize val="0"/>
        </c:dLbls>
        <c:axId val="798845647"/>
        <c:axId val="798841327"/>
      </c:scatterChart>
      <c:valAx>
        <c:axId val="798845647"/>
        <c:scaling>
          <c:orientation val="minMax"/>
          <c:max val="1"/>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Sensitivity (Recall)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41327"/>
        <c:crosses val="autoZero"/>
        <c:crossBetween val="midCat"/>
        <c:majorUnit val="0.2"/>
      </c:valAx>
      <c:valAx>
        <c:axId val="798841327"/>
        <c:scaling>
          <c:orientation val="minMax"/>
          <c:max val="1"/>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45647"/>
        <c:crosses val="autoZero"/>
        <c:crossBetween val="midCat"/>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Backend!$AP$72</c:f>
              <c:strCache>
                <c:ptCount val="1"/>
                <c:pt idx="0">
                  <c:v>Cut-Off</c:v>
                </c:pt>
              </c:strCache>
            </c:strRef>
          </c:tx>
          <c:spPr>
            <a:ln w="38100" cap="rnd">
              <a:noFill/>
              <a:round/>
            </a:ln>
            <a:effectLst/>
          </c:spPr>
          <c:marker>
            <c:symbol val="circle"/>
            <c:size val="5"/>
            <c:spPr>
              <a:solidFill>
                <a:schemeClr val="accent1"/>
              </a:solidFill>
              <a:ln w="9525">
                <a:solidFill>
                  <a:schemeClr val="accent1"/>
                </a:solidFill>
              </a:ln>
              <a:effectLst/>
            </c:spPr>
          </c:marker>
          <c:xVal>
            <c:numRef>
              <c:f>Backend!$AQ$71:$BI$71</c:f>
              <c:numCache>
                <c:formatCode>0.00%</c:formatCode>
                <c:ptCount val="19"/>
                <c:pt idx="0">
                  <c:v>8.6956521739130432E-2</c:v>
                </c:pt>
                <c:pt idx="1">
                  <c:v>0.13043478260869565</c:v>
                </c:pt>
                <c:pt idx="2">
                  <c:v>0.13043478260869565</c:v>
                </c:pt>
                <c:pt idx="3">
                  <c:v>0.21739130434782608</c:v>
                </c:pt>
                <c:pt idx="4">
                  <c:v>0.39130434782608697</c:v>
                </c:pt>
                <c:pt idx="5">
                  <c:v>0.39130434782608697</c:v>
                </c:pt>
                <c:pt idx="6">
                  <c:v>0.39130434782608697</c:v>
                </c:pt>
                <c:pt idx="7">
                  <c:v>0.47826086956521741</c:v>
                </c:pt>
                <c:pt idx="8">
                  <c:v>0.60869565217391308</c:v>
                </c:pt>
                <c:pt idx="9">
                  <c:v>0.60869565217391308</c:v>
                </c:pt>
                <c:pt idx="10">
                  <c:v>0.60869565217391308</c:v>
                </c:pt>
                <c:pt idx="11">
                  <c:v>0.60869565217391308</c:v>
                </c:pt>
                <c:pt idx="12">
                  <c:v>0.78260869565217395</c:v>
                </c:pt>
                <c:pt idx="13">
                  <c:v>0.82608695652173914</c:v>
                </c:pt>
                <c:pt idx="14">
                  <c:v>0.91304347826086951</c:v>
                </c:pt>
                <c:pt idx="15">
                  <c:v>0.95652173913043481</c:v>
                </c:pt>
                <c:pt idx="16">
                  <c:v>1</c:v>
                </c:pt>
                <c:pt idx="17">
                  <c:v>1</c:v>
                </c:pt>
                <c:pt idx="18">
                  <c:v>1</c:v>
                </c:pt>
              </c:numCache>
            </c:numRef>
          </c:xVal>
          <c:yVal>
            <c:numRef>
              <c:f>Backend!$AQ$70:$BI$70</c:f>
              <c:numCache>
                <c:formatCode>0.00%</c:formatCode>
                <c:ptCount val="19"/>
                <c:pt idx="0">
                  <c:v>1</c:v>
                </c:pt>
                <c:pt idx="1">
                  <c:v>1</c:v>
                </c:pt>
                <c:pt idx="2">
                  <c:v>0.97368421052631582</c:v>
                </c:pt>
                <c:pt idx="3">
                  <c:v>0.97368421052631582</c:v>
                </c:pt>
                <c:pt idx="4">
                  <c:v>0.97368421052631582</c:v>
                </c:pt>
                <c:pt idx="5">
                  <c:v>0.94736842105263153</c:v>
                </c:pt>
                <c:pt idx="6">
                  <c:v>0.94736842105263153</c:v>
                </c:pt>
                <c:pt idx="7">
                  <c:v>0.94736842105263153</c:v>
                </c:pt>
                <c:pt idx="8">
                  <c:v>0.84210526315789469</c:v>
                </c:pt>
                <c:pt idx="9">
                  <c:v>0.81578947368421051</c:v>
                </c:pt>
                <c:pt idx="10">
                  <c:v>0.78947368421052633</c:v>
                </c:pt>
                <c:pt idx="11">
                  <c:v>0.76315789473684215</c:v>
                </c:pt>
                <c:pt idx="12">
                  <c:v>0.68421052631578949</c:v>
                </c:pt>
                <c:pt idx="13">
                  <c:v>0.60526315789473684</c:v>
                </c:pt>
                <c:pt idx="14">
                  <c:v>0.52631578947368418</c:v>
                </c:pt>
                <c:pt idx="15">
                  <c:v>0.52631578947368418</c:v>
                </c:pt>
                <c:pt idx="16">
                  <c:v>0.47368421052631576</c:v>
                </c:pt>
                <c:pt idx="17">
                  <c:v>0.36842105263157893</c:v>
                </c:pt>
                <c:pt idx="18">
                  <c:v>0.18421052631578946</c:v>
                </c:pt>
              </c:numCache>
            </c:numRef>
          </c:yVal>
          <c:smooth val="0"/>
          <c:extLst>
            <c:ext xmlns:c16="http://schemas.microsoft.com/office/drawing/2014/chart" uri="{C3380CC4-5D6E-409C-BE32-E72D297353CC}">
              <c16:uniqueId val="{00000007-4489-499A-BD9D-E8CCB7867817}"/>
            </c:ext>
          </c:extLst>
        </c:ser>
        <c:dLbls>
          <c:showLegendKey val="0"/>
          <c:showVal val="0"/>
          <c:showCatName val="0"/>
          <c:showSerName val="0"/>
          <c:showPercent val="0"/>
          <c:showBubbleSize val="0"/>
        </c:dLbls>
        <c:axId val="936085487"/>
        <c:axId val="1084884319"/>
      </c:scatterChart>
      <c:valAx>
        <c:axId val="9360854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84319"/>
        <c:crosses val="autoZero"/>
        <c:crossBetween val="midCat"/>
      </c:valAx>
      <c:valAx>
        <c:axId val="1084884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854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2"/>
          <c:tx>
            <c:strRef>
              <c:f>Backend!$AP$70</c:f>
              <c:strCache>
                <c:ptCount val="1"/>
                <c:pt idx="0">
                  <c:v>Sensitivity</c:v>
                </c:pt>
              </c:strCache>
              <c:extLst xmlns:c15="http://schemas.microsoft.com/office/drawing/2012/chart"/>
            </c:strRef>
          </c:tx>
          <c:spPr>
            <a:ln w="12700" cap="rnd">
              <a:solidFill>
                <a:schemeClr val="accent3"/>
              </a:solidFill>
              <a:prstDash val="sysDot"/>
              <a:round/>
            </a:ln>
            <a:effectLst/>
          </c:spPr>
          <c:marker>
            <c:symbol val="circle"/>
            <c:size val="5"/>
            <c:spPr>
              <a:noFill/>
              <a:ln w="9525">
                <a:noFill/>
              </a:ln>
              <a:effectLst/>
            </c:spPr>
          </c:marker>
          <c:trendline>
            <c:spPr>
              <a:ln w="19050" cap="rnd">
                <a:solidFill>
                  <a:schemeClr val="accent3"/>
                </a:solidFill>
                <a:prstDash val="solid"/>
              </a:ln>
              <a:effectLst/>
            </c:spPr>
            <c:trendlineType val="poly"/>
            <c:order val="2"/>
            <c:dispRSqr val="1"/>
            <c:dispEq val="1"/>
            <c:trendlineLbl>
              <c:layout>
                <c:manualLayout>
                  <c:x val="9.8068905581818397E-2"/>
                  <c:y val="9.98544729632368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Backend!$AQ$72:$BI$72</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extLst xmlns:c15="http://schemas.microsoft.com/office/drawing/2012/chart"/>
            </c:numRef>
          </c:cat>
          <c:val>
            <c:numRef>
              <c:f>Backend!$AQ$70:$BI$70</c:f>
              <c:numCache>
                <c:formatCode>0.00%</c:formatCode>
                <c:ptCount val="19"/>
                <c:pt idx="0">
                  <c:v>1</c:v>
                </c:pt>
                <c:pt idx="1">
                  <c:v>1</c:v>
                </c:pt>
                <c:pt idx="2">
                  <c:v>0.97368421052631582</c:v>
                </c:pt>
                <c:pt idx="3">
                  <c:v>0.97368421052631582</c:v>
                </c:pt>
                <c:pt idx="4">
                  <c:v>0.97368421052631582</c:v>
                </c:pt>
                <c:pt idx="5">
                  <c:v>0.94736842105263153</c:v>
                </c:pt>
                <c:pt idx="6">
                  <c:v>0.94736842105263153</c:v>
                </c:pt>
                <c:pt idx="7">
                  <c:v>0.94736842105263153</c:v>
                </c:pt>
                <c:pt idx="8">
                  <c:v>0.84210526315789469</c:v>
                </c:pt>
                <c:pt idx="9">
                  <c:v>0.81578947368421051</c:v>
                </c:pt>
                <c:pt idx="10">
                  <c:v>0.78947368421052633</c:v>
                </c:pt>
                <c:pt idx="11">
                  <c:v>0.76315789473684215</c:v>
                </c:pt>
                <c:pt idx="12">
                  <c:v>0.68421052631578949</c:v>
                </c:pt>
                <c:pt idx="13">
                  <c:v>0.60526315789473684</c:v>
                </c:pt>
                <c:pt idx="14">
                  <c:v>0.52631578947368418</c:v>
                </c:pt>
                <c:pt idx="15">
                  <c:v>0.52631578947368418</c:v>
                </c:pt>
                <c:pt idx="16">
                  <c:v>0.47368421052631576</c:v>
                </c:pt>
                <c:pt idx="17">
                  <c:v>0.36842105263157893</c:v>
                </c:pt>
                <c:pt idx="18">
                  <c:v>0.18421052631578946</c:v>
                </c:pt>
              </c:numCache>
              <c:extLst xmlns:c15="http://schemas.microsoft.com/office/drawing/2012/chart"/>
            </c:numRef>
          </c:val>
          <c:smooth val="0"/>
          <c:extLst>
            <c:ext xmlns:c16="http://schemas.microsoft.com/office/drawing/2014/chart" uri="{C3380CC4-5D6E-409C-BE32-E72D297353CC}">
              <c16:uniqueId val="{00000006-04C3-42B0-AF66-F275D09AF937}"/>
            </c:ext>
          </c:extLst>
        </c:ser>
        <c:ser>
          <c:idx val="6"/>
          <c:order val="6"/>
          <c:tx>
            <c:strRef>
              <c:f>Backend!$AP$71</c:f>
              <c:strCache>
                <c:ptCount val="1"/>
                <c:pt idx="0">
                  <c:v>Specificity</c:v>
                </c:pt>
              </c:strCache>
            </c:strRef>
          </c:tx>
          <c:spPr>
            <a:ln w="12700" cap="rnd">
              <a:solidFill>
                <a:srgbClr val="002060"/>
              </a:solidFill>
              <a:prstDash val="sysDot"/>
              <a:round/>
            </a:ln>
            <a:effectLst/>
          </c:spPr>
          <c:marker>
            <c:symbol val="circle"/>
            <c:size val="5"/>
            <c:spPr>
              <a:noFill/>
              <a:ln w="6350">
                <a:noFill/>
                <a:prstDash val="sysDot"/>
              </a:ln>
              <a:effectLst/>
            </c:spPr>
          </c:marker>
          <c:trendline>
            <c:spPr>
              <a:ln w="19050" cap="rnd">
                <a:solidFill>
                  <a:schemeClr val="accent1">
                    <a:lumMod val="60000"/>
                  </a:schemeClr>
                </a:solidFill>
                <a:prstDash val="solid"/>
              </a:ln>
              <a:effectLst/>
            </c:spPr>
            <c:trendlineType val="linear"/>
            <c:dispRSqr val="1"/>
            <c:dispEq val="1"/>
            <c:trendlineLbl>
              <c:layout>
                <c:manualLayout>
                  <c:x val="2.7822076186452459E-2"/>
                  <c:y val="3.73278135196490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Backend!$AQ$71:$BK$71</c:f>
              <c:numCache>
                <c:formatCode>0.00%</c:formatCode>
                <c:ptCount val="21"/>
                <c:pt idx="0">
                  <c:v>8.6956521739130432E-2</c:v>
                </c:pt>
                <c:pt idx="1">
                  <c:v>0.13043478260869565</c:v>
                </c:pt>
                <c:pt idx="2">
                  <c:v>0.13043478260869565</c:v>
                </c:pt>
                <c:pt idx="3">
                  <c:v>0.21739130434782608</c:v>
                </c:pt>
                <c:pt idx="4">
                  <c:v>0.39130434782608697</c:v>
                </c:pt>
                <c:pt idx="5">
                  <c:v>0.39130434782608697</c:v>
                </c:pt>
                <c:pt idx="6">
                  <c:v>0.39130434782608697</c:v>
                </c:pt>
                <c:pt idx="7">
                  <c:v>0.47826086956521741</c:v>
                </c:pt>
                <c:pt idx="8">
                  <c:v>0.60869565217391308</c:v>
                </c:pt>
                <c:pt idx="9">
                  <c:v>0.60869565217391308</c:v>
                </c:pt>
                <c:pt idx="10">
                  <c:v>0.60869565217391308</c:v>
                </c:pt>
                <c:pt idx="11">
                  <c:v>0.60869565217391308</c:v>
                </c:pt>
                <c:pt idx="12">
                  <c:v>0.78260869565217395</c:v>
                </c:pt>
                <c:pt idx="13">
                  <c:v>0.82608695652173914</c:v>
                </c:pt>
                <c:pt idx="14">
                  <c:v>0.91304347826086951</c:v>
                </c:pt>
                <c:pt idx="15">
                  <c:v>0.95652173913043481</c:v>
                </c:pt>
                <c:pt idx="16">
                  <c:v>1</c:v>
                </c:pt>
                <c:pt idx="17">
                  <c:v>1</c:v>
                </c:pt>
                <c:pt idx="18">
                  <c:v>1</c:v>
                </c:pt>
              </c:numCache>
            </c:numRef>
          </c:val>
          <c:smooth val="0"/>
          <c:extLst>
            <c:ext xmlns:c16="http://schemas.microsoft.com/office/drawing/2014/chart" uri="{C3380CC4-5D6E-409C-BE32-E72D297353CC}">
              <c16:uniqueId val="{00000008-04C3-42B0-AF66-F275D09AF937}"/>
            </c:ext>
          </c:extLst>
        </c:ser>
        <c:dLbls>
          <c:showLegendKey val="0"/>
          <c:showVal val="0"/>
          <c:showCatName val="0"/>
          <c:showSerName val="0"/>
          <c:showPercent val="0"/>
          <c:showBubbleSize val="0"/>
        </c:dLbls>
        <c:marker val="1"/>
        <c:smooth val="0"/>
        <c:axId val="890834463"/>
        <c:axId val="890834943"/>
        <c:extLst>
          <c:ext xmlns:c15="http://schemas.microsoft.com/office/drawing/2012/chart" uri="{02D57815-91ED-43cb-92C2-25804820EDAC}">
            <c15:filteredLineSeries>
              <c15:ser>
                <c:idx val="0"/>
                <c:order val="0"/>
                <c:tx>
                  <c:strRef>
                    <c:extLst>
                      <c:ext uri="{02D57815-91ED-43cb-92C2-25804820EDAC}">
                        <c15:formulaRef>
                          <c15:sqref>Backend!$AP$68</c15:sqref>
                        </c15:formulaRef>
                      </c:ext>
                    </c:extLst>
                    <c:strCache>
                      <c:ptCount val="1"/>
                      <c:pt idx="0">
                        <c:v>Precision (PPV)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1"/>
                  <c:dispEq val="1"/>
                  <c:trendlineLbl>
                    <c:layout>
                      <c:manualLayout>
                        <c:x val="-0.71169197057442479"/>
                        <c:y val="0.790298148562493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uri="{02D57815-91ED-43cb-92C2-25804820EDAC}">
                        <c15:formulaRef>
                          <c15:sqref>Backend!$AQ$72:$BI$72</c15:sqref>
                        </c15:formulaRef>
                      </c:ext>
                    </c:extLst>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extLst>
                      <c:ext uri="{02D57815-91ED-43cb-92C2-25804820EDAC}">
                        <c15:formulaRef>
                          <c15:sqref>Backend!$AQ$68:$BI$68</c15:sqref>
                        </c15:formulaRef>
                      </c:ext>
                    </c:extLst>
                    <c:numCache>
                      <c:formatCode>0.00%</c:formatCode>
                      <c:ptCount val="19"/>
                      <c:pt idx="0">
                        <c:v>0.64406779661016944</c:v>
                      </c:pt>
                      <c:pt idx="1">
                        <c:v>0.65517241379310343</c:v>
                      </c:pt>
                      <c:pt idx="2">
                        <c:v>0.64912280701754388</c:v>
                      </c:pt>
                      <c:pt idx="3">
                        <c:v>0.67272727272727273</c:v>
                      </c:pt>
                      <c:pt idx="4">
                        <c:v>0.72549019607843135</c:v>
                      </c:pt>
                      <c:pt idx="5">
                        <c:v>0.72</c:v>
                      </c:pt>
                      <c:pt idx="6">
                        <c:v>0.72</c:v>
                      </c:pt>
                      <c:pt idx="7">
                        <c:v>0.75</c:v>
                      </c:pt>
                      <c:pt idx="8">
                        <c:v>0.78048780487804881</c:v>
                      </c:pt>
                      <c:pt idx="9">
                        <c:v>0.77500000000000002</c:v>
                      </c:pt>
                      <c:pt idx="10">
                        <c:v>0.76923076923076927</c:v>
                      </c:pt>
                      <c:pt idx="11">
                        <c:v>0.76315789473684215</c:v>
                      </c:pt>
                      <c:pt idx="12">
                        <c:v>0.83870967741935487</c:v>
                      </c:pt>
                      <c:pt idx="13">
                        <c:v>0.85185185185185186</c:v>
                      </c:pt>
                      <c:pt idx="14">
                        <c:v>0.90909090909090906</c:v>
                      </c:pt>
                      <c:pt idx="15">
                        <c:v>0.95238095238095233</c:v>
                      </c:pt>
                      <c:pt idx="16">
                        <c:v>1</c:v>
                      </c:pt>
                      <c:pt idx="17">
                        <c:v>1</c:v>
                      </c:pt>
                      <c:pt idx="18">
                        <c:v>1</c:v>
                      </c:pt>
                    </c:numCache>
                  </c:numRef>
                </c:val>
                <c:smooth val="0"/>
                <c:extLst>
                  <c:ext xmlns:c16="http://schemas.microsoft.com/office/drawing/2014/chart" uri="{C3380CC4-5D6E-409C-BE32-E72D297353CC}">
                    <c16:uniqueId val="{00000001-04C3-42B0-AF66-F275D09AF93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Backend!$V$79</c15:sqref>
                        </c15:formulaRef>
                      </c:ext>
                    </c:extLst>
                    <c:strCache>
                      <c:ptCount val="1"/>
                      <c:pt idx="0">
                        <c:v>Testing Set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Backend!$AQ$72:$BI$72</c15:sqref>
                        </c15:formulaRef>
                      </c:ext>
                    </c:extLst>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extLst xmlns:c15="http://schemas.microsoft.com/office/drawing/2012/chart">
                      <c:ext xmlns:c15="http://schemas.microsoft.com/office/drawing/2012/chart" uri="{02D57815-91ED-43cb-92C2-25804820EDAC}">
                        <c15:formulaRef>
                          <c15:sqref>Backend!$AQ$113:$BI$113</c15:sqref>
                        </c15:formulaRef>
                      </c:ext>
                    </c:extLst>
                    <c:numCache>
                      <c:formatCode>0%</c:formatCode>
                      <c:ptCount val="19"/>
                      <c:pt idx="0">
                        <c:v>0.82608695652173914</c:v>
                      </c:pt>
                      <c:pt idx="1">
                        <c:v>0.82608695652173914</c:v>
                      </c:pt>
                      <c:pt idx="2">
                        <c:v>0.81818181818181823</c:v>
                      </c:pt>
                      <c:pt idx="3">
                        <c:v>0.8571428571428571</c:v>
                      </c:pt>
                      <c:pt idx="4">
                        <c:v>0.84210526315789469</c:v>
                      </c:pt>
                      <c:pt idx="5">
                        <c:v>0.84210526315789469</c:v>
                      </c:pt>
                      <c:pt idx="6">
                        <c:v>0.84210526315789469</c:v>
                      </c:pt>
                      <c:pt idx="7">
                        <c:v>0.82352941176470584</c:v>
                      </c:pt>
                      <c:pt idx="8">
                        <c:v>0.8666666666666667</c:v>
                      </c:pt>
                      <c:pt idx="9">
                        <c:v>0.8666666666666667</c:v>
                      </c:pt>
                      <c:pt idx="10">
                        <c:v>0.8666666666666667</c:v>
                      </c:pt>
                      <c:pt idx="11">
                        <c:v>0.9285714285714286</c:v>
                      </c:pt>
                      <c:pt idx="12">
                        <c:v>0.92307692307692313</c:v>
                      </c:pt>
                      <c:pt idx="13">
                        <c:v>0.90909090909090906</c:v>
                      </c:pt>
                      <c:pt idx="14">
                        <c:v>1</c:v>
                      </c:pt>
                      <c:pt idx="15">
                        <c:v>1</c:v>
                      </c:pt>
                      <c:pt idx="16">
                        <c:v>1</c:v>
                      </c:pt>
                      <c:pt idx="17">
                        <c:v>1</c:v>
                      </c:pt>
                      <c:pt idx="18">
                        <c:v>1</c:v>
                      </c:pt>
                    </c:numCache>
                  </c:numRef>
                </c:val>
                <c:smooth val="0"/>
                <c:extLst xmlns:c15="http://schemas.microsoft.com/office/drawing/2012/chart">
                  <c:ext xmlns:c16="http://schemas.microsoft.com/office/drawing/2014/chart" uri="{C3380CC4-5D6E-409C-BE32-E72D297353CC}">
                    <c16:uniqueId val="{00000002-04C3-42B0-AF66-F275D09AF93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Backend!$AP$115</c15:sqref>
                        </c15:formulaRef>
                      </c:ext>
                    </c:extLst>
                    <c:strCache>
                      <c:ptCount val="1"/>
                      <c:pt idx="0">
                        <c:v>Sensitivity(Test)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Backend!$AQ$72:$BI$72</c15:sqref>
                        </c15:formulaRef>
                      </c:ext>
                    </c:extLst>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extLst xmlns:c15="http://schemas.microsoft.com/office/drawing/2012/chart">
                      <c:ext xmlns:c15="http://schemas.microsoft.com/office/drawing/2012/chart" uri="{02D57815-91ED-43cb-92C2-25804820EDAC}">
                        <c15:formulaRef>
                          <c15:sqref>Backend!$AQ$115:$BI$115</c15:sqref>
                        </c15:formulaRef>
                      </c:ext>
                    </c:extLst>
                    <c:numCache>
                      <c:formatCode>0%</c:formatCode>
                      <c:ptCount val="19"/>
                      <c:pt idx="0">
                        <c:v>1</c:v>
                      </c:pt>
                      <c:pt idx="1">
                        <c:v>1</c:v>
                      </c:pt>
                      <c:pt idx="2">
                        <c:v>0.94736842105263153</c:v>
                      </c:pt>
                      <c:pt idx="3">
                        <c:v>0.94736842105263153</c:v>
                      </c:pt>
                      <c:pt idx="4">
                        <c:v>0.84210526315789469</c:v>
                      </c:pt>
                      <c:pt idx="5">
                        <c:v>0.84210526315789469</c:v>
                      </c:pt>
                      <c:pt idx="6">
                        <c:v>0.84210526315789469</c:v>
                      </c:pt>
                      <c:pt idx="7">
                        <c:v>0.73684210526315785</c:v>
                      </c:pt>
                      <c:pt idx="8">
                        <c:v>0.68421052631578949</c:v>
                      </c:pt>
                      <c:pt idx="9">
                        <c:v>0.68421052631578949</c:v>
                      </c:pt>
                      <c:pt idx="10">
                        <c:v>0.68421052631578949</c:v>
                      </c:pt>
                      <c:pt idx="11">
                        <c:v>0.68421052631578949</c:v>
                      </c:pt>
                      <c:pt idx="12">
                        <c:v>0.63157894736842102</c:v>
                      </c:pt>
                      <c:pt idx="13">
                        <c:v>0.52631578947368418</c:v>
                      </c:pt>
                      <c:pt idx="14">
                        <c:v>0.47368421052631576</c:v>
                      </c:pt>
                      <c:pt idx="15">
                        <c:v>0.31578947368421051</c:v>
                      </c:pt>
                      <c:pt idx="16">
                        <c:v>0.26315789473684209</c:v>
                      </c:pt>
                      <c:pt idx="17">
                        <c:v>0.15789473684210525</c:v>
                      </c:pt>
                      <c:pt idx="18">
                        <c:v>0.15789473684210525</c:v>
                      </c:pt>
                    </c:numCache>
                  </c:numRef>
                </c:val>
                <c:smooth val="0"/>
                <c:extLst xmlns:c15="http://schemas.microsoft.com/office/drawing/2012/chart">
                  <c:ext xmlns:c16="http://schemas.microsoft.com/office/drawing/2014/chart" uri="{C3380CC4-5D6E-409C-BE32-E72D297353CC}">
                    <c16:uniqueId val="{00000007-04C3-42B0-AF66-F275D09AF93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Backend!$AP$69</c15:sqref>
                        </c15:formulaRef>
                      </c:ext>
                    </c:extLst>
                    <c:strCache>
                      <c:ptCount val="1"/>
                      <c:pt idx="0">
                        <c:v>NPV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1"/>
                  <c:dispEq val="1"/>
                  <c:trendlineLbl>
                    <c:layout>
                      <c:manualLayout>
                        <c:x val="0.15260472818776152"/>
                        <c:y val="0.499517420442341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extLst xmlns:c15="http://schemas.microsoft.com/office/drawing/2012/chart">
                      <c:ext xmlns:c15="http://schemas.microsoft.com/office/drawing/2012/chart" uri="{02D57815-91ED-43cb-92C2-25804820EDAC}">
                        <c15:formulaRef>
                          <c15:sqref>Backend!$AQ$69:$BI$69</c15:sqref>
                        </c15:formulaRef>
                      </c:ext>
                    </c:extLst>
                    <c:numCache>
                      <c:formatCode>0.00%</c:formatCode>
                      <c:ptCount val="19"/>
                      <c:pt idx="0">
                        <c:v>1</c:v>
                      </c:pt>
                      <c:pt idx="1">
                        <c:v>1</c:v>
                      </c:pt>
                      <c:pt idx="2">
                        <c:v>0.75</c:v>
                      </c:pt>
                      <c:pt idx="3">
                        <c:v>0.83333333333333337</c:v>
                      </c:pt>
                      <c:pt idx="4">
                        <c:v>0.9</c:v>
                      </c:pt>
                      <c:pt idx="5">
                        <c:v>0.81818181818181823</c:v>
                      </c:pt>
                      <c:pt idx="6">
                        <c:v>0.81818181818181823</c:v>
                      </c:pt>
                      <c:pt idx="7">
                        <c:v>0.84615384615384615</c:v>
                      </c:pt>
                      <c:pt idx="8">
                        <c:v>0.7</c:v>
                      </c:pt>
                      <c:pt idx="9">
                        <c:v>0.66666666666666663</c:v>
                      </c:pt>
                      <c:pt idx="10">
                        <c:v>0.63636363636363635</c:v>
                      </c:pt>
                      <c:pt idx="11">
                        <c:v>0.60869565217391308</c:v>
                      </c:pt>
                      <c:pt idx="12">
                        <c:v>0.6</c:v>
                      </c:pt>
                      <c:pt idx="13">
                        <c:v>0.55882352941176472</c:v>
                      </c:pt>
                      <c:pt idx="14">
                        <c:v>0.53846153846153844</c:v>
                      </c:pt>
                      <c:pt idx="15">
                        <c:v>0.55000000000000004</c:v>
                      </c:pt>
                      <c:pt idx="16">
                        <c:v>0.53488372093023251</c:v>
                      </c:pt>
                      <c:pt idx="17">
                        <c:v>0.48936170212765956</c:v>
                      </c:pt>
                      <c:pt idx="18">
                        <c:v>0.42592592592592593</c:v>
                      </c:pt>
                    </c:numCache>
                  </c:numRef>
                </c:val>
                <c:smooth val="0"/>
                <c:extLst xmlns:c15="http://schemas.microsoft.com/office/drawing/2012/chart">
                  <c:ext xmlns:c16="http://schemas.microsoft.com/office/drawing/2014/chart" uri="{C3380CC4-5D6E-409C-BE32-E72D297353CC}">
                    <c16:uniqueId val="{00000004-04C3-42B0-AF66-F275D09AF93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Backend!$V$79</c15:sqref>
                        </c15:formulaRef>
                      </c:ext>
                    </c:extLst>
                    <c:strCache>
                      <c:ptCount val="1"/>
                      <c:pt idx="0">
                        <c:v>Testing Set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xmlns:c15="http://schemas.microsoft.com/office/drawing/2012/chart">
                      <c:ext xmlns:c15="http://schemas.microsoft.com/office/drawing/2012/chart" uri="{02D57815-91ED-43cb-92C2-25804820EDAC}">
                        <c15:formulaRef>
                          <c15:sqref>Backend!$AQ$114:$BI$114</c15:sqref>
                        </c15:formulaRef>
                      </c:ext>
                    </c:extLst>
                    <c:numCache>
                      <c:formatCode>0%</c:formatCode>
                      <c:ptCount val="19"/>
                      <c:pt idx="2">
                        <c:v>0</c:v>
                      </c:pt>
                      <c:pt idx="3">
                        <c:v>0.5</c:v>
                      </c:pt>
                      <c:pt idx="4">
                        <c:v>0.25</c:v>
                      </c:pt>
                      <c:pt idx="5">
                        <c:v>0.25</c:v>
                      </c:pt>
                      <c:pt idx="6">
                        <c:v>0.25</c:v>
                      </c:pt>
                      <c:pt idx="7">
                        <c:v>0.16666666666666666</c:v>
                      </c:pt>
                      <c:pt idx="8">
                        <c:v>0.25</c:v>
                      </c:pt>
                      <c:pt idx="9">
                        <c:v>0.25</c:v>
                      </c:pt>
                      <c:pt idx="10">
                        <c:v>0.25</c:v>
                      </c:pt>
                      <c:pt idx="11">
                        <c:v>0.33333333333333331</c:v>
                      </c:pt>
                      <c:pt idx="12">
                        <c:v>0.3</c:v>
                      </c:pt>
                      <c:pt idx="13">
                        <c:v>0.25</c:v>
                      </c:pt>
                      <c:pt idx="14">
                        <c:v>0.2857142857142857</c:v>
                      </c:pt>
                      <c:pt idx="15">
                        <c:v>0.23529411764705882</c:v>
                      </c:pt>
                      <c:pt idx="16">
                        <c:v>0.22222222222222221</c:v>
                      </c:pt>
                      <c:pt idx="17">
                        <c:v>0.2</c:v>
                      </c:pt>
                      <c:pt idx="18">
                        <c:v>0.2</c:v>
                      </c:pt>
                    </c:numCache>
                  </c:numRef>
                </c:val>
                <c:smooth val="0"/>
                <c:extLst xmlns:c15="http://schemas.microsoft.com/office/drawing/2012/chart">
                  <c:ext xmlns:c16="http://schemas.microsoft.com/office/drawing/2014/chart" uri="{C3380CC4-5D6E-409C-BE32-E72D297353CC}">
                    <c16:uniqueId val="{00000005-04C3-42B0-AF66-F275D09AF937}"/>
                  </c:ext>
                </c:extLst>
              </c15:ser>
            </c15:filteredLineSeries>
          </c:ext>
        </c:extLst>
      </c:lineChart>
      <c:catAx>
        <c:axId val="89083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34943"/>
        <c:crosses val="autoZero"/>
        <c:auto val="1"/>
        <c:lblAlgn val="ctr"/>
        <c:lblOffset val="100"/>
        <c:noMultiLvlLbl val="0"/>
      </c:catAx>
      <c:valAx>
        <c:axId val="89083494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34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2"/>
          <c:order val="2"/>
          <c:tx>
            <c:strRef>
              <c:f>Backend!$AP$70</c:f>
              <c:strCache>
                <c:ptCount val="1"/>
                <c:pt idx="0">
                  <c:v>Sensitivity</c:v>
                </c:pt>
              </c:strCache>
              <c:extLst xmlns:c15="http://schemas.microsoft.com/office/drawing/2012/chart"/>
            </c:strRef>
          </c:tx>
          <c:spPr>
            <a:ln w="6350" cap="rnd">
              <a:solidFill>
                <a:schemeClr val="accent3"/>
              </a:solidFill>
              <a:prstDash val="dash"/>
              <a:round/>
            </a:ln>
            <a:effectLst/>
          </c:spPr>
          <c:marker>
            <c:symbol val="circle"/>
            <c:size val="5"/>
            <c:spPr>
              <a:noFill/>
              <a:ln w="9525">
                <a:noFill/>
              </a:ln>
              <a:effectLst/>
            </c:spPr>
          </c:marker>
          <c:trendline>
            <c:spPr>
              <a:ln w="19050" cap="rnd">
                <a:solidFill>
                  <a:schemeClr val="accent3"/>
                </a:solidFill>
                <a:prstDash val="dash"/>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Backend!$AQ$72:$BI$72</c15:sqref>
                  </c15:fullRef>
                </c:ext>
              </c:extLst>
              <c:f>Backend!$AQ$72:$BI$72</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extLst>
                <c:ext xmlns:c15="http://schemas.microsoft.com/office/drawing/2012/chart" uri="{02D57815-91ED-43cb-92C2-25804820EDAC}">
                  <c15:fullRef>
                    <c15:sqref>Backend!$AQ$70:$BI$70</c15:sqref>
                  </c15:fullRef>
                </c:ext>
              </c:extLst>
              <c:f>Backend!$AQ$70:$BI$70</c:f>
              <c:numCache>
                <c:formatCode>0.00%</c:formatCode>
                <c:ptCount val="19"/>
                <c:pt idx="0">
                  <c:v>1</c:v>
                </c:pt>
                <c:pt idx="1">
                  <c:v>1</c:v>
                </c:pt>
                <c:pt idx="2">
                  <c:v>0.97368421052631582</c:v>
                </c:pt>
                <c:pt idx="3">
                  <c:v>0.97368421052631582</c:v>
                </c:pt>
                <c:pt idx="4">
                  <c:v>0.97368421052631582</c:v>
                </c:pt>
                <c:pt idx="5">
                  <c:v>0.94736842105263153</c:v>
                </c:pt>
                <c:pt idx="6">
                  <c:v>0.94736842105263153</c:v>
                </c:pt>
                <c:pt idx="7">
                  <c:v>0.94736842105263153</c:v>
                </c:pt>
                <c:pt idx="8">
                  <c:v>0.84210526315789469</c:v>
                </c:pt>
                <c:pt idx="9">
                  <c:v>0.81578947368421051</c:v>
                </c:pt>
                <c:pt idx="10">
                  <c:v>0.78947368421052633</c:v>
                </c:pt>
                <c:pt idx="11">
                  <c:v>0.76315789473684215</c:v>
                </c:pt>
                <c:pt idx="12">
                  <c:v>0.68421052631578949</c:v>
                </c:pt>
                <c:pt idx="13">
                  <c:v>0.60526315789473684</c:v>
                </c:pt>
                <c:pt idx="14">
                  <c:v>0.52631578947368418</c:v>
                </c:pt>
                <c:pt idx="15">
                  <c:v>0.52631578947368418</c:v>
                </c:pt>
                <c:pt idx="16">
                  <c:v>0.47368421052631576</c:v>
                </c:pt>
                <c:pt idx="17">
                  <c:v>0.36842105263157893</c:v>
                </c:pt>
                <c:pt idx="18">
                  <c:v>0.18421052631578946</c:v>
                </c:pt>
              </c:numCache>
            </c:numRef>
          </c:val>
          <c:smooth val="0"/>
          <c:extLst>
            <c:ext xmlns:c16="http://schemas.microsoft.com/office/drawing/2014/chart" uri="{C3380CC4-5D6E-409C-BE32-E72D297353CC}">
              <c16:uniqueId val="{00000001-889D-4D88-A863-B6D886216767}"/>
            </c:ext>
          </c:extLst>
        </c:ser>
        <c:ser>
          <c:idx val="6"/>
          <c:order val="6"/>
          <c:tx>
            <c:strRef>
              <c:f>Backend!$AP$71</c:f>
              <c:strCache>
                <c:ptCount val="1"/>
                <c:pt idx="0">
                  <c:v>Specificity</c:v>
                </c:pt>
              </c:strCache>
            </c:strRef>
          </c:tx>
          <c:spPr>
            <a:ln w="6350" cap="rnd">
              <a:solidFill>
                <a:srgbClr val="002060"/>
              </a:solidFill>
              <a:prstDash val="solid"/>
              <a:round/>
            </a:ln>
            <a:effectLst/>
          </c:spPr>
          <c:marker>
            <c:symbol val="circle"/>
            <c:size val="5"/>
            <c:spPr>
              <a:noFill/>
              <a:ln w="6350">
                <a:noFill/>
                <a:prstDash val="sysDot"/>
              </a:ln>
              <a:effectLst/>
            </c:spPr>
          </c:marker>
          <c:trendline>
            <c:spPr>
              <a:ln w="19050" cap="rnd">
                <a:solidFill>
                  <a:schemeClr val="accent1">
                    <a:lumMod val="60000"/>
                  </a:schemeClr>
                </a:solidFill>
                <a:prstDash val="solid"/>
              </a:ln>
              <a:effectLst/>
            </c:spPr>
            <c:trendlineType val="linear"/>
            <c:dispRSqr val="1"/>
            <c:dispEq val="0"/>
            <c:trendlineLbl>
              <c:layout>
                <c:manualLayout>
                  <c:x val="3.7160089151751959E-2"/>
                  <c:y val="0"/>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Lit>
              <c:ptCount val="19"/>
              <c:pt idx="0">
                <c:v>0.05</c:v>
              </c:pt>
              <c:pt idx="1">
                <c:v>0.1</c:v>
              </c:pt>
              <c:pt idx="2">
                <c:v>0.15</c:v>
              </c:pt>
              <c:pt idx="3">
                <c:v>0.2</c:v>
              </c:pt>
              <c:pt idx="4">
                <c:v>0.25</c:v>
              </c:pt>
              <c:pt idx="5">
                <c:v>0.3</c:v>
              </c:pt>
              <c:pt idx="6">
                <c:v>0.35</c:v>
              </c:pt>
              <c:pt idx="7">
                <c:v>0.4</c:v>
              </c:pt>
              <c:pt idx="8">
                <c:v>0.45</c:v>
              </c:pt>
              <c:pt idx="9">
                <c:v>0.5</c:v>
              </c:pt>
              <c:pt idx="10">
                <c:v>0.55</c:v>
              </c:pt>
              <c:pt idx="11">
                <c:v>0.6</c:v>
              </c:pt>
              <c:pt idx="12">
                <c:v>0.65</c:v>
              </c:pt>
              <c:pt idx="13">
                <c:v>0.7</c:v>
              </c:pt>
              <c:pt idx="14">
                <c:v>0.75</c:v>
              </c:pt>
              <c:pt idx="15">
                <c:v>0.8</c:v>
              </c:pt>
              <c:pt idx="16">
                <c:v>0.85</c:v>
              </c:pt>
              <c:pt idx="17">
                <c:v>0.9</c:v>
              </c:pt>
              <c:pt idx="18">
                <c:v>0.95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Backend!$AQ$71:$BK$71</c15:sqref>
                  </c15:fullRef>
                </c:ext>
              </c:extLst>
              <c:f>Backend!$AQ$71:$BI$71</c:f>
              <c:numCache>
                <c:formatCode>0.00%</c:formatCode>
                <c:ptCount val="19"/>
                <c:pt idx="0">
                  <c:v>8.6956521739130432E-2</c:v>
                </c:pt>
                <c:pt idx="1">
                  <c:v>0.13043478260869565</c:v>
                </c:pt>
                <c:pt idx="2">
                  <c:v>0.13043478260869565</c:v>
                </c:pt>
                <c:pt idx="3">
                  <c:v>0.21739130434782608</c:v>
                </c:pt>
                <c:pt idx="4">
                  <c:v>0.39130434782608697</c:v>
                </c:pt>
                <c:pt idx="5">
                  <c:v>0.39130434782608697</c:v>
                </c:pt>
                <c:pt idx="6">
                  <c:v>0.39130434782608697</c:v>
                </c:pt>
                <c:pt idx="7">
                  <c:v>0.47826086956521741</c:v>
                </c:pt>
                <c:pt idx="8">
                  <c:v>0.60869565217391308</c:v>
                </c:pt>
                <c:pt idx="9">
                  <c:v>0.60869565217391308</c:v>
                </c:pt>
                <c:pt idx="10">
                  <c:v>0.60869565217391308</c:v>
                </c:pt>
                <c:pt idx="11">
                  <c:v>0.60869565217391308</c:v>
                </c:pt>
                <c:pt idx="12">
                  <c:v>0.78260869565217395</c:v>
                </c:pt>
                <c:pt idx="13">
                  <c:v>0.82608695652173914</c:v>
                </c:pt>
                <c:pt idx="14">
                  <c:v>0.91304347826086951</c:v>
                </c:pt>
                <c:pt idx="15">
                  <c:v>0.95652173913043481</c:v>
                </c:pt>
                <c:pt idx="16">
                  <c:v>1</c:v>
                </c:pt>
                <c:pt idx="17">
                  <c:v>1</c:v>
                </c:pt>
                <c:pt idx="18">
                  <c:v>1</c:v>
                </c:pt>
              </c:numCache>
            </c:numRef>
          </c:val>
          <c:smooth val="0"/>
          <c:extLst>
            <c:ext xmlns:c16="http://schemas.microsoft.com/office/drawing/2014/chart" uri="{C3380CC4-5D6E-409C-BE32-E72D297353CC}">
              <c16:uniqueId val="{00000003-889D-4D88-A863-B6D886216767}"/>
            </c:ext>
          </c:extLst>
        </c:ser>
        <c:dLbls>
          <c:showLegendKey val="0"/>
          <c:showVal val="0"/>
          <c:showCatName val="0"/>
          <c:showSerName val="0"/>
          <c:showPercent val="0"/>
          <c:showBubbleSize val="0"/>
        </c:dLbls>
        <c:marker val="1"/>
        <c:smooth val="0"/>
        <c:axId val="890834463"/>
        <c:axId val="890834943"/>
        <c:extLst>
          <c:ext xmlns:c15="http://schemas.microsoft.com/office/drawing/2012/chart" uri="{02D57815-91ED-43cb-92C2-25804820EDAC}">
            <c15:filteredLineSeries>
              <c15:ser>
                <c:idx val="0"/>
                <c:order val="0"/>
                <c:tx>
                  <c:strRef>
                    <c:extLst>
                      <c:ext uri="{02D57815-91ED-43cb-92C2-25804820EDAC}">
                        <c15:formulaRef>
                          <c15:sqref>Backend!$AP$68</c15:sqref>
                        </c15:formulaRef>
                      </c:ext>
                    </c:extLst>
                    <c:strCache>
                      <c:ptCount val="1"/>
                      <c:pt idx="0">
                        <c:v>Precision (PPV)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1"/>
                  <c:dispEq val="1"/>
                  <c:trendlineLbl>
                    <c:layout>
                      <c:manualLayout>
                        <c:x val="-0.71169197057442479"/>
                        <c:y val="0.790298148562493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uri="{02D57815-91ED-43cb-92C2-25804820EDAC}">
                        <c15:fullRef>
                          <c15:sqref>Backend!$AQ$72:$BI$72</c15:sqref>
                        </c15:fullRef>
                        <c15:formulaRef>
                          <c15:sqref>Backend!$AQ$72:$BI$72</c15:sqref>
                        </c15:formulaRef>
                      </c:ext>
                    </c:extLst>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extLst>
                      <c:ext uri="{02D57815-91ED-43cb-92C2-25804820EDAC}">
                        <c15:fullRef>
                          <c15:sqref>Backend!$AQ$68:$BI$68</c15:sqref>
                        </c15:fullRef>
                        <c15:formulaRef>
                          <c15:sqref>Backend!$AQ$68:$BI$68</c15:sqref>
                        </c15:formulaRef>
                      </c:ext>
                    </c:extLst>
                    <c:numCache>
                      <c:formatCode>0.00%</c:formatCode>
                      <c:ptCount val="19"/>
                      <c:pt idx="0">
                        <c:v>0.64406779661016944</c:v>
                      </c:pt>
                      <c:pt idx="1">
                        <c:v>0.65517241379310343</c:v>
                      </c:pt>
                      <c:pt idx="2">
                        <c:v>0.64912280701754388</c:v>
                      </c:pt>
                      <c:pt idx="3">
                        <c:v>0.67272727272727273</c:v>
                      </c:pt>
                      <c:pt idx="4">
                        <c:v>0.72549019607843135</c:v>
                      </c:pt>
                      <c:pt idx="5">
                        <c:v>0.72</c:v>
                      </c:pt>
                      <c:pt idx="6">
                        <c:v>0.72</c:v>
                      </c:pt>
                      <c:pt idx="7">
                        <c:v>0.75</c:v>
                      </c:pt>
                      <c:pt idx="8">
                        <c:v>0.78048780487804881</c:v>
                      </c:pt>
                      <c:pt idx="9">
                        <c:v>0.77500000000000002</c:v>
                      </c:pt>
                      <c:pt idx="10">
                        <c:v>0.76923076923076927</c:v>
                      </c:pt>
                      <c:pt idx="11">
                        <c:v>0.76315789473684215</c:v>
                      </c:pt>
                      <c:pt idx="12">
                        <c:v>0.83870967741935487</c:v>
                      </c:pt>
                      <c:pt idx="13">
                        <c:v>0.85185185185185186</c:v>
                      </c:pt>
                      <c:pt idx="14">
                        <c:v>0.90909090909090906</c:v>
                      </c:pt>
                      <c:pt idx="15">
                        <c:v>0.95238095238095233</c:v>
                      </c:pt>
                      <c:pt idx="16">
                        <c:v>1</c:v>
                      </c:pt>
                      <c:pt idx="17">
                        <c:v>1</c:v>
                      </c:pt>
                      <c:pt idx="18">
                        <c:v>1</c:v>
                      </c:pt>
                    </c:numCache>
                  </c:numRef>
                </c:val>
                <c:smooth val="0"/>
                <c:extLst>
                  <c:ext xmlns:c16="http://schemas.microsoft.com/office/drawing/2014/chart" uri="{C3380CC4-5D6E-409C-BE32-E72D297353CC}">
                    <c16:uniqueId val="{00000005-889D-4D88-A863-B6D88621676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Backend!$V$79</c15:sqref>
                        </c15:formulaRef>
                      </c:ext>
                    </c:extLst>
                    <c:strCache>
                      <c:ptCount val="1"/>
                      <c:pt idx="0">
                        <c:v>Testing Set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Backend!$AQ$72:$BI$72</c15:sqref>
                        </c15:fullRef>
                        <c15:formulaRef>
                          <c15:sqref>Backend!$AQ$72:$BI$72</c15:sqref>
                        </c15:formulaRef>
                      </c:ext>
                    </c:extLst>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extLst>
                      <c:ext xmlns:c15="http://schemas.microsoft.com/office/drawing/2012/chart" uri="{02D57815-91ED-43cb-92C2-25804820EDAC}">
                        <c15:fullRef>
                          <c15:sqref>Backend!$AQ$113:$BI$113</c15:sqref>
                        </c15:fullRef>
                        <c15:formulaRef>
                          <c15:sqref>Backend!$AQ$113:$BI$113</c15:sqref>
                        </c15:formulaRef>
                      </c:ext>
                    </c:extLst>
                    <c:numCache>
                      <c:formatCode>0%</c:formatCode>
                      <c:ptCount val="19"/>
                      <c:pt idx="0">
                        <c:v>0.82608695652173914</c:v>
                      </c:pt>
                      <c:pt idx="1">
                        <c:v>0.82608695652173914</c:v>
                      </c:pt>
                      <c:pt idx="2">
                        <c:v>0.81818181818181823</c:v>
                      </c:pt>
                      <c:pt idx="3">
                        <c:v>0.8571428571428571</c:v>
                      </c:pt>
                      <c:pt idx="4">
                        <c:v>0.84210526315789469</c:v>
                      </c:pt>
                      <c:pt idx="5">
                        <c:v>0.84210526315789469</c:v>
                      </c:pt>
                      <c:pt idx="6">
                        <c:v>0.84210526315789469</c:v>
                      </c:pt>
                      <c:pt idx="7">
                        <c:v>0.82352941176470584</c:v>
                      </c:pt>
                      <c:pt idx="8">
                        <c:v>0.8666666666666667</c:v>
                      </c:pt>
                      <c:pt idx="9">
                        <c:v>0.8666666666666667</c:v>
                      </c:pt>
                      <c:pt idx="10">
                        <c:v>0.8666666666666667</c:v>
                      </c:pt>
                      <c:pt idx="11">
                        <c:v>0.9285714285714286</c:v>
                      </c:pt>
                      <c:pt idx="12">
                        <c:v>0.92307692307692313</c:v>
                      </c:pt>
                      <c:pt idx="13">
                        <c:v>0.90909090909090906</c:v>
                      </c:pt>
                      <c:pt idx="14">
                        <c:v>1</c:v>
                      </c:pt>
                      <c:pt idx="15">
                        <c:v>1</c:v>
                      </c:pt>
                      <c:pt idx="16">
                        <c:v>1</c:v>
                      </c:pt>
                      <c:pt idx="17">
                        <c:v>1</c:v>
                      </c:pt>
                      <c:pt idx="18">
                        <c:v>1</c:v>
                      </c:pt>
                    </c:numCache>
                  </c:numRef>
                </c:val>
                <c:smooth val="0"/>
                <c:extLst xmlns:c15="http://schemas.microsoft.com/office/drawing/2012/chart">
                  <c:ext xmlns:c16="http://schemas.microsoft.com/office/drawing/2014/chart" uri="{C3380CC4-5D6E-409C-BE32-E72D297353CC}">
                    <c16:uniqueId val="{00000006-889D-4D88-A863-B6D88621676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Backend!$AP$115</c15:sqref>
                        </c15:formulaRef>
                      </c:ext>
                    </c:extLst>
                    <c:strCache>
                      <c:ptCount val="1"/>
                      <c:pt idx="0">
                        <c:v>Sensitivity(Test)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poly"/>
                  <c:order val="2"/>
                  <c:dispRSqr val="0"/>
                  <c:dispEq val="0"/>
                </c:trendline>
                <c:cat>
                  <c:numRef>
                    <c:extLst>
                      <c:ext xmlns:c15="http://schemas.microsoft.com/office/drawing/2012/chart" uri="{02D57815-91ED-43cb-92C2-25804820EDAC}">
                        <c15:fullRef>
                          <c15:sqref>Backend!$AQ$72:$BI$72</c15:sqref>
                        </c15:fullRef>
                        <c15:formulaRef>
                          <c15:sqref>Backend!$AQ$72:$BI$72</c15:sqref>
                        </c15:formulaRef>
                      </c:ext>
                    </c:extLst>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extLst>
                      <c:ext xmlns:c15="http://schemas.microsoft.com/office/drawing/2012/chart" uri="{02D57815-91ED-43cb-92C2-25804820EDAC}">
                        <c15:fullRef>
                          <c15:sqref>Backend!$AQ$115:$BI$115</c15:sqref>
                        </c15:fullRef>
                        <c15:formulaRef>
                          <c15:sqref>Backend!$AQ$115:$BI$115</c15:sqref>
                        </c15:formulaRef>
                      </c:ext>
                    </c:extLst>
                    <c:numCache>
                      <c:formatCode>0%</c:formatCode>
                      <c:ptCount val="19"/>
                      <c:pt idx="0">
                        <c:v>1</c:v>
                      </c:pt>
                      <c:pt idx="1">
                        <c:v>1</c:v>
                      </c:pt>
                      <c:pt idx="2">
                        <c:v>0.94736842105263153</c:v>
                      </c:pt>
                      <c:pt idx="3">
                        <c:v>0.94736842105263153</c:v>
                      </c:pt>
                      <c:pt idx="4">
                        <c:v>0.84210526315789469</c:v>
                      </c:pt>
                      <c:pt idx="5">
                        <c:v>0.84210526315789469</c:v>
                      </c:pt>
                      <c:pt idx="6">
                        <c:v>0.84210526315789469</c:v>
                      </c:pt>
                      <c:pt idx="7">
                        <c:v>0.73684210526315785</c:v>
                      </c:pt>
                      <c:pt idx="8">
                        <c:v>0.68421052631578949</c:v>
                      </c:pt>
                      <c:pt idx="9">
                        <c:v>0.68421052631578949</c:v>
                      </c:pt>
                      <c:pt idx="10">
                        <c:v>0.68421052631578949</c:v>
                      </c:pt>
                      <c:pt idx="11">
                        <c:v>0.68421052631578949</c:v>
                      </c:pt>
                      <c:pt idx="12">
                        <c:v>0.63157894736842102</c:v>
                      </c:pt>
                      <c:pt idx="13">
                        <c:v>0.52631578947368418</c:v>
                      </c:pt>
                      <c:pt idx="14">
                        <c:v>0.47368421052631576</c:v>
                      </c:pt>
                      <c:pt idx="15">
                        <c:v>0.31578947368421051</c:v>
                      </c:pt>
                      <c:pt idx="16">
                        <c:v>0.26315789473684209</c:v>
                      </c:pt>
                      <c:pt idx="17">
                        <c:v>0.15789473684210525</c:v>
                      </c:pt>
                      <c:pt idx="18">
                        <c:v>0.15789473684210525</c:v>
                      </c:pt>
                    </c:numCache>
                  </c:numRef>
                </c:val>
                <c:smooth val="0"/>
                <c:extLst xmlns:c15="http://schemas.microsoft.com/office/drawing/2012/chart">
                  <c:ext xmlns:c16="http://schemas.microsoft.com/office/drawing/2014/chart" uri="{C3380CC4-5D6E-409C-BE32-E72D297353CC}">
                    <c16:uniqueId val="{00000008-889D-4D88-A863-B6D88621676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Backend!$AP$69</c15:sqref>
                        </c15:formulaRef>
                      </c:ext>
                    </c:extLst>
                    <c:strCache>
                      <c:ptCount val="1"/>
                      <c:pt idx="0">
                        <c:v>NPV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1"/>
                  <c:dispEq val="1"/>
                  <c:trendlineLbl>
                    <c:layout>
                      <c:manualLayout>
                        <c:x val="0.15260472818776152"/>
                        <c:y val="0.499517420442341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extLst>
                      <c:ext xmlns:c15="http://schemas.microsoft.com/office/drawing/2012/chart" uri="{02D57815-91ED-43cb-92C2-25804820EDAC}">
                        <c15:fullRef>
                          <c15:sqref>Backend!$AQ$69:$BI$69</c15:sqref>
                        </c15:fullRef>
                        <c15:formulaRef>
                          <c15:sqref>Backend!$AQ$69:$BI$69</c15:sqref>
                        </c15:formulaRef>
                      </c:ext>
                    </c:extLst>
                    <c:numCache>
                      <c:formatCode>0.00%</c:formatCode>
                      <c:ptCount val="19"/>
                      <c:pt idx="0">
                        <c:v>1</c:v>
                      </c:pt>
                      <c:pt idx="1">
                        <c:v>1</c:v>
                      </c:pt>
                      <c:pt idx="2">
                        <c:v>0.75</c:v>
                      </c:pt>
                      <c:pt idx="3">
                        <c:v>0.83333333333333337</c:v>
                      </c:pt>
                      <c:pt idx="4">
                        <c:v>0.9</c:v>
                      </c:pt>
                      <c:pt idx="5">
                        <c:v>0.81818181818181823</c:v>
                      </c:pt>
                      <c:pt idx="6">
                        <c:v>0.81818181818181823</c:v>
                      </c:pt>
                      <c:pt idx="7">
                        <c:v>0.84615384615384615</c:v>
                      </c:pt>
                      <c:pt idx="8">
                        <c:v>0.7</c:v>
                      </c:pt>
                      <c:pt idx="9">
                        <c:v>0.66666666666666663</c:v>
                      </c:pt>
                      <c:pt idx="10">
                        <c:v>0.63636363636363635</c:v>
                      </c:pt>
                      <c:pt idx="11">
                        <c:v>0.60869565217391308</c:v>
                      </c:pt>
                      <c:pt idx="12">
                        <c:v>0.6</c:v>
                      </c:pt>
                      <c:pt idx="13">
                        <c:v>0.55882352941176472</c:v>
                      </c:pt>
                      <c:pt idx="14">
                        <c:v>0.53846153846153844</c:v>
                      </c:pt>
                      <c:pt idx="15">
                        <c:v>0.55000000000000004</c:v>
                      </c:pt>
                      <c:pt idx="16">
                        <c:v>0.53488372093023251</c:v>
                      </c:pt>
                      <c:pt idx="17">
                        <c:v>0.48936170212765956</c:v>
                      </c:pt>
                      <c:pt idx="18">
                        <c:v>0.42592592592592593</c:v>
                      </c:pt>
                    </c:numCache>
                  </c:numRef>
                </c:val>
                <c:smooth val="0"/>
                <c:extLst xmlns:c15="http://schemas.microsoft.com/office/drawing/2012/chart">
                  <c:ext xmlns:c16="http://schemas.microsoft.com/office/drawing/2014/chart" uri="{C3380CC4-5D6E-409C-BE32-E72D297353CC}">
                    <c16:uniqueId val="{0000000A-889D-4D88-A863-B6D88621676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Backend!$V$79</c15:sqref>
                        </c15:formulaRef>
                      </c:ext>
                    </c:extLst>
                    <c:strCache>
                      <c:ptCount val="1"/>
                      <c:pt idx="0">
                        <c:v>Testing Set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xmlns:c15="http://schemas.microsoft.com/office/drawing/2012/chart" uri="{02D57815-91ED-43cb-92C2-25804820EDAC}">
                        <c15:fullRef>
                          <c15:sqref>Backend!$AQ$114:$BI$114</c15:sqref>
                        </c15:fullRef>
                        <c15:formulaRef>
                          <c15:sqref>Backend!$AQ$114:$BI$114</c15:sqref>
                        </c15:formulaRef>
                      </c:ext>
                    </c:extLst>
                    <c:numCache>
                      <c:formatCode>0%</c:formatCode>
                      <c:ptCount val="19"/>
                      <c:pt idx="2">
                        <c:v>0</c:v>
                      </c:pt>
                      <c:pt idx="3">
                        <c:v>0.5</c:v>
                      </c:pt>
                      <c:pt idx="4">
                        <c:v>0.25</c:v>
                      </c:pt>
                      <c:pt idx="5">
                        <c:v>0.25</c:v>
                      </c:pt>
                      <c:pt idx="6">
                        <c:v>0.25</c:v>
                      </c:pt>
                      <c:pt idx="7">
                        <c:v>0.16666666666666666</c:v>
                      </c:pt>
                      <c:pt idx="8">
                        <c:v>0.25</c:v>
                      </c:pt>
                      <c:pt idx="9">
                        <c:v>0.25</c:v>
                      </c:pt>
                      <c:pt idx="10">
                        <c:v>0.25</c:v>
                      </c:pt>
                      <c:pt idx="11">
                        <c:v>0.33333333333333331</c:v>
                      </c:pt>
                      <c:pt idx="12">
                        <c:v>0.3</c:v>
                      </c:pt>
                      <c:pt idx="13">
                        <c:v>0.25</c:v>
                      </c:pt>
                      <c:pt idx="14">
                        <c:v>0.2857142857142857</c:v>
                      </c:pt>
                      <c:pt idx="15">
                        <c:v>0.23529411764705882</c:v>
                      </c:pt>
                      <c:pt idx="16">
                        <c:v>0.22222222222222221</c:v>
                      </c:pt>
                      <c:pt idx="17">
                        <c:v>0.2</c:v>
                      </c:pt>
                      <c:pt idx="18">
                        <c:v>0.2</c:v>
                      </c:pt>
                    </c:numCache>
                  </c:numRef>
                </c:val>
                <c:smooth val="0"/>
                <c:extLst xmlns:c15="http://schemas.microsoft.com/office/drawing/2012/chart">
                  <c:ext xmlns:c16="http://schemas.microsoft.com/office/drawing/2014/chart" uri="{C3380CC4-5D6E-409C-BE32-E72D297353CC}">
                    <c16:uniqueId val="{0000000B-889D-4D88-A863-B6D886216767}"/>
                  </c:ext>
                </c:extLst>
              </c15:ser>
            </c15:filteredLineSeries>
          </c:ext>
        </c:extLst>
      </c:lineChart>
      <c:catAx>
        <c:axId val="890834463"/>
        <c:scaling>
          <c:orientation val="minMax"/>
        </c:scaling>
        <c:delete val="0"/>
        <c:axPos val="b"/>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34943"/>
        <c:crosses val="autoZero"/>
        <c:auto val="1"/>
        <c:lblAlgn val="ctr"/>
        <c:lblOffset val="100"/>
        <c:noMultiLvlLbl val="0"/>
      </c:catAx>
      <c:valAx>
        <c:axId val="89083494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34463"/>
        <c:crosses val="autoZero"/>
        <c:crossBetween val="between"/>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AU"/>
              <a:t>Model diagnostic probabilities by estimates of sensitivity and specificity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lotArea>
      <c:layout/>
      <c:scatterChart>
        <c:scatterStyle val="lineMarker"/>
        <c:varyColors val="0"/>
        <c:ser>
          <c:idx val="3"/>
          <c:order val="0"/>
          <c:tx>
            <c:strRef>
              <c:f>Backend!$L$21</c:f>
              <c:strCache>
                <c:ptCount val="1"/>
                <c:pt idx="0">
                  <c:v>Client Specificity</c:v>
                </c:pt>
              </c:strCache>
            </c:strRef>
          </c:tx>
          <c:spPr>
            <a:ln w="19050" cap="rnd">
              <a:noFill/>
              <a:round/>
            </a:ln>
            <a:effectLst/>
          </c:spPr>
          <c:marker>
            <c:symbol val="circle"/>
            <c:size val="15"/>
            <c:spPr>
              <a:solidFill>
                <a:schemeClr val="accent3"/>
              </a:solidFill>
              <a:ln w="38100">
                <a:noFill/>
              </a:ln>
              <a:effectLst/>
              <a:scene3d>
                <a:camera prst="orthographicFront"/>
                <a:lightRig rig="threePt" dir="t"/>
              </a:scene3d>
              <a:sp3d>
                <a:bevelT w="152400" h="50800" prst="softRound"/>
              </a:sp3d>
            </c:spPr>
          </c:marker>
          <c:xVal>
            <c:numRef>
              <c:f>Backend!$J$25</c:f>
              <c:numCache>
                <c:formatCode>0.00</c:formatCode>
                <c:ptCount val="1"/>
                <c:pt idx="0">
                  <c:v>3.210078301870325E-7</c:v>
                </c:pt>
              </c:numCache>
            </c:numRef>
          </c:xVal>
          <c:yVal>
            <c:numRef>
              <c:f>Backend!$L$23</c:f>
              <c:numCache>
                <c:formatCode>0%</c:formatCode>
                <c:ptCount val="1"/>
                <c:pt idx="0">
                  <c:v>3.3600354392644527E-2</c:v>
                </c:pt>
              </c:numCache>
            </c:numRef>
          </c:yVal>
          <c:smooth val="0"/>
          <c:extLst>
            <c:ext xmlns:c16="http://schemas.microsoft.com/office/drawing/2014/chart" uri="{C3380CC4-5D6E-409C-BE32-E72D297353CC}">
              <c16:uniqueId val="{00000003-C766-4B89-BAB7-DA09FB56ABF7}"/>
            </c:ext>
          </c:extLst>
        </c:ser>
        <c:ser>
          <c:idx val="2"/>
          <c:order val="1"/>
          <c:tx>
            <c:strRef>
              <c:f>Backend!$K$21</c:f>
              <c:strCache>
                <c:ptCount val="1"/>
                <c:pt idx="0">
                  <c:v>Client Sensitivity</c:v>
                </c:pt>
              </c:strCache>
            </c:strRef>
          </c:tx>
          <c:spPr>
            <a:ln w="19050" cap="rnd">
              <a:noFill/>
              <a:round/>
            </a:ln>
            <a:effectLst/>
          </c:spPr>
          <c:marker>
            <c:symbol val="circle"/>
            <c:size val="15"/>
            <c:spPr>
              <a:solidFill>
                <a:schemeClr val="accent2">
                  <a:lumMod val="75000"/>
                </a:schemeClr>
              </a:solidFill>
              <a:ln w="9525">
                <a:noFill/>
              </a:ln>
              <a:effectLst/>
              <a:scene3d>
                <a:camera prst="orthographicFront"/>
                <a:lightRig rig="threePt" dir="t"/>
              </a:scene3d>
              <a:sp3d>
                <a:bevelT w="152400" h="50800" prst="softRound"/>
              </a:sp3d>
            </c:spPr>
          </c:marker>
          <c:xVal>
            <c:numRef>
              <c:f>Backend!$J$25</c:f>
              <c:numCache>
                <c:formatCode>0.00</c:formatCode>
                <c:ptCount val="1"/>
                <c:pt idx="0">
                  <c:v>3.210078301870325E-7</c:v>
                </c:pt>
              </c:numCache>
            </c:numRef>
          </c:xVal>
          <c:yVal>
            <c:numRef>
              <c:f>Backend!$K$23</c:f>
              <c:numCache>
                <c:formatCode>0%</c:formatCode>
                <c:ptCount val="1"/>
                <c:pt idx="0">
                  <c:v>0.97780008025184628</c:v>
                </c:pt>
              </c:numCache>
            </c:numRef>
          </c:yVal>
          <c:smooth val="0"/>
          <c:extLst>
            <c:ext xmlns:c16="http://schemas.microsoft.com/office/drawing/2014/chart" uri="{C3380CC4-5D6E-409C-BE32-E72D297353CC}">
              <c16:uniqueId val="{00000002-C766-4B89-BAB7-DA09FB56ABF7}"/>
            </c:ext>
          </c:extLst>
        </c:ser>
        <c:ser>
          <c:idx val="1"/>
          <c:order val="2"/>
          <c:tx>
            <c:strRef>
              <c:f>Backend!$AP$71</c:f>
              <c:strCache>
                <c:ptCount val="1"/>
                <c:pt idx="0">
                  <c:v>Specificity</c:v>
                </c:pt>
              </c:strCache>
            </c:strRef>
          </c:tx>
          <c:spPr>
            <a:ln w="6350" cap="rnd">
              <a:solidFill>
                <a:schemeClr val="accent3"/>
              </a:solidFill>
              <a:round/>
            </a:ln>
            <a:effectLst/>
          </c:spPr>
          <c:marker>
            <c:symbol val="circle"/>
            <c:size val="2"/>
            <c:spPr>
              <a:noFill/>
              <a:ln w="9525">
                <a:noFill/>
              </a:ln>
              <a:effectLst/>
            </c:spPr>
          </c:marker>
          <c:trendline>
            <c:spPr>
              <a:ln w="19050" cap="rnd">
                <a:solidFill>
                  <a:schemeClr val="accent3">
                    <a:alpha val="71000"/>
                  </a:schemeClr>
                </a:solidFill>
                <a:prstDash val="solid"/>
              </a:ln>
              <a:effectLst/>
            </c:spPr>
            <c:trendlineType val="linear"/>
            <c:forward val="1"/>
            <c:backward val="1"/>
            <c:dispRSqr val="1"/>
            <c:dispEq val="1"/>
            <c:trendlineLbl>
              <c:layout>
                <c:manualLayout>
                  <c:x val="-2.7227018309458305E-2"/>
                  <c:y val="9.61699133057259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rendlineLbl>
          </c:trendline>
          <c:xVal>
            <c:numRef>
              <c:f>Backend!$AQ$72:$BI$72</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Backend!$AQ$71:$BI$71</c:f>
              <c:numCache>
                <c:formatCode>0.00%</c:formatCode>
                <c:ptCount val="19"/>
                <c:pt idx="0">
                  <c:v>8.6956521739130432E-2</c:v>
                </c:pt>
                <c:pt idx="1">
                  <c:v>0.13043478260869565</c:v>
                </c:pt>
                <c:pt idx="2">
                  <c:v>0.13043478260869565</c:v>
                </c:pt>
                <c:pt idx="3">
                  <c:v>0.21739130434782608</c:v>
                </c:pt>
                <c:pt idx="4">
                  <c:v>0.39130434782608697</c:v>
                </c:pt>
                <c:pt idx="5">
                  <c:v>0.39130434782608697</c:v>
                </c:pt>
                <c:pt idx="6">
                  <c:v>0.39130434782608697</c:v>
                </c:pt>
                <c:pt idx="7">
                  <c:v>0.47826086956521741</c:v>
                </c:pt>
                <c:pt idx="8">
                  <c:v>0.60869565217391308</c:v>
                </c:pt>
                <c:pt idx="9">
                  <c:v>0.60869565217391308</c:v>
                </c:pt>
                <c:pt idx="10">
                  <c:v>0.60869565217391308</c:v>
                </c:pt>
                <c:pt idx="11">
                  <c:v>0.60869565217391308</c:v>
                </c:pt>
                <c:pt idx="12">
                  <c:v>0.78260869565217395</c:v>
                </c:pt>
                <c:pt idx="13">
                  <c:v>0.82608695652173914</c:v>
                </c:pt>
                <c:pt idx="14">
                  <c:v>0.91304347826086951</c:v>
                </c:pt>
                <c:pt idx="15">
                  <c:v>0.95652173913043481</c:v>
                </c:pt>
                <c:pt idx="16">
                  <c:v>1</c:v>
                </c:pt>
                <c:pt idx="17">
                  <c:v>1</c:v>
                </c:pt>
                <c:pt idx="18">
                  <c:v>1</c:v>
                </c:pt>
              </c:numCache>
            </c:numRef>
          </c:yVal>
          <c:smooth val="0"/>
          <c:extLst>
            <c:ext xmlns:c16="http://schemas.microsoft.com/office/drawing/2014/chart" uri="{C3380CC4-5D6E-409C-BE32-E72D297353CC}">
              <c16:uniqueId val="{00000001-C766-4B89-BAB7-DA09FB56ABF7}"/>
            </c:ext>
          </c:extLst>
        </c:ser>
        <c:ser>
          <c:idx val="0"/>
          <c:order val="3"/>
          <c:tx>
            <c:strRef>
              <c:f>Backend!$AP$70</c:f>
              <c:strCache>
                <c:ptCount val="1"/>
                <c:pt idx="0">
                  <c:v>Sensitivity</c:v>
                </c:pt>
              </c:strCache>
            </c:strRef>
          </c:tx>
          <c:spPr>
            <a:ln w="6350" cap="rnd">
              <a:solidFill>
                <a:schemeClr val="accent2"/>
              </a:solidFill>
              <a:round/>
            </a:ln>
            <a:effectLst/>
          </c:spPr>
          <c:marker>
            <c:symbol val="circle"/>
            <c:size val="2"/>
            <c:spPr>
              <a:noFill/>
              <a:ln w="9525">
                <a:noFill/>
              </a:ln>
              <a:effectLst/>
            </c:spPr>
          </c:marker>
          <c:trendline>
            <c:spPr>
              <a:ln w="19050" cap="rnd">
                <a:solidFill>
                  <a:schemeClr val="accent2">
                    <a:lumMod val="75000"/>
                    <a:alpha val="79000"/>
                  </a:schemeClr>
                </a:solidFill>
                <a:prstDash val="solid"/>
              </a:ln>
              <a:effectLst/>
            </c:spPr>
            <c:trendlineType val="poly"/>
            <c:order val="2"/>
            <c:forward val="1"/>
            <c:backward val="2.0000000000000004E-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rendlineLbl>
          </c:trendline>
          <c:xVal>
            <c:numRef>
              <c:f>Backend!$AQ$72:$BI$72</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Backend!$AQ$70:$BI$70</c:f>
              <c:numCache>
                <c:formatCode>0.00%</c:formatCode>
                <c:ptCount val="19"/>
                <c:pt idx="0">
                  <c:v>1</c:v>
                </c:pt>
                <c:pt idx="1">
                  <c:v>1</c:v>
                </c:pt>
                <c:pt idx="2">
                  <c:v>0.97368421052631582</c:v>
                </c:pt>
                <c:pt idx="3">
                  <c:v>0.97368421052631582</c:v>
                </c:pt>
                <c:pt idx="4">
                  <c:v>0.97368421052631582</c:v>
                </c:pt>
                <c:pt idx="5">
                  <c:v>0.94736842105263153</c:v>
                </c:pt>
                <c:pt idx="6">
                  <c:v>0.94736842105263153</c:v>
                </c:pt>
                <c:pt idx="7">
                  <c:v>0.94736842105263153</c:v>
                </c:pt>
                <c:pt idx="8">
                  <c:v>0.84210526315789469</c:v>
                </c:pt>
                <c:pt idx="9">
                  <c:v>0.81578947368421051</c:v>
                </c:pt>
                <c:pt idx="10">
                  <c:v>0.78947368421052633</c:v>
                </c:pt>
                <c:pt idx="11">
                  <c:v>0.76315789473684215</c:v>
                </c:pt>
                <c:pt idx="12">
                  <c:v>0.68421052631578949</c:v>
                </c:pt>
                <c:pt idx="13">
                  <c:v>0.60526315789473684</c:v>
                </c:pt>
                <c:pt idx="14">
                  <c:v>0.52631578947368418</c:v>
                </c:pt>
                <c:pt idx="15">
                  <c:v>0.52631578947368418</c:v>
                </c:pt>
                <c:pt idx="16">
                  <c:v>0.47368421052631576</c:v>
                </c:pt>
                <c:pt idx="17">
                  <c:v>0.36842105263157893</c:v>
                </c:pt>
                <c:pt idx="18">
                  <c:v>0.18421052631578946</c:v>
                </c:pt>
              </c:numCache>
            </c:numRef>
          </c:yVal>
          <c:smooth val="0"/>
          <c:extLst>
            <c:ext xmlns:c16="http://schemas.microsoft.com/office/drawing/2014/chart" uri="{C3380CC4-5D6E-409C-BE32-E72D297353CC}">
              <c16:uniqueId val="{00000000-C766-4B89-BAB7-DA09FB56ABF7}"/>
            </c:ext>
          </c:extLst>
        </c:ser>
        <c:dLbls>
          <c:showLegendKey val="0"/>
          <c:showVal val="0"/>
          <c:showCatName val="0"/>
          <c:showSerName val="0"/>
          <c:showPercent val="0"/>
          <c:showBubbleSize val="0"/>
        </c:dLbls>
        <c:axId val="936085487"/>
        <c:axId val="1084884319"/>
      </c:scatterChart>
      <c:valAx>
        <c:axId val="936085487"/>
        <c:scaling>
          <c:orientation val="minMax"/>
          <c:max val="1"/>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AU"/>
                  <a:t>Model Probability Output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084884319"/>
        <c:crosses val="autoZero"/>
        <c:crossBetween val="midCat"/>
      </c:valAx>
      <c:valAx>
        <c:axId val="108488431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a:t>Sensitivity/Specificity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936085487"/>
        <c:crosses val="autoZero"/>
        <c:crossBetween val="midCat"/>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3"/>
      </a:solidFill>
      <a:round/>
    </a:ln>
    <a:effectLst/>
  </c:spPr>
  <c:txPr>
    <a:bodyPr/>
    <a:lstStyle/>
    <a:p>
      <a:pPr>
        <a:defRPr>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1906</xdr:colOff>
      <xdr:row>20</xdr:row>
      <xdr:rowOff>192405</xdr:rowOff>
    </xdr:from>
    <xdr:to>
      <xdr:col>14</xdr:col>
      <xdr:colOff>19050</xdr:colOff>
      <xdr:row>25</xdr:row>
      <xdr:rowOff>533400</xdr:rowOff>
    </xdr:to>
    <xdr:graphicFrame macro="">
      <xdr:nvGraphicFramePr>
        <xdr:cNvPr id="9" name="Chart 8">
          <a:extLst>
            <a:ext uri="{FF2B5EF4-FFF2-40B4-BE49-F238E27FC236}">
              <a16:creationId xmlns:a16="http://schemas.microsoft.com/office/drawing/2014/main" id="{D885758C-84B2-4D49-8A92-46EE22D41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325582</xdr:colOff>
      <xdr:row>21</xdr:row>
      <xdr:rowOff>17145</xdr:rowOff>
    </xdr:from>
    <xdr:to>
      <xdr:col>12</xdr:col>
      <xdr:colOff>516255</xdr:colOff>
      <xdr:row>21</xdr:row>
      <xdr:rowOff>206606</xdr:rowOff>
    </xdr:to>
    <xdr:sp macro="" textlink="">
      <xdr:nvSpPr>
        <xdr:cNvPr id="2" name="Oval 1">
          <a:extLst>
            <a:ext uri="{FF2B5EF4-FFF2-40B4-BE49-F238E27FC236}">
              <a16:creationId xmlns:a16="http://schemas.microsoft.com/office/drawing/2014/main" id="{DA39B870-7D95-4E4F-20E6-FBE316892940}"/>
            </a:ext>
          </a:extLst>
        </xdr:cNvPr>
        <xdr:cNvSpPr/>
      </xdr:nvSpPr>
      <xdr:spPr>
        <a:xfrm>
          <a:off x="6836872" y="9831705"/>
          <a:ext cx="190673" cy="189461"/>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321772</xdr:colOff>
      <xdr:row>21</xdr:row>
      <xdr:rowOff>283845</xdr:rowOff>
    </xdr:from>
    <xdr:to>
      <xdr:col>12</xdr:col>
      <xdr:colOff>512445</xdr:colOff>
      <xdr:row>21</xdr:row>
      <xdr:rowOff>474645</xdr:rowOff>
    </xdr:to>
    <xdr:sp macro="" textlink="">
      <xdr:nvSpPr>
        <xdr:cNvPr id="3" name="Oval 2">
          <a:extLst>
            <a:ext uri="{FF2B5EF4-FFF2-40B4-BE49-F238E27FC236}">
              <a16:creationId xmlns:a16="http://schemas.microsoft.com/office/drawing/2014/main" id="{32970D11-CF97-4A55-A46B-E8B388647937}"/>
            </a:ext>
          </a:extLst>
        </xdr:cNvPr>
        <xdr:cNvSpPr/>
      </xdr:nvSpPr>
      <xdr:spPr>
        <a:xfrm>
          <a:off x="6833062" y="10098405"/>
          <a:ext cx="190673" cy="19080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0.80703</cdr:x>
      <cdr:y>0.13563</cdr:y>
    </cdr:from>
    <cdr:to>
      <cdr:x>1</cdr:x>
      <cdr:y>0.19816</cdr:y>
    </cdr:to>
    <cdr:sp macro="" textlink="">
      <cdr:nvSpPr>
        <cdr:cNvPr id="2" name="TextBox 1">
          <a:extLst xmlns:a="http://schemas.openxmlformats.org/drawingml/2006/main">
            <a:ext uri="{FF2B5EF4-FFF2-40B4-BE49-F238E27FC236}">
              <a16:creationId xmlns:a16="http://schemas.microsoft.com/office/drawing/2014/main" id="{5DC08719-2D47-EEB1-9511-6A5FD1EE4638}"/>
            </a:ext>
          </a:extLst>
        </cdr:cNvPr>
        <cdr:cNvSpPr txBox="1"/>
      </cdr:nvSpPr>
      <cdr:spPr>
        <a:xfrm xmlns:a="http://schemas.openxmlformats.org/drawingml/2006/main">
          <a:off x="4244751" y="561975"/>
          <a:ext cx="1014953"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900" kern="1200">
              <a:latin typeface="Segoe UI" panose="020B0502040204020203" pitchFamily="34" charset="0"/>
              <a:cs typeface="Segoe UI" panose="020B0502040204020203" pitchFamily="34" charset="0"/>
            </a:rPr>
            <a:t>Client</a:t>
          </a:r>
          <a:r>
            <a:rPr lang="en-AU" sz="900" kern="1200" baseline="0">
              <a:latin typeface="Segoe UI" panose="020B0502040204020203" pitchFamily="34" charset="0"/>
              <a:cs typeface="Segoe UI" panose="020B0502040204020203" pitchFamily="34" charset="0"/>
            </a:rPr>
            <a:t> Sensitivity</a:t>
          </a:r>
          <a:endParaRPr lang="en-AU" sz="900" kern="1200">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0.80703</cdr:x>
      <cdr:y>0.19985</cdr:y>
    </cdr:from>
    <cdr:to>
      <cdr:x>1</cdr:x>
      <cdr:y>0.26238</cdr:y>
    </cdr:to>
    <cdr:sp macro="" textlink="">
      <cdr:nvSpPr>
        <cdr:cNvPr id="3" name="TextBox 1">
          <a:extLst xmlns:a="http://schemas.openxmlformats.org/drawingml/2006/main">
            <a:ext uri="{FF2B5EF4-FFF2-40B4-BE49-F238E27FC236}">
              <a16:creationId xmlns:a16="http://schemas.microsoft.com/office/drawing/2014/main" id="{BF53C62A-DA6C-1016-598D-A1AB27B9AF7F}"/>
            </a:ext>
          </a:extLst>
        </cdr:cNvPr>
        <cdr:cNvSpPr txBox="1"/>
      </cdr:nvSpPr>
      <cdr:spPr>
        <a:xfrm xmlns:a="http://schemas.openxmlformats.org/drawingml/2006/main">
          <a:off x="4244751" y="828040"/>
          <a:ext cx="1014953" cy="2590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900" kern="1200">
              <a:latin typeface="Segoe UI" panose="020B0502040204020203" pitchFamily="34" charset="0"/>
              <a:cs typeface="Segoe UI" panose="020B0502040204020203" pitchFamily="34" charset="0"/>
            </a:rPr>
            <a:t>Client</a:t>
          </a:r>
          <a:r>
            <a:rPr lang="en-AU" sz="900" kern="1200" baseline="0">
              <a:latin typeface="Segoe UI" panose="020B0502040204020203" pitchFamily="34" charset="0"/>
              <a:cs typeface="Segoe UI" panose="020B0502040204020203" pitchFamily="34" charset="0"/>
            </a:rPr>
            <a:t> Specificity</a:t>
          </a:r>
          <a:endParaRPr lang="en-AU" sz="900" kern="1200">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0.80703</cdr:x>
      <cdr:y>0.26238</cdr:y>
    </cdr:from>
    <cdr:to>
      <cdr:x>1</cdr:x>
      <cdr:y>0.3249</cdr:y>
    </cdr:to>
    <cdr:sp macro="" textlink="">
      <cdr:nvSpPr>
        <cdr:cNvPr id="4" name="TextBox 1">
          <a:extLst xmlns:a="http://schemas.openxmlformats.org/drawingml/2006/main">
            <a:ext uri="{FF2B5EF4-FFF2-40B4-BE49-F238E27FC236}">
              <a16:creationId xmlns:a16="http://schemas.microsoft.com/office/drawing/2014/main" id="{03369B27-C71F-730C-074E-13F4C1137BF5}"/>
            </a:ext>
          </a:extLst>
        </cdr:cNvPr>
        <cdr:cNvSpPr txBox="1"/>
      </cdr:nvSpPr>
      <cdr:spPr>
        <a:xfrm xmlns:a="http://schemas.openxmlformats.org/drawingml/2006/main">
          <a:off x="4244751" y="1087120"/>
          <a:ext cx="1014953" cy="2590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AU" sz="900" kern="1200" baseline="0">
              <a:latin typeface="Segoe UI" panose="020B0502040204020203" pitchFamily="34" charset="0"/>
              <a:cs typeface="Segoe UI" panose="020B0502040204020203" pitchFamily="34" charset="0"/>
            </a:rPr>
            <a:t>Sensitivity</a:t>
          </a:r>
          <a:endParaRPr lang="en-AU" sz="900" kern="1200">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0.80703</cdr:x>
      <cdr:y>0.32659</cdr:y>
    </cdr:from>
    <cdr:to>
      <cdr:x>1</cdr:x>
      <cdr:y>0.38912</cdr:y>
    </cdr:to>
    <cdr:sp macro="" textlink="">
      <cdr:nvSpPr>
        <cdr:cNvPr id="5" name="TextBox 1">
          <a:extLst xmlns:a="http://schemas.openxmlformats.org/drawingml/2006/main">
            <a:ext uri="{FF2B5EF4-FFF2-40B4-BE49-F238E27FC236}">
              <a16:creationId xmlns:a16="http://schemas.microsoft.com/office/drawing/2014/main" id="{3C3D8622-2346-243C-F00F-882C312211E2}"/>
            </a:ext>
          </a:extLst>
        </cdr:cNvPr>
        <cdr:cNvSpPr txBox="1"/>
      </cdr:nvSpPr>
      <cdr:spPr>
        <a:xfrm xmlns:a="http://schemas.openxmlformats.org/drawingml/2006/main">
          <a:off x="4244751" y="1353185"/>
          <a:ext cx="1014953" cy="2590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AU" sz="900" kern="1200" baseline="0">
              <a:latin typeface="Segoe UI" panose="020B0502040204020203" pitchFamily="34" charset="0"/>
              <a:cs typeface="Segoe UI" panose="020B0502040204020203" pitchFamily="34" charset="0"/>
            </a:rPr>
            <a:t>Specificity</a:t>
          </a:r>
          <a:endParaRPr lang="en-AU" sz="900" kern="1200">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0.78228</cdr:x>
      <cdr:y>0.29554</cdr:y>
    </cdr:from>
    <cdr:to>
      <cdr:x>0.88007</cdr:x>
      <cdr:y>0.29554</cdr:y>
    </cdr:to>
    <cdr:cxnSp macro="">
      <cdr:nvCxnSpPr>
        <cdr:cNvPr id="7" name="Straight Connector 6">
          <a:extLst xmlns:a="http://schemas.openxmlformats.org/drawingml/2006/main">
            <a:ext uri="{FF2B5EF4-FFF2-40B4-BE49-F238E27FC236}">
              <a16:creationId xmlns:a16="http://schemas.microsoft.com/office/drawing/2014/main" id="{243401EF-A55C-33BC-587A-7E169F207D8C}"/>
            </a:ext>
          </a:extLst>
        </cdr:cNvPr>
        <cdr:cNvCxnSpPr/>
      </cdr:nvCxnSpPr>
      <cdr:spPr>
        <a:xfrm xmlns:a="http://schemas.openxmlformats.org/drawingml/2006/main">
          <a:off x="4114024" y="1224948"/>
          <a:ext cx="514281" cy="0"/>
        </a:xfrm>
        <a:prstGeom xmlns:a="http://schemas.openxmlformats.org/drawingml/2006/main" prst="line">
          <a:avLst/>
        </a:prstGeom>
        <a:ln xmlns:a="http://schemas.openxmlformats.org/drawingml/2006/main">
          <a:solidFill>
            <a:schemeClr val="tx1">
              <a:lumMod val="50000"/>
              <a:lumOff val="50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0.78287</cdr:x>
      <cdr:y>0.35704</cdr:y>
    </cdr:from>
    <cdr:to>
      <cdr:x>0.88066</cdr:x>
      <cdr:y>0.35704</cdr:y>
    </cdr:to>
    <cdr:cxnSp macro="">
      <cdr:nvCxnSpPr>
        <cdr:cNvPr id="8" name="Straight Connector 7">
          <a:extLst xmlns:a="http://schemas.openxmlformats.org/drawingml/2006/main">
            <a:ext uri="{FF2B5EF4-FFF2-40B4-BE49-F238E27FC236}">
              <a16:creationId xmlns:a16="http://schemas.microsoft.com/office/drawing/2014/main" id="{6501CE2A-74C0-37E3-7910-11E7D554594A}"/>
            </a:ext>
          </a:extLst>
        </cdr:cNvPr>
        <cdr:cNvCxnSpPr/>
      </cdr:nvCxnSpPr>
      <cdr:spPr>
        <a:xfrm xmlns:a="http://schemas.openxmlformats.org/drawingml/2006/main">
          <a:off x="4117135" y="1479859"/>
          <a:ext cx="514283" cy="0"/>
        </a:xfrm>
        <a:prstGeom xmlns:a="http://schemas.openxmlformats.org/drawingml/2006/main" prst="line">
          <a:avLst/>
        </a:prstGeom>
        <a:ln xmlns:a="http://schemas.openxmlformats.org/drawingml/2006/main">
          <a:solidFill>
            <a:schemeClr val="tx1"/>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47</xdr:col>
      <xdr:colOff>555625</xdr:colOff>
      <xdr:row>46</xdr:row>
      <xdr:rowOff>120650</xdr:rowOff>
    </xdr:from>
    <xdr:to>
      <xdr:col>54</xdr:col>
      <xdr:colOff>60325</xdr:colOff>
      <xdr:row>61</xdr:row>
      <xdr:rowOff>101600</xdr:rowOff>
    </xdr:to>
    <xdr:graphicFrame macro="">
      <xdr:nvGraphicFramePr>
        <xdr:cNvPr id="2" name="Chart 1">
          <a:extLst>
            <a:ext uri="{FF2B5EF4-FFF2-40B4-BE49-F238E27FC236}">
              <a16:creationId xmlns:a16="http://schemas.microsoft.com/office/drawing/2014/main" id="{31132A79-0DC5-2D60-2EFB-F3D5CD064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41275</xdr:colOff>
      <xdr:row>163</xdr:row>
      <xdr:rowOff>107950</xdr:rowOff>
    </xdr:from>
    <xdr:to>
      <xdr:col>61</xdr:col>
      <xdr:colOff>269875</xdr:colOff>
      <xdr:row>178</xdr:row>
      <xdr:rowOff>107950</xdr:rowOff>
    </xdr:to>
    <xdr:graphicFrame macro="">
      <xdr:nvGraphicFramePr>
        <xdr:cNvPr id="4" name="Chart 3">
          <a:extLst>
            <a:ext uri="{FF2B5EF4-FFF2-40B4-BE49-F238E27FC236}">
              <a16:creationId xmlns:a16="http://schemas.microsoft.com/office/drawing/2014/main" id="{8DA02E43-F785-04A7-8425-FC8AA6221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47</xdr:col>
      <xdr:colOff>608965</xdr:colOff>
      <xdr:row>78</xdr:row>
      <xdr:rowOff>135890</xdr:rowOff>
    </xdr:from>
    <xdr:to>
      <xdr:col>54</xdr:col>
      <xdr:colOff>113665</xdr:colOff>
      <xdr:row>93</xdr:row>
      <xdr:rowOff>124460</xdr:rowOff>
    </xdr:to>
    <xdr:graphicFrame macro="">
      <xdr:nvGraphicFramePr>
        <xdr:cNvPr id="5" name="Chart 4">
          <a:extLst>
            <a:ext uri="{FF2B5EF4-FFF2-40B4-BE49-F238E27FC236}">
              <a16:creationId xmlns:a16="http://schemas.microsoft.com/office/drawing/2014/main" id="{C2310527-E81B-2251-153C-9E9ECF05A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140335</xdr:colOff>
      <xdr:row>73</xdr:row>
      <xdr:rowOff>123190</xdr:rowOff>
    </xdr:from>
    <xdr:to>
      <xdr:col>47</xdr:col>
      <xdr:colOff>375285</xdr:colOff>
      <xdr:row>89</xdr:row>
      <xdr:rowOff>60960</xdr:rowOff>
    </xdr:to>
    <xdr:graphicFrame macro="">
      <xdr:nvGraphicFramePr>
        <xdr:cNvPr id="6" name="Chart 5">
          <a:extLst>
            <a:ext uri="{FF2B5EF4-FFF2-40B4-BE49-F238E27FC236}">
              <a16:creationId xmlns:a16="http://schemas.microsoft.com/office/drawing/2014/main" id="{E72E957F-9459-1B3E-C01F-89E2C9A11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227495</xdr:colOff>
      <xdr:row>57</xdr:row>
      <xdr:rowOff>49750</xdr:rowOff>
    </xdr:from>
    <xdr:to>
      <xdr:col>62</xdr:col>
      <xdr:colOff>571500</xdr:colOff>
      <xdr:row>78</xdr:row>
      <xdr:rowOff>144338</xdr:rowOff>
    </xdr:to>
    <xdr:graphicFrame macro="">
      <xdr:nvGraphicFramePr>
        <xdr:cNvPr id="7" name="Chart 6">
          <a:extLst>
            <a:ext uri="{FF2B5EF4-FFF2-40B4-BE49-F238E27FC236}">
              <a16:creationId xmlns:a16="http://schemas.microsoft.com/office/drawing/2014/main" id="{C40A2617-C9EB-40A2-2316-1D67D4899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1060886</xdr:colOff>
      <xdr:row>30</xdr:row>
      <xdr:rowOff>110667</xdr:rowOff>
    </xdr:from>
    <xdr:to>
      <xdr:col>16</xdr:col>
      <xdr:colOff>542726</xdr:colOff>
      <xdr:row>45</xdr:row>
      <xdr:rowOff>106858</xdr:rowOff>
    </xdr:to>
    <xdr:graphicFrame macro="">
      <xdr:nvGraphicFramePr>
        <xdr:cNvPr id="8" name="Chart 7">
          <a:extLst>
            <a:ext uri="{FF2B5EF4-FFF2-40B4-BE49-F238E27FC236}">
              <a16:creationId xmlns:a16="http://schemas.microsoft.com/office/drawing/2014/main" id="{0502DD9E-877A-4AA9-AF9B-E8F792099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783844</xdr:colOff>
      <xdr:row>48</xdr:row>
      <xdr:rowOff>130556</xdr:rowOff>
    </xdr:from>
    <xdr:to>
      <xdr:col>17</xdr:col>
      <xdr:colOff>8128</xdr:colOff>
      <xdr:row>63</xdr:row>
      <xdr:rowOff>126747</xdr:rowOff>
    </xdr:to>
    <xdr:graphicFrame macro="">
      <xdr:nvGraphicFramePr>
        <xdr:cNvPr id="10" name="Chart 9">
          <a:extLst>
            <a:ext uri="{FF2B5EF4-FFF2-40B4-BE49-F238E27FC236}">
              <a16:creationId xmlns:a16="http://schemas.microsoft.com/office/drawing/2014/main" id="{76290535-140E-47F5-AD53-BCE891ED1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278554</xdr:colOff>
      <xdr:row>47</xdr:row>
      <xdr:rowOff>69638</xdr:rowOff>
    </xdr:from>
    <xdr:to>
      <xdr:col>17</xdr:col>
      <xdr:colOff>816188</xdr:colOff>
      <xdr:row>68</xdr:row>
      <xdr:rowOff>154066</xdr:rowOff>
    </xdr:to>
    <xdr:graphicFrame macro="">
      <xdr:nvGraphicFramePr>
        <xdr:cNvPr id="11" name="Chart 10">
          <a:extLst>
            <a:ext uri="{FF2B5EF4-FFF2-40B4-BE49-F238E27FC236}">
              <a16:creationId xmlns:a16="http://schemas.microsoft.com/office/drawing/2014/main" id="{36274ED1-CA23-4188-9ADE-8F0FBE9E9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08BCB753-3EB2-490D-8F07-898E74E7D438}"/>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F2:Q56"/>
  <sheetViews>
    <sheetView showGridLines="0" tabSelected="1" showRuler="0" zoomScale="120" zoomScaleNormal="120" workbookViewId="0">
      <selection activeCell="N9" sqref="N9:N15"/>
    </sheetView>
  </sheetViews>
  <sheetFormatPr defaultRowHeight="15" x14ac:dyDescent="0.25"/>
  <cols>
    <col min="1" max="4" width="8.85546875" customWidth="1"/>
    <col min="5" max="5" width="2.85546875" customWidth="1"/>
    <col min="6" max="6" width="1.42578125" customWidth="1"/>
    <col min="8" max="8" width="4.5703125" customWidth="1"/>
    <col min="9" max="9" width="11.7109375" customWidth="1"/>
    <col min="10" max="10" width="10.5703125" customWidth="1"/>
    <col min="11" max="11" width="11" customWidth="1"/>
    <col min="12" max="12" width="8.28515625" customWidth="1"/>
    <col min="13" max="13" width="14.7109375" customWidth="1"/>
    <col min="14" max="14" width="8.140625" customWidth="1"/>
    <col min="15" max="15" width="1.42578125" customWidth="1"/>
    <col min="16" max="16" width="2.85546875" customWidth="1"/>
    <col min="18" max="18" width="13.5703125" customWidth="1"/>
  </cols>
  <sheetData>
    <row r="2" spans="6:17" ht="30.6" customHeight="1" x14ac:dyDescent="0.25">
      <c r="G2" s="83" t="s">
        <v>138</v>
      </c>
      <c r="H2" s="83"/>
      <c r="I2" s="83"/>
      <c r="J2" s="83"/>
      <c r="K2" s="83"/>
      <c r="L2" s="83"/>
      <c r="M2" s="83"/>
      <c r="N2" s="83"/>
    </row>
    <row r="3" spans="6:17" ht="8.4499999999999993" customHeight="1" x14ac:dyDescent="0.25">
      <c r="F3" s="26"/>
      <c r="G3" s="26"/>
      <c r="H3" s="26"/>
      <c r="I3" s="26"/>
      <c r="J3" s="26"/>
      <c r="K3" s="26"/>
      <c r="L3" s="26"/>
      <c r="M3" s="26"/>
      <c r="N3" s="26"/>
      <c r="O3" s="26"/>
    </row>
    <row r="4" spans="6:17" ht="55.9" customHeight="1" x14ac:dyDescent="0.25">
      <c r="F4" s="26"/>
      <c r="G4" s="79" t="s">
        <v>133</v>
      </c>
      <c r="H4" s="80"/>
      <c r="I4" s="80"/>
      <c r="J4" s="80"/>
      <c r="K4" s="80"/>
      <c r="L4" s="80"/>
      <c r="M4" s="80"/>
      <c r="N4" s="81"/>
      <c r="O4" s="26"/>
    </row>
    <row r="5" spans="6:17" ht="8.4499999999999993" customHeight="1" x14ac:dyDescent="0.25">
      <c r="F5" s="26"/>
      <c r="G5" s="31"/>
      <c r="H5" s="31"/>
      <c r="I5" s="31"/>
      <c r="J5" s="31"/>
      <c r="K5" s="31"/>
      <c r="L5" s="31"/>
      <c r="M5" s="31"/>
      <c r="N5" s="31"/>
      <c r="O5" s="26"/>
    </row>
    <row r="6" spans="6:17" ht="8.4499999999999993" customHeight="1" x14ac:dyDescent="0.25">
      <c r="G6" s="21"/>
      <c r="H6" s="21"/>
      <c r="I6" s="21"/>
      <c r="J6" s="21"/>
      <c r="K6" s="21"/>
      <c r="L6" s="21"/>
      <c r="M6" s="21"/>
    </row>
    <row r="7" spans="6:17" ht="64.150000000000006" customHeight="1" x14ac:dyDescent="0.25">
      <c r="G7" s="84" t="s">
        <v>131</v>
      </c>
      <c r="H7" s="85"/>
      <c r="I7" s="85"/>
      <c r="J7" s="85"/>
      <c r="K7" s="85"/>
      <c r="L7" s="85"/>
      <c r="M7" s="85"/>
      <c r="N7" s="86"/>
    </row>
    <row r="8" spans="6:17" ht="30" customHeight="1" x14ac:dyDescent="0.3">
      <c r="G8" s="65" t="s">
        <v>0</v>
      </c>
      <c r="H8" s="20"/>
      <c r="I8" s="20"/>
      <c r="J8" s="20"/>
      <c r="K8" s="20"/>
      <c r="L8" s="20"/>
      <c r="M8" s="20"/>
    </row>
    <row r="9" spans="6:17" s="19" customFormat="1" ht="31.9" customHeight="1" x14ac:dyDescent="0.25">
      <c r="G9" s="70" t="s">
        <v>139</v>
      </c>
      <c r="H9" s="71"/>
      <c r="I9" s="71"/>
      <c r="J9" s="71"/>
      <c r="K9" s="71"/>
      <c r="L9" s="72"/>
      <c r="M9" s="32" t="s">
        <v>1</v>
      </c>
      <c r="N9" s="54"/>
      <c r="Q9" s="45"/>
    </row>
    <row r="10" spans="6:17" s="19" customFormat="1" ht="31.9" customHeight="1" x14ac:dyDescent="0.25">
      <c r="G10" s="73" t="s">
        <v>2</v>
      </c>
      <c r="H10" s="74"/>
      <c r="I10" s="74"/>
      <c r="J10" s="74"/>
      <c r="K10" s="74"/>
      <c r="L10" s="75"/>
      <c r="M10" s="33" t="s">
        <v>1</v>
      </c>
      <c r="N10" s="55"/>
    </row>
    <row r="11" spans="6:17" s="19" customFormat="1" ht="31.9" customHeight="1" x14ac:dyDescent="0.25">
      <c r="G11" s="70" t="s">
        <v>3</v>
      </c>
      <c r="H11" s="71"/>
      <c r="I11" s="71"/>
      <c r="J11" s="71"/>
      <c r="K11" s="71"/>
      <c r="L11" s="72"/>
      <c r="M11" s="32" t="s">
        <v>1</v>
      </c>
      <c r="N11" s="56"/>
    </row>
    <row r="12" spans="6:17" s="19" customFormat="1" ht="31.9" customHeight="1" x14ac:dyDescent="0.25">
      <c r="G12" s="73" t="s">
        <v>4</v>
      </c>
      <c r="H12" s="74"/>
      <c r="I12" s="74"/>
      <c r="J12" s="74"/>
      <c r="K12" s="74"/>
      <c r="L12" s="75"/>
      <c r="M12" s="32" t="s">
        <v>5</v>
      </c>
      <c r="N12" s="56"/>
    </row>
    <row r="13" spans="6:17" s="19" customFormat="1" ht="31.9" customHeight="1" x14ac:dyDescent="0.25">
      <c r="G13" s="70" t="s">
        <v>6</v>
      </c>
      <c r="H13" s="71"/>
      <c r="I13" s="71"/>
      <c r="J13" s="71"/>
      <c r="K13" s="71"/>
      <c r="L13" s="72"/>
      <c r="M13" s="34" t="s">
        <v>5</v>
      </c>
      <c r="N13" s="55"/>
    </row>
    <row r="14" spans="6:17" s="19" customFormat="1" ht="31.9" customHeight="1" x14ac:dyDescent="0.25">
      <c r="G14" s="70" t="s">
        <v>7</v>
      </c>
      <c r="H14" s="71"/>
      <c r="I14" s="71"/>
      <c r="J14" s="71"/>
      <c r="K14" s="71"/>
      <c r="L14" s="72"/>
      <c r="M14" s="32" t="s">
        <v>5</v>
      </c>
      <c r="N14" s="56"/>
    </row>
    <row r="15" spans="6:17" s="19" customFormat="1" ht="31.9" customHeight="1" x14ac:dyDescent="0.25">
      <c r="G15" s="73" t="s">
        <v>8</v>
      </c>
      <c r="H15" s="74"/>
      <c r="I15" s="74"/>
      <c r="J15" s="74"/>
      <c r="K15" s="74"/>
      <c r="L15" s="75"/>
      <c r="M15" s="32" t="s">
        <v>5</v>
      </c>
      <c r="N15" s="57"/>
    </row>
    <row r="16" spans="6:17" ht="35.450000000000003" customHeight="1" x14ac:dyDescent="0.25">
      <c r="G16" s="51" t="s">
        <v>118</v>
      </c>
      <c r="H16" s="52"/>
      <c r="I16" s="53"/>
      <c r="J16" s="88" t="str">
        <f>_xlfn.CONCAT("((",IF(N13&gt;0, N13, "SI")," + ",IF(N12&gt;0, N12, "BD")," + ", IF(N15&gt;0, N15, "MR"),")/3) - ",IF(N14&gt;0, N14, "DS"))</f>
        <v>((SI + BD + MR)/3) - DS</v>
      </c>
      <c r="K16" s="89"/>
      <c r="L16" s="89"/>
      <c r="M16" s="90"/>
      <c r="N16" s="66" t="str">
        <f>'IMP CAARSG+CPT+WAIS'!O6</f>
        <v>N/A</v>
      </c>
    </row>
    <row r="17" spans="6:15" ht="13.15" customHeight="1" thickBot="1" x14ac:dyDescent="0.3"/>
    <row r="18" spans="6:15" ht="41.45" customHeight="1" thickBot="1" x14ac:dyDescent="0.3">
      <c r="G18" s="79" t="s">
        <v>134</v>
      </c>
      <c r="H18" s="80"/>
      <c r="I18" s="80"/>
      <c r="J18" s="80"/>
      <c r="K18" s="80"/>
      <c r="L18" s="80"/>
      <c r="M18" s="61" t="s">
        <v>121</v>
      </c>
      <c r="N18" s="64" t="str">
        <f>'IMP CAARSG+CPT+WAIS'!D14</f>
        <v>NA</v>
      </c>
      <c r="O18" s="37"/>
    </row>
    <row r="19" spans="6:15" ht="30" customHeight="1" x14ac:dyDescent="0.25">
      <c r="G19" s="82" t="s">
        <v>132</v>
      </c>
      <c r="H19" s="82"/>
      <c r="I19" s="82"/>
      <c r="J19" s="21"/>
      <c r="K19" s="21"/>
      <c r="L19" s="21"/>
      <c r="M19" s="21"/>
      <c r="N19" s="37"/>
      <c r="O19" s="37"/>
    </row>
    <row r="20" spans="6:15" ht="165" customHeight="1" x14ac:dyDescent="0.25">
      <c r="G20" s="79" t="s">
        <v>137</v>
      </c>
      <c r="H20" s="80"/>
      <c r="I20" s="80"/>
      <c r="J20" s="80"/>
      <c r="K20" s="80"/>
      <c r="L20" s="80"/>
      <c r="M20" s="80"/>
      <c r="N20" s="81"/>
      <c r="O20" s="37"/>
    </row>
    <row r="21" spans="6:15" ht="60" customHeight="1" x14ac:dyDescent="0.25">
      <c r="G21" s="21"/>
      <c r="H21" s="21"/>
      <c r="I21" s="21"/>
      <c r="J21" s="21"/>
      <c r="K21" s="21"/>
      <c r="L21" s="21"/>
      <c r="M21" s="21"/>
      <c r="N21" s="37"/>
      <c r="O21" s="37"/>
    </row>
    <row r="22" spans="6:15" ht="59.45" customHeight="1" x14ac:dyDescent="0.25">
      <c r="G22" s="21"/>
      <c r="H22" s="21"/>
      <c r="I22" s="21"/>
      <c r="J22" s="21"/>
      <c r="K22" s="21"/>
      <c r="L22" s="21"/>
      <c r="M22" s="21"/>
      <c r="N22" s="37"/>
      <c r="O22" s="37"/>
    </row>
    <row r="23" spans="6:15" ht="60" customHeight="1" x14ac:dyDescent="0.25">
      <c r="G23" s="21"/>
      <c r="H23" s="21"/>
      <c r="I23" s="21"/>
      <c r="J23" s="21"/>
      <c r="K23" s="21"/>
      <c r="L23" s="21"/>
      <c r="M23" s="21"/>
      <c r="N23" s="37"/>
      <c r="O23" s="37"/>
    </row>
    <row r="24" spans="6:15" ht="60" customHeight="1" x14ac:dyDescent="0.25">
      <c r="G24" s="21"/>
      <c r="H24" s="21"/>
      <c r="I24" s="21"/>
      <c r="J24" s="21"/>
      <c r="K24" s="21"/>
      <c r="L24" s="21"/>
      <c r="M24" s="21"/>
      <c r="N24" s="37"/>
      <c r="O24" s="37"/>
    </row>
    <row r="25" spans="6:15" ht="60" customHeight="1" x14ac:dyDescent="0.25">
      <c r="G25" s="21"/>
      <c r="H25" s="21"/>
      <c r="I25" s="21"/>
      <c r="J25" s="21"/>
      <c r="K25" s="21"/>
      <c r="L25" s="21"/>
      <c r="M25" s="21"/>
      <c r="N25" s="37"/>
      <c r="O25" s="37"/>
    </row>
    <row r="26" spans="6:15" ht="59.45" customHeight="1" x14ac:dyDescent="0.25">
      <c r="G26" s="23"/>
      <c r="H26" s="24"/>
      <c r="I26" s="24"/>
      <c r="J26" s="25"/>
      <c r="K26" s="24"/>
      <c r="L26" s="24"/>
      <c r="M26" s="24"/>
    </row>
    <row r="27" spans="6:15" ht="8.4499999999999993" customHeight="1" x14ac:dyDescent="0.25">
      <c r="F27" s="26"/>
      <c r="G27" s="27"/>
      <c r="H27" s="28"/>
      <c r="I27" s="28"/>
      <c r="J27" s="29"/>
      <c r="K27" s="28"/>
      <c r="L27" s="28"/>
      <c r="M27" s="28"/>
      <c r="N27" s="26"/>
      <c r="O27" s="26"/>
    </row>
    <row r="28" spans="6:15" ht="28.9" customHeight="1" x14ac:dyDescent="0.25">
      <c r="F28" s="26"/>
      <c r="G28" s="76" t="s">
        <v>124</v>
      </c>
      <c r="H28" s="77"/>
      <c r="I28" s="77"/>
      <c r="J28" s="77"/>
      <c r="K28" s="77"/>
      <c r="L28" s="77"/>
      <c r="M28" s="78"/>
      <c r="N28" s="44" t="str">
        <f>Backend!R23</f>
        <v>N/A</v>
      </c>
      <c r="O28" s="26"/>
    </row>
    <row r="29" spans="6:15" ht="30.6" customHeight="1" x14ac:dyDescent="0.25">
      <c r="F29" s="26"/>
      <c r="G29" s="76" t="s">
        <v>125</v>
      </c>
      <c r="H29" s="77"/>
      <c r="I29" s="77"/>
      <c r="J29" s="77"/>
      <c r="K29" s="77"/>
      <c r="L29" s="77"/>
      <c r="M29" s="78"/>
      <c r="N29" s="43" t="str">
        <f>Backend!R24</f>
        <v>N/A</v>
      </c>
      <c r="O29" s="26"/>
    </row>
    <row r="30" spans="6:15" ht="55.15" customHeight="1" x14ac:dyDescent="0.25">
      <c r="F30" s="26"/>
      <c r="G30" s="94" t="s">
        <v>126</v>
      </c>
      <c r="H30" s="95"/>
      <c r="I30" s="95"/>
      <c r="J30" s="95"/>
      <c r="K30" s="95"/>
      <c r="L30" s="95"/>
      <c r="M30" s="61" t="s">
        <v>121</v>
      </c>
      <c r="N30" s="62"/>
      <c r="O30" s="26"/>
    </row>
    <row r="31" spans="6:15" ht="47.45" customHeight="1" x14ac:dyDescent="0.25">
      <c r="F31" s="26"/>
      <c r="G31" s="91" t="s">
        <v>122</v>
      </c>
      <c r="H31" s="92"/>
      <c r="I31" s="92"/>
      <c r="J31" s="92"/>
      <c r="K31" s="92"/>
      <c r="L31" s="92"/>
      <c r="M31" s="93"/>
      <c r="N31" s="59" t="str">
        <f>Backend!O24</f>
        <v>N/A</v>
      </c>
      <c r="O31" s="26"/>
    </row>
    <row r="32" spans="6:15" ht="48" customHeight="1" x14ac:dyDescent="0.25">
      <c r="F32" s="26"/>
      <c r="G32" s="91" t="s">
        <v>123</v>
      </c>
      <c r="H32" s="92"/>
      <c r="I32" s="92"/>
      <c r="J32" s="92"/>
      <c r="K32" s="92"/>
      <c r="L32" s="92"/>
      <c r="M32" s="93"/>
      <c r="N32" s="60" t="str">
        <f>Backend!N24</f>
        <v>N/A</v>
      </c>
      <c r="O32" s="30"/>
    </row>
    <row r="33" spans="6:15" ht="7.9" customHeight="1" x14ac:dyDescent="0.25">
      <c r="F33" s="26"/>
      <c r="G33" s="26"/>
      <c r="H33" s="26"/>
      <c r="I33" s="26"/>
      <c r="J33" s="26"/>
      <c r="K33" s="26"/>
      <c r="L33" s="26"/>
      <c r="M33" s="26"/>
      <c r="N33" s="26"/>
      <c r="O33" s="26"/>
    </row>
    <row r="34" spans="6:15" ht="9" customHeight="1" x14ac:dyDescent="0.25">
      <c r="G34" s="23"/>
      <c r="H34" s="24"/>
      <c r="I34" s="24"/>
      <c r="J34" s="24"/>
      <c r="K34" s="24"/>
      <c r="L34" s="24"/>
      <c r="M34" s="24"/>
    </row>
    <row r="35" spans="6:15" ht="16.5" customHeight="1" x14ac:dyDescent="0.25">
      <c r="G35" s="87" t="s">
        <v>136</v>
      </c>
      <c r="H35" s="87"/>
      <c r="I35" s="87"/>
      <c r="J35" s="87"/>
      <c r="K35" s="87"/>
      <c r="L35" s="87"/>
      <c r="M35" s="87"/>
      <c r="N35" s="87"/>
    </row>
    <row r="36" spans="6:15" ht="16.149999999999999" hidden="1" customHeight="1" x14ac:dyDescent="0.25">
      <c r="H36" s="18"/>
      <c r="I36" s="18"/>
      <c r="J36" s="18"/>
      <c r="K36" s="18"/>
      <c r="L36" s="18"/>
      <c r="M36" s="18"/>
    </row>
    <row r="37" spans="6:15" ht="16.149999999999999" hidden="1" customHeight="1" x14ac:dyDescent="0.25">
      <c r="H37" s="18"/>
      <c r="I37" s="18"/>
      <c r="J37" s="18"/>
      <c r="K37" s="18"/>
      <c r="L37" s="18"/>
      <c r="M37" s="18"/>
    </row>
    <row r="38" spans="6:15" ht="16.149999999999999" customHeight="1" x14ac:dyDescent="0.25">
      <c r="H38" s="18"/>
      <c r="I38" s="18"/>
      <c r="J38" s="18"/>
      <c r="K38" s="18"/>
      <c r="L38" s="18"/>
      <c r="M38" s="18"/>
    </row>
    <row r="39" spans="6:15" ht="16.149999999999999" hidden="1" customHeight="1" x14ac:dyDescent="0.3">
      <c r="G39" s="35" t="s">
        <v>9</v>
      </c>
      <c r="H39" s="22"/>
      <c r="I39" s="22"/>
      <c r="J39" s="22"/>
      <c r="K39" s="22"/>
      <c r="L39" s="22"/>
      <c r="M39" s="22"/>
    </row>
    <row r="40" spans="6:15" ht="16.149999999999999" hidden="1" customHeight="1" x14ac:dyDescent="0.3">
      <c r="G40" s="20" t="s">
        <v>10</v>
      </c>
      <c r="H40" s="20"/>
      <c r="I40" s="20"/>
      <c r="K40" s="20" t="s">
        <v>11</v>
      </c>
      <c r="L40" s="20"/>
      <c r="M40" s="22"/>
    </row>
    <row r="41" spans="6:15" ht="16.149999999999999" hidden="1" customHeight="1" x14ac:dyDescent="0.25">
      <c r="G41" s="36"/>
      <c r="H41" s="36"/>
      <c r="I41" s="38" t="s">
        <v>12</v>
      </c>
      <c r="J41" s="38" t="s">
        <v>13</v>
      </c>
      <c r="K41" s="38" t="s">
        <v>14</v>
      </c>
      <c r="L41" s="38" t="s">
        <v>15</v>
      </c>
      <c r="M41" s="36"/>
    </row>
    <row r="42" spans="6:15" ht="16.149999999999999" hidden="1" customHeight="1" x14ac:dyDescent="0.25">
      <c r="G42" s="39" t="s">
        <v>16</v>
      </c>
      <c r="H42" s="36"/>
      <c r="I42" s="63"/>
      <c r="J42" s="63"/>
      <c r="K42" s="63"/>
      <c r="L42" s="36" t="s">
        <v>17</v>
      </c>
      <c r="M42" s="36"/>
    </row>
    <row r="43" spans="6:15" ht="16.149999999999999" hidden="1" customHeight="1" x14ac:dyDescent="0.25">
      <c r="G43" s="39" t="s">
        <v>18</v>
      </c>
      <c r="H43" s="36"/>
      <c r="I43" s="63"/>
      <c r="J43" s="63"/>
      <c r="K43" s="63"/>
      <c r="L43" s="36" t="s">
        <v>19</v>
      </c>
      <c r="M43" s="36"/>
    </row>
    <row r="44" spans="6:15" ht="16.149999999999999" hidden="1" customHeight="1" x14ac:dyDescent="0.25">
      <c r="G44" s="39" t="s">
        <v>20</v>
      </c>
      <c r="H44" s="36"/>
      <c r="I44" s="63"/>
      <c r="J44" s="63"/>
      <c r="K44" s="63"/>
      <c r="L44" s="36" t="s">
        <v>127</v>
      </c>
      <c r="M44" s="36"/>
    </row>
    <row r="45" spans="6:15" ht="16.149999999999999" hidden="1" customHeight="1" x14ac:dyDescent="0.25">
      <c r="G45" s="39" t="s">
        <v>21</v>
      </c>
      <c r="H45" s="36"/>
      <c r="I45" s="63"/>
      <c r="J45" s="63"/>
      <c r="K45" s="63"/>
      <c r="L45" s="36"/>
      <c r="M45" s="36"/>
    </row>
    <row r="46" spans="6:15" ht="46.9" hidden="1" customHeight="1" x14ac:dyDescent="0.25">
      <c r="G46" s="40" t="s">
        <v>22</v>
      </c>
      <c r="H46" s="41"/>
      <c r="I46" s="69" t="s">
        <v>130</v>
      </c>
      <c r="J46" s="69"/>
      <c r="K46" s="69"/>
      <c r="L46" s="69"/>
      <c r="M46" s="69"/>
    </row>
    <row r="47" spans="6:15" ht="20.45" hidden="1" customHeight="1" x14ac:dyDescent="0.25">
      <c r="G47" s="39" t="s">
        <v>23</v>
      </c>
      <c r="H47" s="41"/>
      <c r="I47" s="36" t="s">
        <v>24</v>
      </c>
      <c r="J47" s="36"/>
      <c r="K47" s="36"/>
      <c r="L47" s="36"/>
      <c r="M47" s="42"/>
    </row>
    <row r="48" spans="6:15" ht="67.900000000000006" hidden="1" customHeight="1" x14ac:dyDescent="0.25">
      <c r="G48" s="69" t="s">
        <v>129</v>
      </c>
      <c r="H48" s="69"/>
      <c r="I48" s="69"/>
      <c r="J48" s="69"/>
      <c r="K48" s="69"/>
      <c r="L48" s="69"/>
      <c r="M48" s="69"/>
    </row>
    <row r="49" spans="7:15" ht="7.9" customHeight="1" x14ac:dyDescent="0.3">
      <c r="G49" s="20"/>
      <c r="H49" s="22"/>
      <c r="I49" s="22"/>
      <c r="J49" s="22"/>
      <c r="K49" s="22"/>
      <c r="L49" s="22"/>
      <c r="M49" s="22"/>
    </row>
    <row r="50" spans="7:15" ht="118.15" customHeight="1" x14ac:dyDescent="0.25">
      <c r="G50" s="101" t="s">
        <v>128</v>
      </c>
      <c r="H50" s="101"/>
      <c r="I50" s="101"/>
      <c r="J50" s="101"/>
      <c r="K50" s="101"/>
      <c r="L50" s="101"/>
      <c r="M50" s="101"/>
      <c r="N50" s="101"/>
    </row>
    <row r="51" spans="7:15" ht="19.149999999999999" customHeight="1" x14ac:dyDescent="0.3">
      <c r="G51" s="20"/>
      <c r="H51" s="22"/>
      <c r="I51" s="22"/>
      <c r="J51" s="22"/>
      <c r="K51" s="22"/>
      <c r="L51" s="22"/>
      <c r="M51" s="22"/>
      <c r="N51" s="18"/>
      <c r="O51" s="18"/>
    </row>
    <row r="52" spans="7:15" ht="51.6" customHeight="1" x14ac:dyDescent="0.3">
      <c r="G52" s="68"/>
      <c r="H52" s="68"/>
      <c r="I52" s="68"/>
      <c r="J52" s="68"/>
      <c r="K52" s="68"/>
      <c r="L52" s="68"/>
      <c r="M52" s="68"/>
    </row>
    <row r="53" spans="7:15" ht="16.5" x14ac:dyDescent="0.3">
      <c r="G53" s="20"/>
      <c r="H53" s="20"/>
      <c r="I53" s="20"/>
      <c r="J53" s="20"/>
      <c r="K53" s="20"/>
      <c r="L53" s="20"/>
      <c r="M53" s="20"/>
    </row>
    <row r="54" spans="7:15" ht="16.5" x14ac:dyDescent="0.3">
      <c r="G54" s="20"/>
      <c r="H54" s="20"/>
      <c r="I54" s="20"/>
      <c r="J54" s="20"/>
      <c r="K54" s="20"/>
      <c r="L54" s="20"/>
      <c r="M54" s="20"/>
    </row>
    <row r="55" spans="7:15" ht="16.5" x14ac:dyDescent="0.3">
      <c r="G55" s="20"/>
      <c r="H55" s="20"/>
      <c r="I55" s="20"/>
      <c r="J55" s="20"/>
      <c r="K55" s="20"/>
      <c r="L55" s="20"/>
      <c r="M55" s="20"/>
    </row>
    <row r="56" spans="7:15" ht="16.5" x14ac:dyDescent="0.3">
      <c r="G56" s="20"/>
      <c r="H56" s="20"/>
      <c r="I56" s="20"/>
      <c r="J56" s="20"/>
      <c r="K56" s="20"/>
      <c r="L56" s="20"/>
      <c r="M56" s="20"/>
    </row>
  </sheetData>
  <sheetProtection algorithmName="SHA-512" hashValue="TvZ7awwF0HAX0562Pp7THraJN+VRn/lo3v97awJhyAKZgS8ot/Z+q777zFY1zJkrv8/w9sxR6LOMMMLEgOuMNw==" saltValue="dkgKueOgsZh3xh9FLc81Fw==" spinCount="100000" sheet="1" objects="1" scenarios="1"/>
  <protectedRanges>
    <protectedRange sqref="N30" name="Prevalence"/>
    <protectedRange sqref="N9:N15" name="DataEntry"/>
  </protectedRanges>
  <mergeCells count="24">
    <mergeCell ref="G2:N2"/>
    <mergeCell ref="G4:N4"/>
    <mergeCell ref="G7:N7"/>
    <mergeCell ref="G35:N35"/>
    <mergeCell ref="J16:M16"/>
    <mergeCell ref="G32:M32"/>
    <mergeCell ref="G31:M31"/>
    <mergeCell ref="G30:L30"/>
    <mergeCell ref="G18:L18"/>
    <mergeCell ref="G52:M52"/>
    <mergeCell ref="G9:L9"/>
    <mergeCell ref="G10:L10"/>
    <mergeCell ref="G11:L11"/>
    <mergeCell ref="G12:L12"/>
    <mergeCell ref="G13:L13"/>
    <mergeCell ref="G14:L14"/>
    <mergeCell ref="G15:L15"/>
    <mergeCell ref="G48:M48"/>
    <mergeCell ref="I46:M46"/>
    <mergeCell ref="G28:M28"/>
    <mergeCell ref="G29:M29"/>
    <mergeCell ref="G20:N20"/>
    <mergeCell ref="G19:I19"/>
    <mergeCell ref="G50:N50"/>
  </mergeCells>
  <conditionalFormatting sqref="N18:N19">
    <cfRule type="colorScale" priority="1">
      <colorScale>
        <cfvo type="formula" val="&quot;&lt;.1&quot;"/>
        <cfvo type="formula" val="0.5"/>
        <cfvo type="formula" val="&quot;&gt;.7&quot;"/>
        <color rgb="FF63BE7B"/>
        <color rgb="FFFFEB84"/>
        <color rgb="FFF8696B"/>
      </colorScale>
    </cfRule>
  </conditionalFormatting>
  <pageMargins left="0.7" right="0.7" top="0.75" bottom="0.75" header="0.3" footer="0.3"/>
  <pageSetup paperSize="9" orientation="portrait" r:id="rId1"/>
  <headerFooter>
    <oddHeader>&amp;C&amp;"Georgia,Regular"&amp;14Adult ADHD Probability Calculator</oddHeader>
    <oddFooter>&amp;L&amp;D &amp;F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7E9D0-221B-43E1-BB8C-F99838DCDAE9}">
  <sheetPr codeName="Sheet2"/>
  <dimension ref="A2:AD76"/>
  <sheetViews>
    <sheetView workbookViewId="0">
      <selection activeCell="D18" sqref="D18"/>
    </sheetView>
  </sheetViews>
  <sheetFormatPr defaultRowHeight="15" x14ac:dyDescent="0.25"/>
  <cols>
    <col min="2" max="2" width="15.7109375" customWidth="1"/>
    <col min="3" max="3" width="16.140625" customWidth="1"/>
    <col min="4" max="4" width="7.7109375" customWidth="1"/>
    <col min="5" max="5" width="13.42578125" customWidth="1"/>
    <col min="6" max="6" width="11.5703125" customWidth="1"/>
    <col min="7" max="7" width="12.42578125" customWidth="1"/>
    <col min="8" max="8" width="10" customWidth="1"/>
    <col min="9" max="9" width="11.140625" customWidth="1"/>
    <col min="15" max="15" width="10" bestFit="1" customWidth="1"/>
    <col min="21" max="21" width="17.7109375" customWidth="1"/>
    <col min="22" max="22" width="13.28515625" customWidth="1"/>
    <col min="23" max="23" width="17.5703125" customWidth="1"/>
    <col min="24" max="24" width="13.140625" customWidth="1"/>
    <col min="25" max="25" width="17.85546875" customWidth="1"/>
    <col min="26" max="26" width="12.140625" customWidth="1"/>
    <col min="27" max="27" width="17.28515625" customWidth="1"/>
    <col min="28" max="28" width="14.7109375" customWidth="1"/>
    <col min="29" max="29" width="20" customWidth="1"/>
  </cols>
  <sheetData>
    <row r="2" spans="2:30" x14ac:dyDescent="0.25">
      <c r="C2" t="s">
        <v>25</v>
      </c>
      <c r="E2" t="s">
        <v>26</v>
      </c>
      <c r="G2" t="s">
        <v>27</v>
      </c>
      <c r="I2" t="s">
        <v>28</v>
      </c>
      <c r="K2" t="s">
        <v>29</v>
      </c>
      <c r="M2" t="s">
        <v>30</v>
      </c>
      <c r="O2" t="s">
        <v>31</v>
      </c>
    </row>
    <row r="3" spans="2:30" x14ac:dyDescent="0.25">
      <c r="B3" t="s">
        <v>32</v>
      </c>
      <c r="C3">
        <f>Frontend!N9</f>
        <v>0</v>
      </c>
      <c r="E3">
        <f>Frontend!N10</f>
        <v>0</v>
      </c>
      <c r="G3">
        <f>Frontend!N11</f>
        <v>0</v>
      </c>
      <c r="I3">
        <f>Frontend!N12</f>
        <v>0</v>
      </c>
      <c r="K3">
        <f>Frontend!N13</f>
        <v>0</v>
      </c>
      <c r="M3">
        <f>Frontend!N15</f>
        <v>0</v>
      </c>
      <c r="O3">
        <f>Frontend!N14</f>
        <v>0</v>
      </c>
    </row>
    <row r="4" spans="2:30" x14ac:dyDescent="0.25">
      <c r="N4" t="s">
        <v>33</v>
      </c>
      <c r="O4">
        <f>((I3+K3+M3)/3)-O3</f>
        <v>0</v>
      </c>
    </row>
    <row r="6" spans="2:30" ht="15" customHeight="1" x14ac:dyDescent="0.25">
      <c r="B6" t="s">
        <v>34</v>
      </c>
      <c r="C6" t="s">
        <v>35</v>
      </c>
      <c r="E6" t="s">
        <v>36</v>
      </c>
      <c r="G6" t="s">
        <v>37</v>
      </c>
      <c r="I6" t="s">
        <v>38</v>
      </c>
      <c r="O6" s="58" t="str">
        <f>IF(Frontend!N15&gt;0, IF(Frontend!N14&gt;0, IF(Frontend!N13&gt;0, IF(Frontend!N12&gt;0, 'IMP CAARSG+CPT+WAIS'!O4, "N/A"), "N/A"), "N/A"), "N/A")</f>
        <v>N/A</v>
      </c>
      <c r="U6" s="46" t="s">
        <v>105</v>
      </c>
      <c r="V6" s="46"/>
      <c r="W6" s="46"/>
      <c r="X6" s="46"/>
      <c r="Y6" s="46"/>
      <c r="Z6" s="46"/>
      <c r="AA6" s="46"/>
      <c r="AB6" s="46"/>
      <c r="AC6" s="46"/>
      <c r="AD6" s="46"/>
    </row>
    <row r="7" spans="2:30" x14ac:dyDescent="0.25">
      <c r="B7">
        <v>-14.9518</v>
      </c>
      <c r="C7">
        <v>6.6400000000000001E-2</v>
      </c>
      <c r="E7">
        <v>0.1157</v>
      </c>
      <c r="G7">
        <v>9.2200000000000004E-2</v>
      </c>
      <c r="I7">
        <v>0.31879999999999997</v>
      </c>
      <c r="U7" s="47"/>
      <c r="V7" s="47"/>
      <c r="W7" s="48" t="s">
        <v>40</v>
      </c>
      <c r="X7" s="48"/>
      <c r="Y7" s="47"/>
      <c r="Z7" s="47"/>
      <c r="AA7" s="47"/>
      <c r="AB7" s="47"/>
      <c r="AC7" s="48" t="s">
        <v>40</v>
      </c>
      <c r="AD7" s="48"/>
    </row>
    <row r="8" spans="2:30" x14ac:dyDescent="0.25">
      <c r="U8" s="1" t="s">
        <v>41</v>
      </c>
      <c r="V8" s="1" t="s">
        <v>42</v>
      </c>
      <c r="W8" s="1" t="s">
        <v>43</v>
      </c>
      <c r="X8" s="1" t="s">
        <v>44</v>
      </c>
      <c r="Y8" s="1" t="s">
        <v>45</v>
      </c>
      <c r="Z8" s="1" t="s">
        <v>46</v>
      </c>
      <c r="AA8" s="1" t="s">
        <v>47</v>
      </c>
      <c r="AB8" s="1" t="s">
        <v>48</v>
      </c>
      <c r="AC8" s="1" t="s">
        <v>43</v>
      </c>
      <c r="AD8" s="1" t="s">
        <v>44</v>
      </c>
    </row>
    <row r="9" spans="2:30" x14ac:dyDescent="0.25">
      <c r="N9">
        <f>(28/10)/(5/18)</f>
        <v>10.079999999999998</v>
      </c>
      <c r="O9">
        <f>(20/18)/(1/22)</f>
        <v>24.444444444444446</v>
      </c>
      <c r="U9" t="s">
        <v>34</v>
      </c>
      <c r="V9">
        <v>-14.9518</v>
      </c>
      <c r="W9">
        <v>-24.16808</v>
      </c>
      <c r="X9">
        <v>-5.7350000000000003</v>
      </c>
      <c r="Y9">
        <v>4.7023000000000001</v>
      </c>
      <c r="Z9">
        <v>-3.18</v>
      </c>
      <c r="AA9">
        <v>1E-3</v>
      </c>
      <c r="AB9" s="2">
        <v>3.2099999999999998E-7</v>
      </c>
      <c r="AC9" s="2">
        <v>3.1900000000000001E-11</v>
      </c>
      <c r="AD9">
        <v>3.2299999999999998E-3</v>
      </c>
    </row>
    <row r="10" spans="2:30" x14ac:dyDescent="0.25">
      <c r="N10">
        <f>(28/5)</f>
        <v>5.6</v>
      </c>
      <c r="O10">
        <f>(20/18)</f>
        <v>1.1111111111111112</v>
      </c>
      <c r="U10" t="s">
        <v>49</v>
      </c>
      <c r="V10">
        <v>6.6400000000000001E-2</v>
      </c>
      <c r="W10" s="3">
        <v>1.74E-3</v>
      </c>
      <c r="X10">
        <v>0.13100000000000001</v>
      </c>
      <c r="Y10">
        <v>3.3000000000000002E-2</v>
      </c>
      <c r="Z10">
        <v>2.0099999999999998</v>
      </c>
      <c r="AA10">
        <v>4.3999999999999997E-2</v>
      </c>
      <c r="AB10">
        <v>1.07</v>
      </c>
      <c r="AC10">
        <v>1.002</v>
      </c>
      <c r="AD10">
        <v>1.13995</v>
      </c>
    </row>
    <row r="11" spans="2:30" x14ac:dyDescent="0.25">
      <c r="N11">
        <f>(10/18)</f>
        <v>0.55555555555555558</v>
      </c>
      <c r="O11">
        <f>(1/22)</f>
        <v>4.5454545454545456E-2</v>
      </c>
      <c r="U11" t="s">
        <v>54</v>
      </c>
      <c r="V11">
        <v>0.1157</v>
      </c>
      <c r="W11">
        <v>-1.916E-2</v>
      </c>
      <c r="X11">
        <v>0.251</v>
      </c>
      <c r="Y11">
        <v>6.88E-2</v>
      </c>
      <c r="Z11">
        <v>1.68</v>
      </c>
      <c r="AA11">
        <v>9.2999999999999999E-2</v>
      </c>
      <c r="AB11">
        <v>1.1200000000000001</v>
      </c>
      <c r="AC11">
        <v>0.98099999999999998</v>
      </c>
      <c r="AD11">
        <v>1.2847900000000001</v>
      </c>
    </row>
    <row r="12" spans="2:30" x14ac:dyDescent="0.25">
      <c r="B12" t="s">
        <v>52</v>
      </c>
      <c r="C12">
        <f>B7+(C7*C3)+(E7*E3)+(G7*G3)+(I7*O4)</f>
        <v>-14.9518</v>
      </c>
      <c r="E12">
        <f>1/(1+B17^-(B7+(C7*C3)+(E7*E3)+(G7*G3)+(I7*O4)))</f>
        <v>3.210078301870325E-7</v>
      </c>
      <c r="H12" t="s">
        <v>53</v>
      </c>
      <c r="I12">
        <v>0.62</v>
      </c>
      <c r="U12" t="s">
        <v>51</v>
      </c>
      <c r="V12">
        <v>9.2200000000000004E-2</v>
      </c>
      <c r="W12">
        <v>1.257E-2</v>
      </c>
      <c r="X12">
        <v>0.17199999999999999</v>
      </c>
      <c r="Y12">
        <v>4.07E-2</v>
      </c>
      <c r="Z12">
        <v>2.27</v>
      </c>
      <c r="AA12">
        <v>2.3E-2</v>
      </c>
      <c r="AB12">
        <v>1.1000000000000001</v>
      </c>
      <c r="AC12">
        <v>1.0129999999999999</v>
      </c>
      <c r="AD12">
        <v>1.1875899999999999</v>
      </c>
    </row>
    <row r="13" spans="2:30" ht="15.75" thickBot="1" x14ac:dyDescent="0.3">
      <c r="B13" t="s">
        <v>55</v>
      </c>
      <c r="C13">
        <f>EXP(C12)</f>
        <v>3.2100793323309257E-7</v>
      </c>
      <c r="U13" s="4" t="s">
        <v>106</v>
      </c>
      <c r="V13" s="4">
        <v>0.31879999999999997</v>
      </c>
      <c r="W13" s="4">
        <v>4.7539999999999999E-2</v>
      </c>
      <c r="X13" s="4">
        <v>0.59</v>
      </c>
      <c r="Y13" s="4">
        <v>0.1384</v>
      </c>
      <c r="Z13" s="4">
        <v>2.2999999999999998</v>
      </c>
      <c r="AA13" s="4">
        <v>2.1000000000000001E-2</v>
      </c>
      <c r="AB13" s="4">
        <v>1.38</v>
      </c>
      <c r="AC13" s="4">
        <v>1.0489999999999999</v>
      </c>
      <c r="AD13" s="4">
        <v>1.8041799999999999</v>
      </c>
    </row>
    <row r="14" spans="2:30" ht="14.45" customHeight="1" thickTop="1" x14ac:dyDescent="0.25">
      <c r="B14" t="s">
        <v>57</v>
      </c>
      <c r="C14" s="5">
        <f>1/(1+((B17)^-C12))</f>
        <v>3.210078301870325E-7</v>
      </c>
      <c r="D14" s="16" t="str">
        <f>IF(Frontend!N9&gt;0, IF(Frontend!N10&gt;0, IF(Frontend!N11&gt;0, IF(Frontend!N12&gt;0, IF(Frontend!N13&gt;0, IF(Frontend!N14&gt;0, IF(Frontend!N15&gt;0, C14, "NA"),"NA"),"NA"),"NA"),"NA"),"NA"),"NA")</f>
        <v>NA</v>
      </c>
      <c r="F14" t="s">
        <v>58</v>
      </c>
      <c r="G14" t="s">
        <v>59</v>
      </c>
      <c r="H14" t="s">
        <v>60</v>
      </c>
      <c r="I14" t="s">
        <v>61</v>
      </c>
      <c r="J14" t="s">
        <v>62</v>
      </c>
      <c r="L14" t="s">
        <v>63</v>
      </c>
      <c r="U14" s="49" t="s">
        <v>107</v>
      </c>
      <c r="V14" s="49"/>
      <c r="W14" s="49"/>
      <c r="X14" s="49"/>
      <c r="Y14" s="49"/>
      <c r="Z14" s="49"/>
      <c r="AA14" s="49"/>
      <c r="AB14" s="49"/>
      <c r="AC14" s="49"/>
      <c r="AD14" s="49"/>
    </row>
    <row r="15" spans="2:30" x14ac:dyDescent="0.25">
      <c r="C15" s="17">
        <f>Frontend!N867</f>
        <v>0</v>
      </c>
      <c r="E15">
        <v>0.05</v>
      </c>
      <c r="F15" s="6"/>
      <c r="I15" s="7"/>
      <c r="J15" s="7"/>
      <c r="L15">
        <f>G15+(F15-1)</f>
        <v>-1</v>
      </c>
      <c r="U15" s="8"/>
    </row>
    <row r="16" spans="2:30" x14ac:dyDescent="0.25">
      <c r="E16">
        <v>0.1</v>
      </c>
      <c r="I16" s="7"/>
      <c r="J16" s="7"/>
      <c r="L16">
        <f t="shared" ref="L16:L33" si="0">G16+(F16-1)</f>
        <v>-1</v>
      </c>
      <c r="U16" s="46"/>
      <c r="V16" s="46"/>
      <c r="W16" s="46"/>
      <c r="X16" s="46"/>
      <c r="Y16" s="46"/>
      <c r="Z16" s="46"/>
      <c r="AA16" s="46"/>
      <c r="AB16" s="46"/>
      <c r="AC16" s="46"/>
    </row>
    <row r="17" spans="1:29" x14ac:dyDescent="0.25">
      <c r="A17" t="s">
        <v>66</v>
      </c>
      <c r="B17">
        <f>EXP(1)</f>
        <v>2.7182818284590451</v>
      </c>
      <c r="D17" s="67">
        <f>C14/(1-C14)</f>
        <v>3.2100793323309262E-7</v>
      </c>
      <c r="E17">
        <v>0.15</v>
      </c>
      <c r="I17" s="7"/>
      <c r="J17" s="7"/>
      <c r="L17">
        <f t="shared" si="0"/>
        <v>-1</v>
      </c>
      <c r="U17" s="1"/>
      <c r="V17" s="1"/>
      <c r="W17" s="1"/>
      <c r="X17" s="1"/>
      <c r="Y17" s="1"/>
      <c r="Z17" s="1"/>
      <c r="AA17" s="1"/>
      <c r="AB17" s="1"/>
      <c r="AC17" s="1"/>
    </row>
    <row r="18" spans="1:29" x14ac:dyDescent="0.25">
      <c r="D18">
        <f>0.64/(1-0.64)</f>
        <v>1.7777777777777779</v>
      </c>
      <c r="E18">
        <v>0.2</v>
      </c>
      <c r="I18" s="7"/>
      <c r="J18" s="7"/>
      <c r="L18">
        <f t="shared" si="0"/>
        <v>-1</v>
      </c>
      <c r="U18" s="9"/>
    </row>
    <row r="19" spans="1:29" x14ac:dyDescent="0.25">
      <c r="E19">
        <v>0.25</v>
      </c>
      <c r="I19" s="7"/>
      <c r="J19" s="7"/>
      <c r="L19">
        <f t="shared" si="0"/>
        <v>-1</v>
      </c>
      <c r="U19" s="9"/>
    </row>
    <row r="20" spans="1:29" x14ac:dyDescent="0.25">
      <c r="E20">
        <v>0.3</v>
      </c>
      <c r="I20" s="7"/>
      <c r="J20" s="7"/>
      <c r="L20">
        <f t="shared" si="0"/>
        <v>-1</v>
      </c>
      <c r="U20" s="9"/>
    </row>
    <row r="21" spans="1:29" x14ac:dyDescent="0.25">
      <c r="C21">
        <f>40/0.62</f>
        <v>64.516129032258064</v>
      </c>
      <c r="E21">
        <v>0.35</v>
      </c>
      <c r="I21" s="7"/>
      <c r="J21" s="7"/>
      <c r="L21">
        <f t="shared" si="0"/>
        <v>-1</v>
      </c>
      <c r="U21" s="9"/>
    </row>
    <row r="22" spans="1:29" x14ac:dyDescent="0.25">
      <c r="E22">
        <v>0.4</v>
      </c>
      <c r="I22" s="7"/>
      <c r="J22" s="7"/>
      <c r="L22">
        <f t="shared" si="0"/>
        <v>-1</v>
      </c>
      <c r="U22" s="9"/>
    </row>
    <row r="23" spans="1:29" x14ac:dyDescent="0.25">
      <c r="E23">
        <v>0.45</v>
      </c>
      <c r="I23" s="7"/>
      <c r="J23" s="7"/>
      <c r="L23">
        <f t="shared" si="0"/>
        <v>-1</v>
      </c>
      <c r="U23" s="9"/>
    </row>
    <row r="24" spans="1:29" x14ac:dyDescent="0.25">
      <c r="E24">
        <v>0.5</v>
      </c>
      <c r="I24" s="7"/>
      <c r="J24" s="7"/>
      <c r="L24">
        <f t="shared" si="0"/>
        <v>-1</v>
      </c>
      <c r="U24" s="9"/>
    </row>
    <row r="25" spans="1:29" x14ac:dyDescent="0.25">
      <c r="B25" s="10">
        <f>B17^-0.672</f>
        <v>0.51068618336618787</v>
      </c>
      <c r="E25">
        <v>0.55000000000000004</v>
      </c>
      <c r="I25" s="7"/>
      <c r="J25" s="7"/>
      <c r="L25">
        <f t="shared" si="0"/>
        <v>-1</v>
      </c>
      <c r="U25" s="9"/>
    </row>
    <row r="26" spans="1:29" x14ac:dyDescent="0.25">
      <c r="B26" s="10">
        <f>B25/(1-B25)</f>
        <v>1.0436782408463445</v>
      </c>
      <c r="E26">
        <v>0.6</v>
      </c>
      <c r="F26" s="11"/>
      <c r="G26" s="11"/>
      <c r="H26" s="11"/>
      <c r="I26" s="11"/>
      <c r="J26" s="11"/>
      <c r="L26">
        <f t="shared" si="0"/>
        <v>-1</v>
      </c>
      <c r="U26" s="9"/>
    </row>
    <row r="27" spans="1:29" x14ac:dyDescent="0.25">
      <c r="E27">
        <v>0.65</v>
      </c>
      <c r="F27" s="11"/>
      <c r="G27" s="11"/>
      <c r="H27" s="11"/>
      <c r="I27" s="11"/>
      <c r="J27" s="11"/>
      <c r="L27">
        <f t="shared" si="0"/>
        <v>-1</v>
      </c>
      <c r="U27" s="12"/>
      <c r="V27" s="4"/>
      <c r="W27" s="4"/>
      <c r="X27" s="4"/>
      <c r="Y27" s="4"/>
      <c r="Z27" s="4"/>
      <c r="AA27" s="4"/>
      <c r="AB27" s="4"/>
      <c r="AC27" s="4"/>
    </row>
    <row r="28" spans="1:29" x14ac:dyDescent="0.25">
      <c r="E28">
        <v>0.7</v>
      </c>
      <c r="F28" s="11"/>
      <c r="G28" s="11"/>
      <c r="H28" s="11"/>
      <c r="I28" s="11"/>
      <c r="J28" s="11"/>
      <c r="L28">
        <f t="shared" si="0"/>
        <v>-1</v>
      </c>
      <c r="U28" s="8" t="s">
        <v>65</v>
      </c>
    </row>
    <row r="29" spans="1:29" x14ac:dyDescent="0.25">
      <c r="E29">
        <v>0.75</v>
      </c>
      <c r="F29" s="11"/>
      <c r="G29" s="11"/>
      <c r="H29" s="11"/>
      <c r="I29" s="11"/>
      <c r="J29" s="11"/>
      <c r="L29">
        <f t="shared" si="0"/>
        <v>-1</v>
      </c>
      <c r="U29" s="13" t="s">
        <v>65</v>
      </c>
    </row>
    <row r="30" spans="1:29" x14ac:dyDescent="0.25">
      <c r="E30">
        <v>0.8</v>
      </c>
      <c r="F30" s="11"/>
      <c r="G30" s="11"/>
      <c r="H30" s="11"/>
      <c r="I30" s="11"/>
      <c r="J30" s="11"/>
      <c r="L30">
        <f t="shared" si="0"/>
        <v>-1</v>
      </c>
    </row>
    <row r="31" spans="1:29" x14ac:dyDescent="0.25">
      <c r="E31">
        <v>0.85</v>
      </c>
      <c r="F31" s="11"/>
      <c r="G31" s="11"/>
      <c r="H31" s="11"/>
      <c r="I31" s="11"/>
      <c r="J31" s="11"/>
      <c r="L31">
        <f t="shared" si="0"/>
        <v>-1</v>
      </c>
      <c r="U31" s="96" t="s">
        <v>67</v>
      </c>
      <c r="V31" s="96"/>
      <c r="W31" s="96"/>
      <c r="X31" s="96"/>
      <c r="Y31" s="96"/>
      <c r="Z31" s="96"/>
      <c r="AA31" s="96"/>
      <c r="AB31" s="96"/>
      <c r="AC31" s="96"/>
    </row>
    <row r="32" spans="1:29" x14ac:dyDescent="0.25">
      <c r="E32">
        <v>0.9</v>
      </c>
      <c r="F32" s="11"/>
      <c r="G32" s="11"/>
      <c r="H32" s="11"/>
      <c r="I32" s="11"/>
      <c r="J32" s="11"/>
      <c r="L32">
        <f t="shared" si="0"/>
        <v>-1</v>
      </c>
      <c r="U32" s="97"/>
      <c r="V32" s="97"/>
      <c r="W32" s="97"/>
      <c r="X32" s="97"/>
      <c r="Y32" s="97"/>
      <c r="Z32" s="97"/>
      <c r="AA32" s="98" t="s">
        <v>68</v>
      </c>
      <c r="AB32" s="98"/>
      <c r="AC32" s="98"/>
    </row>
    <row r="33" spans="3:30" ht="18" x14ac:dyDescent="0.35">
      <c r="E33">
        <v>0.95</v>
      </c>
      <c r="F33" s="11"/>
      <c r="G33" s="11"/>
      <c r="H33" s="11"/>
      <c r="I33" s="11"/>
      <c r="J33" s="11"/>
      <c r="L33">
        <f t="shared" si="0"/>
        <v>-1</v>
      </c>
      <c r="U33" s="1" t="s">
        <v>69</v>
      </c>
      <c r="V33" s="1" t="s">
        <v>70</v>
      </c>
      <c r="W33" s="1" t="s">
        <v>71</v>
      </c>
      <c r="X33" s="1" t="s">
        <v>72</v>
      </c>
      <c r="Y33" s="1" t="s">
        <v>73</v>
      </c>
      <c r="Z33" s="1" t="s">
        <v>74</v>
      </c>
      <c r="AA33" s="1" t="s">
        <v>75</v>
      </c>
      <c r="AB33" s="1" t="s">
        <v>76</v>
      </c>
      <c r="AC33" s="1" t="s">
        <v>47</v>
      </c>
    </row>
    <row r="34" spans="3:30" x14ac:dyDescent="0.25">
      <c r="I34" s="7"/>
      <c r="U34">
        <v>1</v>
      </c>
      <c r="V34">
        <v>75.3</v>
      </c>
      <c r="W34">
        <v>79.3</v>
      </c>
      <c r="X34">
        <v>83.5</v>
      </c>
      <c r="Y34">
        <v>6.88E-2</v>
      </c>
      <c r="Z34">
        <v>0.11899999999999999</v>
      </c>
      <c r="AA34">
        <v>5.56</v>
      </c>
      <c r="AB34">
        <v>1</v>
      </c>
      <c r="AC34">
        <v>1.7999999999999999E-2</v>
      </c>
    </row>
    <row r="35" spans="3:30" x14ac:dyDescent="0.25">
      <c r="I35" s="7"/>
      <c r="U35">
        <v>2</v>
      </c>
      <c r="V35">
        <v>64.7</v>
      </c>
      <c r="W35">
        <v>72.7</v>
      </c>
      <c r="X35">
        <v>81.2</v>
      </c>
      <c r="Y35">
        <v>0.1991</v>
      </c>
      <c r="Z35">
        <v>0.316</v>
      </c>
      <c r="AA35">
        <v>16.100000000000001</v>
      </c>
      <c r="AB35">
        <v>3</v>
      </c>
      <c r="AC35">
        <v>1E-3</v>
      </c>
    </row>
    <row r="36" spans="3:30" x14ac:dyDescent="0.25">
      <c r="I36" s="7"/>
      <c r="K36" t="s">
        <v>62</v>
      </c>
      <c r="L36" t="s">
        <v>77</v>
      </c>
      <c r="U36" s="4">
        <v>3</v>
      </c>
      <c r="V36" s="4">
        <v>57.7</v>
      </c>
      <c r="W36" s="4">
        <v>67.7</v>
      </c>
      <c r="X36" s="4">
        <v>78.3</v>
      </c>
      <c r="Y36" s="4">
        <v>0.28589999999999999</v>
      </c>
      <c r="Z36" s="4">
        <v>0.43</v>
      </c>
      <c r="AA36" s="4">
        <v>23.11</v>
      </c>
      <c r="AB36" s="4">
        <v>4</v>
      </c>
      <c r="AC36" s="4" t="s">
        <v>78</v>
      </c>
    </row>
    <row r="37" spans="3:30" x14ac:dyDescent="0.25">
      <c r="I37" s="7"/>
      <c r="K37" t="s">
        <v>61</v>
      </c>
      <c r="L37" t="s">
        <v>79</v>
      </c>
      <c r="U37" s="99" t="s">
        <v>80</v>
      </c>
      <c r="V37" s="99"/>
      <c r="W37" s="99"/>
      <c r="X37" s="99"/>
      <c r="Y37" s="99"/>
      <c r="Z37" s="99"/>
      <c r="AA37" s="99"/>
      <c r="AB37" s="99"/>
      <c r="AC37" s="99"/>
    </row>
    <row r="38" spans="3:30" x14ac:dyDescent="0.25">
      <c r="U38" s="8" t="s">
        <v>65</v>
      </c>
    </row>
    <row r="40" spans="3:30" x14ac:dyDescent="0.25">
      <c r="C40" t="s">
        <v>81</v>
      </c>
      <c r="D40" t="s">
        <v>82</v>
      </c>
      <c r="G40" t="s">
        <v>53</v>
      </c>
      <c r="U40" s="96" t="s">
        <v>83</v>
      </c>
      <c r="V40" s="96"/>
      <c r="W40" s="96"/>
      <c r="X40" s="96"/>
      <c r="Y40" s="96"/>
      <c r="Z40" s="96"/>
    </row>
    <row r="41" spans="3:30" x14ac:dyDescent="0.25">
      <c r="C41">
        <v>23</v>
      </c>
      <c r="D41">
        <v>38</v>
      </c>
      <c r="G41">
        <v>0.62</v>
      </c>
      <c r="U41" s="98" t="s">
        <v>84</v>
      </c>
      <c r="V41" s="98"/>
      <c r="W41" s="98"/>
      <c r="X41" s="97"/>
      <c r="Y41" s="97"/>
      <c r="Z41" s="97"/>
    </row>
    <row r="42" spans="3:30" x14ac:dyDescent="0.25">
      <c r="U42" s="1" t="s">
        <v>69</v>
      </c>
      <c r="V42" s="1" t="s">
        <v>65</v>
      </c>
      <c r="W42" s="1" t="s">
        <v>69</v>
      </c>
      <c r="X42" s="1" t="s">
        <v>75</v>
      </c>
      <c r="Y42" s="1" t="s">
        <v>76</v>
      </c>
      <c r="Z42" s="1" t="s">
        <v>47</v>
      </c>
    </row>
    <row r="43" spans="3:30" x14ac:dyDescent="0.25">
      <c r="C43" t="s">
        <v>85</v>
      </c>
      <c r="D43" t="s">
        <v>60</v>
      </c>
      <c r="E43" t="s">
        <v>58</v>
      </c>
      <c r="F43" t="s">
        <v>59</v>
      </c>
      <c r="G43" t="s">
        <v>61</v>
      </c>
      <c r="H43" t="s">
        <v>62</v>
      </c>
      <c r="I43" t="s">
        <v>63</v>
      </c>
      <c r="U43">
        <v>1</v>
      </c>
      <c r="V43" s="3" t="s">
        <v>86</v>
      </c>
      <c r="W43">
        <v>2</v>
      </c>
      <c r="X43">
        <v>10.220000000000001</v>
      </c>
      <c r="Y43">
        <v>2</v>
      </c>
      <c r="Z43">
        <v>6.0000000000000001E-3</v>
      </c>
    </row>
    <row r="44" spans="3:30" x14ac:dyDescent="0.25">
      <c r="C44" s="11">
        <v>0.05</v>
      </c>
      <c r="U44" s="4">
        <v>2</v>
      </c>
      <c r="V44" s="14" t="s">
        <v>86</v>
      </c>
      <c r="W44" s="4">
        <v>3</v>
      </c>
      <c r="X44" s="4">
        <v>6.84</v>
      </c>
      <c r="Y44" s="4">
        <v>1</v>
      </c>
      <c r="Z44" s="4">
        <v>8.9999999999999993E-3</v>
      </c>
    </row>
    <row r="45" spans="3:30" x14ac:dyDescent="0.25">
      <c r="C45" s="11">
        <v>0.1</v>
      </c>
      <c r="U45" s="8" t="s">
        <v>65</v>
      </c>
    </row>
    <row r="46" spans="3:30" x14ac:dyDescent="0.25">
      <c r="C46" s="11">
        <v>0.15</v>
      </c>
    </row>
    <row r="47" spans="3:30" x14ac:dyDescent="0.25">
      <c r="C47" s="11">
        <v>0.2</v>
      </c>
      <c r="D47" s="11"/>
      <c r="E47" s="11"/>
      <c r="F47" s="11"/>
      <c r="G47" s="11"/>
      <c r="H47" s="11"/>
      <c r="U47" s="96" t="s">
        <v>39</v>
      </c>
      <c r="V47" s="96"/>
      <c r="W47" s="96"/>
      <c r="X47" s="96"/>
      <c r="Y47" s="96"/>
      <c r="Z47" s="96"/>
      <c r="AA47" s="96"/>
      <c r="AB47" s="96"/>
      <c r="AC47" s="96"/>
      <c r="AD47" s="96"/>
    </row>
    <row r="48" spans="3:30" x14ac:dyDescent="0.25">
      <c r="C48" s="11">
        <v>0.25</v>
      </c>
      <c r="D48" s="11"/>
      <c r="E48" s="11"/>
      <c r="F48" s="11"/>
      <c r="G48" s="11"/>
      <c r="H48" s="11"/>
      <c r="U48" s="97"/>
      <c r="V48" s="97"/>
      <c r="W48" s="98" t="s">
        <v>40</v>
      </c>
      <c r="X48" s="98"/>
      <c r="Y48" s="97"/>
      <c r="Z48" s="97"/>
      <c r="AA48" s="97"/>
      <c r="AB48" s="97"/>
      <c r="AC48" s="98" t="s">
        <v>40</v>
      </c>
      <c r="AD48" s="98"/>
    </row>
    <row r="49" spans="3:30" x14ac:dyDescent="0.25">
      <c r="C49" s="11">
        <v>0.3</v>
      </c>
      <c r="D49" s="11"/>
      <c r="E49" s="11"/>
      <c r="F49" s="11"/>
      <c r="G49" s="11"/>
      <c r="H49" s="11"/>
      <c r="U49" s="1" t="s">
        <v>41</v>
      </c>
      <c r="V49" s="1" t="s">
        <v>42</v>
      </c>
      <c r="W49" s="1" t="s">
        <v>43</v>
      </c>
      <c r="X49" s="1" t="s">
        <v>44</v>
      </c>
      <c r="Y49" s="1" t="s">
        <v>45</v>
      </c>
      <c r="Z49" s="1" t="s">
        <v>46</v>
      </c>
      <c r="AA49" s="1" t="s">
        <v>47</v>
      </c>
      <c r="AB49" s="1" t="s">
        <v>48</v>
      </c>
      <c r="AC49" s="1" t="s">
        <v>43</v>
      </c>
      <c r="AD49" s="1" t="s">
        <v>44</v>
      </c>
    </row>
    <row r="50" spans="3:30" x14ac:dyDescent="0.25">
      <c r="C50" s="11">
        <v>0.35</v>
      </c>
      <c r="D50" s="11"/>
      <c r="E50" s="11"/>
      <c r="F50" s="11"/>
      <c r="G50" s="11"/>
      <c r="H50" s="11"/>
      <c r="U50" t="s">
        <v>34</v>
      </c>
      <c r="V50">
        <v>-15.0467</v>
      </c>
      <c r="W50">
        <v>-24.372599999999998</v>
      </c>
      <c r="X50">
        <v>-5.7210000000000001</v>
      </c>
      <c r="Y50">
        <v>4.7582000000000004</v>
      </c>
      <c r="Z50">
        <v>-3.16</v>
      </c>
      <c r="AA50">
        <v>2E-3</v>
      </c>
      <c r="AB50" s="2">
        <v>2.9200000000000002E-7</v>
      </c>
      <c r="AC50" s="2">
        <v>2.6000000000000001E-11</v>
      </c>
      <c r="AD50">
        <v>3.2799999999999999E-3</v>
      </c>
    </row>
    <row r="51" spans="3:30" x14ac:dyDescent="0.25">
      <c r="C51" s="11">
        <v>0.4</v>
      </c>
      <c r="D51" s="11"/>
      <c r="E51" s="11"/>
      <c r="F51" s="11"/>
      <c r="G51" s="11"/>
      <c r="H51" s="11"/>
      <c r="U51" t="s">
        <v>49</v>
      </c>
      <c r="V51">
        <v>6.3399999999999998E-2</v>
      </c>
      <c r="W51" s="3" t="s">
        <v>50</v>
      </c>
      <c r="X51">
        <v>0.127</v>
      </c>
      <c r="Y51">
        <v>3.2500000000000001E-2</v>
      </c>
      <c r="Z51">
        <v>1.95</v>
      </c>
      <c r="AA51">
        <v>5.0999999999999997E-2</v>
      </c>
      <c r="AB51">
        <v>1.07</v>
      </c>
      <c r="AC51">
        <v>1</v>
      </c>
      <c r="AD51">
        <v>1.13561</v>
      </c>
    </row>
    <row r="52" spans="3:30" x14ac:dyDescent="0.25">
      <c r="C52" s="11">
        <v>0.45</v>
      </c>
      <c r="D52" s="11"/>
      <c r="E52" s="11"/>
      <c r="F52" s="11"/>
      <c r="G52" s="11"/>
      <c r="H52" s="11"/>
      <c r="U52" t="s">
        <v>51</v>
      </c>
      <c r="V52">
        <v>8.8900000000000007E-2</v>
      </c>
      <c r="W52">
        <v>1.01E-2</v>
      </c>
      <c r="X52">
        <v>0.16800000000000001</v>
      </c>
      <c r="Y52">
        <v>4.02E-2</v>
      </c>
      <c r="Z52">
        <v>2.21</v>
      </c>
      <c r="AA52">
        <v>2.7E-2</v>
      </c>
      <c r="AB52">
        <v>1.0900000000000001</v>
      </c>
      <c r="AC52">
        <v>1.01</v>
      </c>
      <c r="AD52">
        <v>1.1826300000000001</v>
      </c>
    </row>
    <row r="53" spans="3:30" x14ac:dyDescent="0.25">
      <c r="C53" s="11">
        <v>0.5</v>
      </c>
      <c r="D53" s="11"/>
      <c r="E53" s="11"/>
      <c r="F53" s="11"/>
      <c r="G53" s="11"/>
      <c r="H53" s="11"/>
      <c r="U53" t="s">
        <v>54</v>
      </c>
      <c r="V53">
        <v>0.1258</v>
      </c>
      <c r="W53">
        <v>-1.09E-2</v>
      </c>
      <c r="X53">
        <v>0.26300000000000001</v>
      </c>
      <c r="Y53">
        <v>6.9800000000000001E-2</v>
      </c>
      <c r="Z53">
        <v>1.8</v>
      </c>
      <c r="AA53">
        <v>7.0999999999999994E-2</v>
      </c>
      <c r="AB53">
        <v>1.1299999999999999</v>
      </c>
      <c r="AC53">
        <v>0.98899999999999999</v>
      </c>
      <c r="AD53">
        <v>1.3002499999999999</v>
      </c>
    </row>
    <row r="54" spans="3:30" x14ac:dyDescent="0.25">
      <c r="C54" s="11">
        <v>0.55000000000000004</v>
      </c>
      <c r="D54" s="11"/>
      <c r="E54" s="11"/>
      <c r="F54" s="11"/>
      <c r="G54" s="11"/>
      <c r="H54" s="11"/>
      <c r="U54" s="4" t="s">
        <v>56</v>
      </c>
      <c r="V54" s="4">
        <v>0.32469999999999999</v>
      </c>
      <c r="W54" s="4">
        <v>5.1499999999999997E-2</v>
      </c>
      <c r="X54" s="4">
        <v>0.59799999999999998</v>
      </c>
      <c r="Y54" s="4">
        <v>0.1394</v>
      </c>
      <c r="Z54" s="4">
        <v>2.33</v>
      </c>
      <c r="AA54" s="4">
        <v>0.02</v>
      </c>
      <c r="AB54" s="4">
        <v>1.38</v>
      </c>
      <c r="AC54" s="4">
        <v>1.0529999999999999</v>
      </c>
      <c r="AD54" s="4">
        <v>1.81843</v>
      </c>
    </row>
    <row r="55" spans="3:30" x14ac:dyDescent="0.25">
      <c r="C55" s="11">
        <v>0.6</v>
      </c>
      <c r="D55" s="11"/>
      <c r="E55" s="11"/>
      <c r="F55" s="11"/>
      <c r="G55" s="11"/>
      <c r="H55" s="11"/>
      <c r="U55" s="99" t="s">
        <v>64</v>
      </c>
      <c r="V55" s="99"/>
      <c r="W55" s="99"/>
      <c r="X55" s="99"/>
      <c r="Y55" s="99"/>
      <c r="Z55" s="99"/>
      <c r="AA55" s="99"/>
      <c r="AB55" s="99"/>
      <c r="AC55" s="99"/>
      <c r="AD55" s="99"/>
    </row>
    <row r="56" spans="3:30" x14ac:dyDescent="0.25">
      <c r="C56" s="11">
        <v>0.65</v>
      </c>
      <c r="D56" s="11"/>
      <c r="E56" s="11"/>
      <c r="F56" s="11"/>
      <c r="G56" s="11"/>
      <c r="H56" s="11"/>
      <c r="U56" s="8" t="s">
        <v>65</v>
      </c>
    </row>
    <row r="57" spans="3:30" x14ac:dyDescent="0.25">
      <c r="C57" s="11">
        <v>0.7</v>
      </c>
      <c r="D57" s="11"/>
      <c r="E57" s="11"/>
      <c r="F57" s="11"/>
      <c r="G57" s="11"/>
      <c r="H57" s="11"/>
      <c r="U57" s="46" t="s">
        <v>87</v>
      </c>
      <c r="V57" s="46"/>
      <c r="W57" s="46"/>
    </row>
    <row r="58" spans="3:30" x14ac:dyDescent="0.25">
      <c r="C58" s="11">
        <v>0.75</v>
      </c>
      <c r="D58" s="11"/>
      <c r="E58" s="11"/>
      <c r="F58" s="11"/>
      <c r="G58" s="11"/>
      <c r="H58" s="11"/>
      <c r="U58" s="1"/>
      <c r="V58" s="1" t="s">
        <v>88</v>
      </c>
      <c r="W58" s="1" t="s">
        <v>89</v>
      </c>
    </row>
    <row r="59" spans="3:30" x14ac:dyDescent="0.25">
      <c r="C59" s="11">
        <v>0.8</v>
      </c>
      <c r="D59" s="11"/>
      <c r="E59" s="11"/>
      <c r="F59" s="11"/>
      <c r="G59" s="11"/>
      <c r="H59" s="11"/>
      <c r="U59" s="9" t="s">
        <v>49</v>
      </c>
      <c r="V59">
        <v>1.1000000000000001</v>
      </c>
      <c r="W59">
        <v>0.91</v>
      </c>
    </row>
    <row r="60" spans="3:30" x14ac:dyDescent="0.25">
      <c r="C60" s="11">
        <v>0.85</v>
      </c>
      <c r="D60" s="11"/>
      <c r="E60" s="11"/>
      <c r="F60" s="11"/>
      <c r="G60" s="11"/>
      <c r="H60" s="11"/>
      <c r="U60" s="9" t="s">
        <v>54</v>
      </c>
      <c r="V60">
        <v>1.04</v>
      </c>
      <c r="W60">
        <v>0.95899999999999996</v>
      </c>
    </row>
    <row r="61" spans="3:30" x14ac:dyDescent="0.25">
      <c r="C61" s="11">
        <v>0.9</v>
      </c>
      <c r="D61" s="11"/>
      <c r="E61" s="11"/>
      <c r="F61" s="11"/>
      <c r="G61" s="11"/>
      <c r="H61" s="11"/>
      <c r="U61" s="9" t="s">
        <v>51</v>
      </c>
      <c r="V61">
        <v>1.08</v>
      </c>
      <c r="W61">
        <v>0.92900000000000005</v>
      </c>
    </row>
    <row r="62" spans="3:30" ht="15.75" thickBot="1" x14ac:dyDescent="0.3">
      <c r="C62" s="11">
        <v>0.95</v>
      </c>
      <c r="D62" s="11"/>
      <c r="E62" s="11"/>
      <c r="F62" s="11"/>
      <c r="G62" s="11"/>
      <c r="H62" s="11"/>
      <c r="U62" s="12" t="s">
        <v>106</v>
      </c>
      <c r="V62" s="4">
        <v>1.1200000000000001</v>
      </c>
      <c r="W62" s="4">
        <v>0.89400000000000002</v>
      </c>
    </row>
    <row r="63" spans="3:30" ht="15.75" thickTop="1" x14ac:dyDescent="0.25">
      <c r="U63" s="8"/>
    </row>
    <row r="65" spans="21:24" x14ac:dyDescent="0.25">
      <c r="U65" s="46" t="s">
        <v>90</v>
      </c>
      <c r="V65" s="46"/>
      <c r="W65" s="46"/>
      <c r="X65" s="46"/>
    </row>
    <row r="66" spans="21:24" x14ac:dyDescent="0.25">
      <c r="U66" s="1" t="s">
        <v>41</v>
      </c>
      <c r="V66" s="1" t="s">
        <v>75</v>
      </c>
      <c r="W66" s="1" t="s">
        <v>76</v>
      </c>
      <c r="X66" s="1" t="s">
        <v>47</v>
      </c>
    </row>
    <row r="67" spans="21:24" x14ac:dyDescent="0.25">
      <c r="U67" t="s">
        <v>49</v>
      </c>
      <c r="V67">
        <v>4.5</v>
      </c>
      <c r="W67">
        <v>1</v>
      </c>
      <c r="X67">
        <v>3.4000000000000002E-2</v>
      </c>
    </row>
    <row r="68" spans="21:24" x14ac:dyDescent="0.25">
      <c r="U68" t="s">
        <v>54</v>
      </c>
      <c r="V68">
        <v>3.28</v>
      </c>
      <c r="W68">
        <v>1</v>
      </c>
      <c r="X68">
        <v>7.0000000000000007E-2</v>
      </c>
    </row>
    <row r="69" spans="21:24" x14ac:dyDescent="0.25">
      <c r="U69" t="s">
        <v>51</v>
      </c>
      <c r="V69">
        <v>6.08</v>
      </c>
      <c r="W69">
        <v>1</v>
      </c>
      <c r="X69">
        <v>1.4E-2</v>
      </c>
    </row>
    <row r="70" spans="21:24" ht="15.75" thickBot="1" x14ac:dyDescent="0.3">
      <c r="U70" s="4" t="s">
        <v>106</v>
      </c>
      <c r="V70" s="4">
        <v>6.84</v>
      </c>
      <c r="W70" s="4">
        <v>1</v>
      </c>
      <c r="X70" s="4">
        <v>8.9999999999999993E-3</v>
      </c>
    </row>
    <row r="71" spans="21:24" ht="15.75" thickTop="1" x14ac:dyDescent="0.25">
      <c r="U71" s="8"/>
    </row>
    <row r="72" spans="21:24" x14ac:dyDescent="0.25">
      <c r="U72" s="46"/>
      <c r="V72" s="46"/>
      <c r="W72" s="46"/>
      <c r="X72" s="46"/>
    </row>
    <row r="73" spans="21:24" x14ac:dyDescent="0.25">
      <c r="U73" s="1" t="s">
        <v>91</v>
      </c>
      <c r="V73" s="1"/>
      <c r="W73" s="1"/>
      <c r="X73" s="1"/>
    </row>
    <row r="74" spans="21:24" ht="15.75" thickBot="1" x14ac:dyDescent="0.3">
      <c r="U74" s="4" t="s">
        <v>60</v>
      </c>
      <c r="V74" s="4" t="s">
        <v>58</v>
      </c>
      <c r="W74" s="4" t="s">
        <v>59</v>
      </c>
      <c r="X74" s="4" t="s">
        <v>92</v>
      </c>
    </row>
    <row r="75" spans="21:24" ht="15.75" thickTop="1" x14ac:dyDescent="0.25">
      <c r="U75" s="49">
        <v>0.73799999999999999</v>
      </c>
      <c r="V75" s="49">
        <v>0.60899999999999999</v>
      </c>
      <c r="W75" s="49">
        <v>0.81599999999999995</v>
      </c>
      <c r="X75" s="49">
        <v>0.83799999999999997</v>
      </c>
    </row>
    <row r="76" spans="21:24" ht="14.45" customHeight="1" x14ac:dyDescent="0.25">
      <c r="U76" s="8" t="s">
        <v>108</v>
      </c>
    </row>
  </sheetData>
  <mergeCells count="13">
    <mergeCell ref="U55:AD55"/>
    <mergeCell ref="U41:W41"/>
    <mergeCell ref="X41:Z41"/>
    <mergeCell ref="U47:AD47"/>
    <mergeCell ref="U48:V48"/>
    <mergeCell ref="W48:X48"/>
    <mergeCell ref="Y48:AB48"/>
    <mergeCell ref="AC48:AD48"/>
    <mergeCell ref="U40:Z40"/>
    <mergeCell ref="U31:AC31"/>
    <mergeCell ref="U32:Z32"/>
    <mergeCell ref="AA32:AC32"/>
    <mergeCell ref="U37:AC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15623-81F7-4503-845D-5CEF30A785D0}">
  <sheetPr codeName="Sheet3"/>
  <dimension ref="A1:BI115"/>
  <sheetViews>
    <sheetView zoomScale="120" zoomScaleNormal="120" workbookViewId="0">
      <selection activeCell="N24" sqref="N24:O24"/>
    </sheetView>
  </sheetViews>
  <sheetFormatPr defaultRowHeight="15" x14ac:dyDescent="0.25"/>
  <cols>
    <col min="1" max="1" width="9.140625" bestFit="1" customWidth="1"/>
    <col min="2" max="2" width="7.28515625" customWidth="1"/>
    <col min="3" max="4" width="12" bestFit="1" customWidth="1"/>
    <col min="5" max="5" width="19.140625" customWidth="1"/>
    <col min="6" max="6" width="4.42578125" customWidth="1"/>
    <col min="10" max="10" width="19.5703125" customWidth="1"/>
    <col min="11" max="12" width="9.42578125" customWidth="1"/>
    <col min="13" max="13" width="10.42578125" customWidth="1"/>
    <col min="14" max="14" width="10.140625" customWidth="1"/>
    <col min="15" max="15" width="12" bestFit="1" customWidth="1"/>
    <col min="16" max="16" width="9.140625" bestFit="1" customWidth="1"/>
    <col min="18" max="18" width="12" bestFit="1" customWidth="1"/>
    <col min="22" max="22" width="9.140625" bestFit="1" customWidth="1"/>
    <col min="23" max="23" width="12" bestFit="1" customWidth="1"/>
    <col min="24" max="31" width="9.140625" bestFit="1" customWidth="1"/>
    <col min="32" max="32" width="7.28515625" customWidth="1"/>
    <col min="33" max="42" width="9" bestFit="1" customWidth="1"/>
    <col min="43" max="43" width="12.28515625" bestFit="1" customWidth="1"/>
    <col min="44" max="54" width="10.7109375" bestFit="1" customWidth="1"/>
    <col min="55" max="61" width="10.5703125" bestFit="1" customWidth="1"/>
  </cols>
  <sheetData>
    <row r="1" spans="1:61" ht="30" x14ac:dyDescent="0.25">
      <c r="A1" t="s">
        <v>93</v>
      </c>
      <c r="B1" t="s">
        <v>94</v>
      </c>
      <c r="C1" t="s">
        <v>95</v>
      </c>
      <c r="D1" t="s">
        <v>96</v>
      </c>
      <c r="E1" s="18" t="str">
        <f>_xlfn.CONCAT("ADHD Dx at cutoff ", ROUNDDOWN(K8, 2))</f>
        <v>ADHD Dx at cutoff 0</v>
      </c>
      <c r="V1" t="s">
        <v>93</v>
      </c>
      <c r="W1" t="s">
        <v>96</v>
      </c>
      <c r="X1" t="str">
        <f>_xlfn.CONCAT("ADHD Dx at cutoff ", J23)</f>
        <v>ADHD Dx at cutoff 3.21007830187033E-07</v>
      </c>
      <c r="Y1" t="str">
        <f>_xlfn.CONCAT("ADHD Dx at cutoff ", J24)</f>
        <v>ADHD Dx at cutoff 6.42015660374065E-06</v>
      </c>
      <c r="Z1" t="str">
        <f>_xlfn.CONCAT("ADHD Dx at cutoff ", J25)</f>
        <v>ADHD Dx at cutoff 3.21007830187033E-07</v>
      </c>
      <c r="AA1" t="str">
        <f>_xlfn.CONCAT("ADHD Dx at cutoff ", J25)</f>
        <v>ADHD Dx at cutoff 3.21007830187033E-07</v>
      </c>
      <c r="AB1" t="str">
        <f>_xlfn.CONCAT("ADHD Dx at cutoff ", J26)</f>
        <v xml:space="preserve">ADHD Dx at cutoff </v>
      </c>
      <c r="AC1" t="str">
        <f>_xlfn.CONCAT("ADHD Dx at cutoff ", J27)</f>
        <v xml:space="preserve">ADHD Dx at cutoff </v>
      </c>
      <c r="AD1" t="str">
        <f>_xlfn.CONCAT("ADHD Dx at cutoff ", J28)</f>
        <v xml:space="preserve">ADHD Dx at cutoff </v>
      </c>
      <c r="AE1" t="str">
        <f>_xlfn.CONCAT("ADHD Dx at cutoff ", J29)</f>
        <v xml:space="preserve">ADHD Dx at cutoff </v>
      </c>
      <c r="AF1" t="str">
        <f>_xlfn.CONCAT("ADHD Dx at cutoff ", J30)</f>
        <v xml:space="preserve">ADHD Dx at cutoff </v>
      </c>
      <c r="AG1" t="str">
        <f t="shared" ref="AG1" si="0">_xlfn.CONCAT("ADHD Dx at cutoff ", S23)</f>
        <v xml:space="preserve">ADHD Dx at cutoff </v>
      </c>
      <c r="AH1" t="str">
        <f t="shared" ref="AH1" si="1">_xlfn.CONCAT("ADHD Dx at cutoff ", S24)</f>
        <v xml:space="preserve">ADHD Dx at cutoff </v>
      </c>
      <c r="AI1" t="str">
        <f t="shared" ref="AI1" si="2">_xlfn.CONCAT("ADHD Dx at cutoff ", N25)</f>
        <v xml:space="preserve">ADHD Dx at cutoff </v>
      </c>
      <c r="AJ1" t="str">
        <f t="shared" ref="AJ1" si="3">_xlfn.CONCAT("ADHD Dx at cutoff ", O25)</f>
        <v xml:space="preserve">ADHD Dx at cutoff </v>
      </c>
      <c r="AK1" t="str">
        <f t="shared" ref="AK1" si="4">_xlfn.CONCAT("ADHD Dx at cutoff ", P25)</f>
        <v xml:space="preserve">ADHD Dx at cutoff </v>
      </c>
      <c r="AL1" t="str">
        <f t="shared" ref="AL1" si="5">_xlfn.CONCAT("ADHD Dx at cutoff ", Q25)</f>
        <v xml:space="preserve">ADHD Dx at cutoff </v>
      </c>
      <c r="AM1" t="str">
        <f t="shared" ref="AM1" si="6">_xlfn.CONCAT("ADHD Dx at cutoff ", R25)</f>
        <v xml:space="preserve">ADHD Dx at cutoff </v>
      </c>
      <c r="AN1" t="str">
        <f t="shared" ref="AN1" si="7">_xlfn.CONCAT("ADHD Dx at cutoff ", S25)</f>
        <v xml:space="preserve">ADHD Dx at cutoff </v>
      </c>
      <c r="AO1" t="str">
        <f t="shared" ref="AO1" si="8">_xlfn.CONCAT("ADHD Dx at cutoff ", T25)</f>
        <v xml:space="preserve">ADHD Dx at cutoff </v>
      </c>
      <c r="AP1" t="str">
        <f t="shared" ref="AP1" si="9">_xlfn.CONCAT("ADHD Dx at cutoff ", U25)</f>
        <v xml:space="preserve">ADHD Dx at cutoff </v>
      </c>
    </row>
    <row r="2" spans="1:61" x14ac:dyDescent="0.25">
      <c r="A2" s="15">
        <v>1</v>
      </c>
      <c r="B2" s="15">
        <v>0.81515315310521697</v>
      </c>
      <c r="C2">
        <v>0.96473971599853403</v>
      </c>
      <c r="D2">
        <v>0.99181134602427201</v>
      </c>
      <c r="E2">
        <f>IF(D2&gt;$K$8, 1, 0)</f>
        <v>1</v>
      </c>
      <c r="G2" t="str">
        <f t="shared" ref="G2:G33" si="10">IF(A2=1, IF(E2=1, "TP", "FN"), IF(E2=1, "FP", "TN"))</f>
        <v>TP</v>
      </c>
      <c r="H2">
        <f>IF(D2&gt;0.66666, 1, IF(D2&lt;0.33333, 0, ""))</f>
        <v>1</v>
      </c>
      <c r="I2" t="str">
        <f>IF(A2=1, IF(H2=1, "TP", "FN"), IF(H2=1, "FP", "TN"))</f>
        <v>TP</v>
      </c>
      <c r="J2" t="s">
        <v>94</v>
      </c>
      <c r="K2" t="s">
        <v>97</v>
      </c>
      <c r="Q2">
        <f>5/9</f>
        <v>0.55555555555555558</v>
      </c>
      <c r="V2">
        <v>1</v>
      </c>
      <c r="W2">
        <v>0.99181134602427201</v>
      </c>
      <c r="X2">
        <f>IF($W2&gt;0.05, 1, 0)</f>
        <v>1</v>
      </c>
      <c r="Y2">
        <f>IF($W2&gt;0.1, 1, 0)</f>
        <v>1</v>
      </c>
      <c r="Z2">
        <f>IF($W2&gt;0.15, 1, 0)</f>
        <v>1</v>
      </c>
      <c r="AA2">
        <f>IF($W2&gt;0.2, 1, 0)</f>
        <v>1</v>
      </c>
      <c r="AB2">
        <f>IF($W2&gt;0.25, 1, 0)</f>
        <v>1</v>
      </c>
      <c r="AC2">
        <f>IF($W2&gt;0.3, 1, 0)</f>
        <v>1</v>
      </c>
      <c r="AD2">
        <f>IF($W2&gt;0.35, 1, 0)</f>
        <v>1</v>
      </c>
      <c r="AE2">
        <f>IF($W2&gt;0.4, 1, 0)</f>
        <v>1</v>
      </c>
      <c r="AF2">
        <f>IF($W2&gt;0.45, 1, 0)</f>
        <v>1</v>
      </c>
      <c r="AG2">
        <f>IF($W2&gt;0.5, 1, 0)</f>
        <v>1</v>
      </c>
      <c r="AH2">
        <f>IF($W2&gt;0.55, 1, 0)</f>
        <v>1</v>
      </c>
      <c r="AI2">
        <f>IF($W2&gt;0.6, 1, 0)</f>
        <v>1</v>
      </c>
      <c r="AJ2">
        <f>IF($W2&gt;0.65, 1, 0)</f>
        <v>1</v>
      </c>
      <c r="AK2">
        <f>IF($W2&gt;0.7, 1, 0)</f>
        <v>1</v>
      </c>
      <c r="AL2">
        <f>IF($W2&gt;0.75, 1, 0)</f>
        <v>1</v>
      </c>
      <c r="AM2">
        <f>IF($W2&gt;0.8, 1, 0)</f>
        <v>1</v>
      </c>
      <c r="AN2">
        <f>IF($W2&gt;0.85, 1, 0)</f>
        <v>1</v>
      </c>
      <c r="AO2">
        <f>IF($W2&gt;0.9, 1, 0)</f>
        <v>1</v>
      </c>
      <c r="AP2">
        <f>IF($W2&gt;0.95, 1, 0)</f>
        <v>1</v>
      </c>
      <c r="AQ2" t="str">
        <f>IF($V2=1, IF(X2=1, "TP", "FN"), IF(X2=1, "FP", "TN"))</f>
        <v>TP</v>
      </c>
      <c r="AR2" t="str">
        <f t="shared" ref="AR2:BI2" si="11">IF($V2=1, IF(Y2=1, "TP", "FN"), IF(Y2=1, "FP", "TN"))</f>
        <v>TP</v>
      </c>
      <c r="AS2" t="str">
        <f t="shared" si="11"/>
        <v>TP</v>
      </c>
      <c r="AT2" t="str">
        <f t="shared" si="11"/>
        <v>TP</v>
      </c>
      <c r="AU2" t="str">
        <f t="shared" si="11"/>
        <v>TP</v>
      </c>
      <c r="AV2" t="str">
        <f t="shared" si="11"/>
        <v>TP</v>
      </c>
      <c r="AW2" t="str">
        <f t="shared" si="11"/>
        <v>TP</v>
      </c>
      <c r="AX2" t="str">
        <f t="shared" si="11"/>
        <v>TP</v>
      </c>
      <c r="AY2" t="str">
        <f t="shared" si="11"/>
        <v>TP</v>
      </c>
      <c r="AZ2" t="str">
        <f t="shared" si="11"/>
        <v>TP</v>
      </c>
      <c r="BA2" t="str">
        <f t="shared" si="11"/>
        <v>TP</v>
      </c>
      <c r="BB2" t="str">
        <f t="shared" si="11"/>
        <v>TP</v>
      </c>
      <c r="BC2" t="str">
        <f t="shared" si="11"/>
        <v>TP</v>
      </c>
      <c r="BD2" t="str">
        <f t="shared" si="11"/>
        <v>TP</v>
      </c>
      <c r="BE2" t="str">
        <f t="shared" si="11"/>
        <v>TP</v>
      </c>
      <c r="BF2" t="str">
        <f t="shared" si="11"/>
        <v>TP</v>
      </c>
      <c r="BG2" t="str">
        <f t="shared" si="11"/>
        <v>TP</v>
      </c>
      <c r="BH2" t="str">
        <f t="shared" si="11"/>
        <v>TP</v>
      </c>
      <c r="BI2" t="str">
        <f t="shared" si="11"/>
        <v>TP</v>
      </c>
    </row>
    <row r="3" spans="1:61" x14ac:dyDescent="0.25">
      <c r="A3" s="15">
        <v>1</v>
      </c>
      <c r="B3" s="15">
        <v>0.82444437604942999</v>
      </c>
      <c r="C3">
        <v>0.90289704081046196</v>
      </c>
      <c r="D3">
        <v>0.96249311588463204</v>
      </c>
      <c r="E3">
        <f t="shared" ref="E3:E62" si="12">IF(D3&gt;$K$8, 1, 0)</f>
        <v>1</v>
      </c>
      <c r="G3" t="str">
        <f t="shared" si="10"/>
        <v>TP</v>
      </c>
      <c r="H3">
        <f t="shared" ref="H3:H62" si="13">IF(D3&gt;0.66666, 1, IF(D3&lt;0.33333, 0, ""))</f>
        <v>1</v>
      </c>
      <c r="I3" t="str">
        <f t="shared" ref="I3:I62" si="14">IF(A3=1, IF(H3=1, "TP", "FN"), IF(H3=1, "FP", "TN"))</f>
        <v>TP</v>
      </c>
      <c r="J3" t="s">
        <v>95</v>
      </c>
      <c r="K3" t="s">
        <v>98</v>
      </c>
      <c r="V3">
        <v>1</v>
      </c>
      <c r="W3">
        <v>0.96249311588463204</v>
      </c>
      <c r="X3">
        <f t="shared" ref="X3:X62" si="15">IF($W3&gt;0.05, 1, 0)</f>
        <v>1</v>
      </c>
      <c r="Y3">
        <f t="shared" ref="Y3:Y62" si="16">IF($W3&gt;0.1, 1, 0)</f>
        <v>1</v>
      </c>
      <c r="Z3">
        <f t="shared" ref="Z3:Z62" si="17">IF($W3&gt;0.15, 1, 0)</f>
        <v>1</v>
      </c>
      <c r="AA3">
        <f t="shared" ref="AA3:AA62" si="18">IF($W3&gt;0.2, 1, 0)</f>
        <v>1</v>
      </c>
      <c r="AB3">
        <f t="shared" ref="AB3:AB62" si="19">IF($W3&gt;0.25, 1, 0)</f>
        <v>1</v>
      </c>
      <c r="AC3">
        <f t="shared" ref="AC3:AC62" si="20">IF($W3&gt;0.3, 1, 0)</f>
        <v>1</v>
      </c>
      <c r="AD3">
        <f t="shared" ref="AD3:AD62" si="21">IF($W3&gt;0.35, 1, 0)</f>
        <v>1</v>
      </c>
      <c r="AE3">
        <f t="shared" ref="AE3:AE62" si="22">IF($W3&gt;0.4, 1, 0)</f>
        <v>1</v>
      </c>
      <c r="AF3">
        <f t="shared" ref="AF3:AF62" si="23">IF($W3&gt;0.45, 1, 0)</f>
        <v>1</v>
      </c>
      <c r="AG3">
        <f t="shared" ref="AG3:AG62" si="24">IF($W3&gt;0.5, 1, 0)</f>
        <v>1</v>
      </c>
      <c r="AH3">
        <f t="shared" ref="AH3:AH62" si="25">IF($W3&gt;0.55, 1, 0)</f>
        <v>1</v>
      </c>
      <c r="AI3">
        <f t="shared" ref="AI3:AI62" si="26">IF($W3&gt;0.6, 1, 0)</f>
        <v>1</v>
      </c>
      <c r="AJ3">
        <f t="shared" ref="AJ3:AJ62" si="27">IF($W3&gt;0.65, 1, 0)</f>
        <v>1</v>
      </c>
      <c r="AK3">
        <f t="shared" ref="AK3:AK62" si="28">IF($W3&gt;0.7, 1, 0)</f>
        <v>1</v>
      </c>
      <c r="AL3">
        <f t="shared" ref="AL3:AL62" si="29">IF($W3&gt;0.75, 1, 0)</f>
        <v>1</v>
      </c>
      <c r="AM3">
        <f t="shared" ref="AM3:AM62" si="30">IF($W3&gt;0.8, 1, 0)</f>
        <v>1</v>
      </c>
      <c r="AN3">
        <f t="shared" ref="AN3:AN62" si="31">IF($W3&gt;0.85, 1, 0)</f>
        <v>1</v>
      </c>
      <c r="AO3">
        <f t="shared" ref="AO3:AO62" si="32">IF($W3&gt;0.9, 1, 0)</f>
        <v>1</v>
      </c>
      <c r="AP3">
        <f t="shared" ref="AP3:AP62" si="33">IF($W3&gt;0.95, 1, 0)</f>
        <v>1</v>
      </c>
      <c r="AQ3" t="str">
        <f t="shared" ref="AQ3:AQ62" si="34">IF($V3=1, IF(X3=1, "TP", "FN"), IF(X3=1, "FP", "TN"))</f>
        <v>TP</v>
      </c>
      <c r="AR3" t="str">
        <f t="shared" ref="AR3:AR62" si="35">IF($V3=1, IF(Y3=1, "TP", "FN"), IF(Y3=1, "FP", "TN"))</f>
        <v>TP</v>
      </c>
      <c r="AS3" t="str">
        <f t="shared" ref="AS3:AS62" si="36">IF($V3=1, IF(Z3=1, "TP", "FN"), IF(Z3=1, "FP", "TN"))</f>
        <v>TP</v>
      </c>
      <c r="AT3" t="str">
        <f t="shared" ref="AT3:AT62" si="37">IF($V3=1, IF(AA3=1, "TP", "FN"), IF(AA3=1, "FP", "TN"))</f>
        <v>TP</v>
      </c>
      <c r="AU3" t="str">
        <f t="shared" ref="AU3:AU62" si="38">IF($V3=1, IF(AB3=1, "TP", "FN"), IF(AB3=1, "FP", "TN"))</f>
        <v>TP</v>
      </c>
      <c r="AV3" t="str">
        <f t="shared" ref="AV3:AV62" si="39">IF($V3=1, IF(AC3=1, "TP", "FN"), IF(AC3=1, "FP", "TN"))</f>
        <v>TP</v>
      </c>
      <c r="AW3" t="str">
        <f t="shared" ref="AW3:AW62" si="40">IF($V3=1, IF(AD3=1, "TP", "FN"), IF(AD3=1, "FP", "TN"))</f>
        <v>TP</v>
      </c>
      <c r="AX3" t="str">
        <f t="shared" ref="AX3:AX62" si="41">IF($V3=1, IF(AE3=1, "TP", "FN"), IF(AE3=1, "FP", "TN"))</f>
        <v>TP</v>
      </c>
      <c r="AY3" t="str">
        <f t="shared" ref="AY3:AY62" si="42">IF($V3=1, IF(AF3=1, "TP", "FN"), IF(AF3=1, "FP", "TN"))</f>
        <v>TP</v>
      </c>
      <c r="AZ3" t="str">
        <f t="shared" ref="AZ3:AZ62" si="43">IF($V3=1, IF(AG3=1, "TP", "FN"), IF(AG3=1, "FP", "TN"))</f>
        <v>TP</v>
      </c>
      <c r="BA3" t="str">
        <f t="shared" ref="BA3:BA62" si="44">IF($V3=1, IF(AH3=1, "TP", "FN"), IF(AH3=1, "FP", "TN"))</f>
        <v>TP</v>
      </c>
      <c r="BB3" t="str">
        <f t="shared" ref="BB3:BB62" si="45">IF($V3=1, IF(AI3=1, "TP", "FN"), IF(AI3=1, "FP", "TN"))</f>
        <v>TP</v>
      </c>
      <c r="BC3" t="str">
        <f t="shared" ref="BC3:BC62" si="46">IF($V3=1, IF(AJ3=1, "TP", "FN"), IF(AJ3=1, "FP", "TN"))</f>
        <v>TP</v>
      </c>
      <c r="BD3" t="str">
        <f t="shared" ref="BD3:BD62" si="47">IF($V3=1, IF(AK3=1, "TP", "FN"), IF(AK3=1, "FP", "TN"))</f>
        <v>TP</v>
      </c>
      <c r="BE3" t="str">
        <f t="shared" ref="BE3:BE62" si="48">IF($V3=1, IF(AL3=1, "TP", "FN"), IF(AL3=1, "FP", "TN"))</f>
        <v>TP</v>
      </c>
      <c r="BF3" t="str">
        <f t="shared" ref="BF3:BF62" si="49">IF($V3=1, IF(AM3=1, "TP", "FN"), IF(AM3=1, "FP", "TN"))</f>
        <v>TP</v>
      </c>
      <c r="BG3" t="str">
        <f t="shared" ref="BG3:BG62" si="50">IF($V3=1, IF(AN3=1, "TP", "FN"), IF(AN3=1, "FP", "TN"))</f>
        <v>TP</v>
      </c>
      <c r="BH3" t="str">
        <f t="shared" ref="BH3:BH62" si="51">IF($V3=1, IF(AO3=1, "TP", "FN"), IF(AO3=1, "FP", "TN"))</f>
        <v>TP</v>
      </c>
      <c r="BI3" t="str">
        <f t="shared" ref="BI3:BI62" si="52">IF($V3=1, IF(AP3=1, "TP", "FN"), IF(AP3=1, "FP", "TN"))</f>
        <v>TP</v>
      </c>
    </row>
    <row r="4" spans="1:61" x14ac:dyDescent="0.25">
      <c r="A4" s="15">
        <v>0</v>
      </c>
      <c r="B4" s="15">
        <v>0.370721488425379</v>
      </c>
      <c r="C4">
        <v>0.37749104593308203</v>
      </c>
      <c r="D4">
        <v>0.62420822898621497</v>
      </c>
      <c r="E4">
        <f t="shared" si="12"/>
        <v>1</v>
      </c>
      <c r="G4" t="str">
        <f t="shared" si="10"/>
        <v>FP</v>
      </c>
      <c r="H4" t="str">
        <f t="shared" si="13"/>
        <v/>
      </c>
      <c r="J4" t="s">
        <v>96</v>
      </c>
      <c r="K4" t="s">
        <v>109</v>
      </c>
      <c r="V4">
        <v>0</v>
      </c>
      <c r="W4">
        <v>0.62420822898621497</v>
      </c>
      <c r="X4">
        <f t="shared" si="15"/>
        <v>1</v>
      </c>
      <c r="Y4">
        <f t="shared" si="16"/>
        <v>1</v>
      </c>
      <c r="Z4">
        <f t="shared" si="17"/>
        <v>1</v>
      </c>
      <c r="AA4">
        <f t="shared" si="18"/>
        <v>1</v>
      </c>
      <c r="AB4">
        <f t="shared" si="19"/>
        <v>1</v>
      </c>
      <c r="AC4">
        <f t="shared" si="20"/>
        <v>1</v>
      </c>
      <c r="AD4">
        <f t="shared" si="21"/>
        <v>1</v>
      </c>
      <c r="AE4">
        <f t="shared" si="22"/>
        <v>1</v>
      </c>
      <c r="AF4">
        <f t="shared" si="23"/>
        <v>1</v>
      </c>
      <c r="AG4">
        <f t="shared" si="24"/>
        <v>1</v>
      </c>
      <c r="AH4">
        <f t="shared" si="25"/>
        <v>1</v>
      </c>
      <c r="AI4">
        <f t="shared" si="26"/>
        <v>1</v>
      </c>
      <c r="AJ4">
        <f t="shared" si="27"/>
        <v>0</v>
      </c>
      <c r="AK4">
        <f t="shared" si="28"/>
        <v>0</v>
      </c>
      <c r="AL4">
        <f t="shared" si="29"/>
        <v>0</v>
      </c>
      <c r="AM4">
        <f t="shared" si="30"/>
        <v>0</v>
      </c>
      <c r="AN4">
        <f t="shared" si="31"/>
        <v>0</v>
      </c>
      <c r="AO4">
        <f t="shared" si="32"/>
        <v>0</v>
      </c>
      <c r="AP4">
        <f t="shared" si="33"/>
        <v>0</v>
      </c>
      <c r="AQ4" t="str">
        <f t="shared" si="34"/>
        <v>FP</v>
      </c>
      <c r="AR4" t="str">
        <f t="shared" si="35"/>
        <v>FP</v>
      </c>
      <c r="AS4" t="str">
        <f t="shared" si="36"/>
        <v>FP</v>
      </c>
      <c r="AT4" t="str">
        <f t="shared" si="37"/>
        <v>FP</v>
      </c>
      <c r="AU4" t="str">
        <f t="shared" si="38"/>
        <v>FP</v>
      </c>
      <c r="AV4" t="str">
        <f t="shared" si="39"/>
        <v>FP</v>
      </c>
      <c r="AW4" t="str">
        <f t="shared" si="40"/>
        <v>FP</v>
      </c>
      <c r="AX4" t="str">
        <f t="shared" si="41"/>
        <v>FP</v>
      </c>
      <c r="AY4" t="str">
        <f t="shared" si="42"/>
        <v>FP</v>
      </c>
      <c r="AZ4" t="str">
        <f t="shared" si="43"/>
        <v>FP</v>
      </c>
      <c r="BA4" t="str">
        <f t="shared" si="44"/>
        <v>FP</v>
      </c>
      <c r="BB4" t="str">
        <f t="shared" si="45"/>
        <v>FP</v>
      </c>
      <c r="BC4" t="str">
        <f t="shared" si="46"/>
        <v>TN</v>
      </c>
      <c r="BD4" t="str">
        <f t="shared" si="47"/>
        <v>TN</v>
      </c>
      <c r="BE4" t="str">
        <f t="shared" si="48"/>
        <v>TN</v>
      </c>
      <c r="BF4" t="str">
        <f t="shared" si="49"/>
        <v>TN</v>
      </c>
      <c r="BG4" t="str">
        <f t="shared" si="50"/>
        <v>TN</v>
      </c>
      <c r="BH4" t="str">
        <f t="shared" si="51"/>
        <v>TN</v>
      </c>
      <c r="BI4" t="str">
        <f t="shared" si="52"/>
        <v>TN</v>
      </c>
    </row>
    <row r="5" spans="1:61" x14ac:dyDescent="0.25">
      <c r="A5" s="15">
        <v>1</v>
      </c>
      <c r="B5" s="15">
        <v>0.60215619838183898</v>
      </c>
      <c r="C5">
        <v>0.613677890642643</v>
      </c>
      <c r="D5">
        <v>0.544310775315199</v>
      </c>
      <c r="E5">
        <f t="shared" si="12"/>
        <v>1</v>
      </c>
      <c r="G5" t="str">
        <f t="shared" si="10"/>
        <v>TP</v>
      </c>
      <c r="H5" t="str">
        <f t="shared" si="13"/>
        <v/>
      </c>
      <c r="V5">
        <v>1</v>
      </c>
      <c r="W5">
        <v>0.544310775315199</v>
      </c>
      <c r="X5">
        <f t="shared" si="15"/>
        <v>1</v>
      </c>
      <c r="Y5">
        <f t="shared" si="16"/>
        <v>1</v>
      </c>
      <c r="Z5">
        <f t="shared" si="17"/>
        <v>1</v>
      </c>
      <c r="AA5">
        <f t="shared" si="18"/>
        <v>1</v>
      </c>
      <c r="AB5">
        <f t="shared" si="19"/>
        <v>1</v>
      </c>
      <c r="AC5">
        <f t="shared" si="20"/>
        <v>1</v>
      </c>
      <c r="AD5">
        <f t="shared" si="21"/>
        <v>1</v>
      </c>
      <c r="AE5">
        <f t="shared" si="22"/>
        <v>1</v>
      </c>
      <c r="AF5">
        <f t="shared" si="23"/>
        <v>1</v>
      </c>
      <c r="AG5">
        <f t="shared" si="24"/>
        <v>1</v>
      </c>
      <c r="AH5">
        <f t="shared" si="25"/>
        <v>0</v>
      </c>
      <c r="AI5">
        <f t="shared" si="26"/>
        <v>0</v>
      </c>
      <c r="AJ5">
        <f t="shared" si="27"/>
        <v>0</v>
      </c>
      <c r="AK5">
        <f t="shared" si="28"/>
        <v>0</v>
      </c>
      <c r="AL5">
        <f t="shared" si="29"/>
        <v>0</v>
      </c>
      <c r="AM5">
        <f t="shared" si="30"/>
        <v>0</v>
      </c>
      <c r="AN5">
        <f t="shared" si="31"/>
        <v>0</v>
      </c>
      <c r="AO5">
        <f t="shared" si="32"/>
        <v>0</v>
      </c>
      <c r="AP5">
        <f t="shared" si="33"/>
        <v>0</v>
      </c>
      <c r="AQ5" t="str">
        <f t="shared" si="34"/>
        <v>TP</v>
      </c>
      <c r="AR5" t="str">
        <f t="shared" si="35"/>
        <v>TP</v>
      </c>
      <c r="AS5" t="str">
        <f t="shared" si="36"/>
        <v>TP</v>
      </c>
      <c r="AT5" t="str">
        <f t="shared" si="37"/>
        <v>TP</v>
      </c>
      <c r="AU5" t="str">
        <f t="shared" si="38"/>
        <v>TP</v>
      </c>
      <c r="AV5" t="str">
        <f t="shared" si="39"/>
        <v>TP</v>
      </c>
      <c r="AW5" t="str">
        <f t="shared" si="40"/>
        <v>TP</v>
      </c>
      <c r="AX5" t="str">
        <f t="shared" si="41"/>
        <v>TP</v>
      </c>
      <c r="AY5" t="str">
        <f t="shared" si="42"/>
        <v>TP</v>
      </c>
      <c r="AZ5" t="str">
        <f t="shared" si="43"/>
        <v>TP</v>
      </c>
      <c r="BA5" t="str">
        <f t="shared" si="44"/>
        <v>FN</v>
      </c>
      <c r="BB5" t="str">
        <f t="shared" si="45"/>
        <v>FN</v>
      </c>
      <c r="BC5" t="str">
        <f t="shared" si="46"/>
        <v>FN</v>
      </c>
      <c r="BD5" t="str">
        <f t="shared" si="47"/>
        <v>FN</v>
      </c>
      <c r="BE5" t="str">
        <f t="shared" si="48"/>
        <v>FN</v>
      </c>
      <c r="BF5" t="str">
        <f t="shared" si="49"/>
        <v>FN</v>
      </c>
      <c r="BG5" t="str">
        <f t="shared" si="50"/>
        <v>FN</v>
      </c>
      <c r="BH5" t="str">
        <f t="shared" si="51"/>
        <v>FN</v>
      </c>
      <c r="BI5" t="str">
        <f t="shared" si="52"/>
        <v>FN</v>
      </c>
    </row>
    <row r="6" spans="1:61" x14ac:dyDescent="0.25">
      <c r="A6" s="15">
        <v>0</v>
      </c>
      <c r="B6" s="15">
        <v>0.75146039096642603</v>
      </c>
      <c r="C6">
        <v>0.66972902608197005</v>
      </c>
      <c r="D6">
        <v>0.43769357081204902</v>
      </c>
      <c r="E6">
        <f t="shared" si="12"/>
        <v>1</v>
      </c>
      <c r="G6" t="str">
        <f t="shared" si="10"/>
        <v>FP</v>
      </c>
      <c r="H6" t="str">
        <f t="shared" si="13"/>
        <v/>
      </c>
      <c r="J6" t="s">
        <v>110</v>
      </c>
      <c r="V6">
        <v>0</v>
      </c>
      <c r="W6">
        <v>0.43769357081204902</v>
      </c>
      <c r="X6">
        <f t="shared" si="15"/>
        <v>1</v>
      </c>
      <c r="Y6">
        <f t="shared" si="16"/>
        <v>1</v>
      </c>
      <c r="Z6">
        <f t="shared" si="17"/>
        <v>1</v>
      </c>
      <c r="AA6">
        <f t="shared" si="18"/>
        <v>1</v>
      </c>
      <c r="AB6">
        <f t="shared" si="19"/>
        <v>1</v>
      </c>
      <c r="AC6">
        <f t="shared" si="20"/>
        <v>1</v>
      </c>
      <c r="AD6">
        <f t="shared" si="21"/>
        <v>1</v>
      </c>
      <c r="AE6">
        <f t="shared" si="22"/>
        <v>1</v>
      </c>
      <c r="AF6">
        <f t="shared" si="23"/>
        <v>0</v>
      </c>
      <c r="AG6">
        <f t="shared" si="24"/>
        <v>0</v>
      </c>
      <c r="AH6">
        <f t="shared" si="25"/>
        <v>0</v>
      </c>
      <c r="AI6">
        <f t="shared" si="26"/>
        <v>0</v>
      </c>
      <c r="AJ6">
        <f t="shared" si="27"/>
        <v>0</v>
      </c>
      <c r="AK6">
        <f t="shared" si="28"/>
        <v>0</v>
      </c>
      <c r="AL6">
        <f t="shared" si="29"/>
        <v>0</v>
      </c>
      <c r="AM6">
        <f t="shared" si="30"/>
        <v>0</v>
      </c>
      <c r="AN6">
        <f t="shared" si="31"/>
        <v>0</v>
      </c>
      <c r="AO6">
        <f t="shared" si="32"/>
        <v>0</v>
      </c>
      <c r="AP6">
        <f t="shared" si="33"/>
        <v>0</v>
      </c>
      <c r="AQ6" t="str">
        <f t="shared" si="34"/>
        <v>FP</v>
      </c>
      <c r="AR6" t="str">
        <f t="shared" si="35"/>
        <v>FP</v>
      </c>
      <c r="AS6" t="str">
        <f t="shared" si="36"/>
        <v>FP</v>
      </c>
      <c r="AT6" t="str">
        <f t="shared" si="37"/>
        <v>FP</v>
      </c>
      <c r="AU6" t="str">
        <f t="shared" si="38"/>
        <v>FP</v>
      </c>
      <c r="AV6" t="str">
        <f t="shared" si="39"/>
        <v>FP</v>
      </c>
      <c r="AW6" t="str">
        <f t="shared" si="40"/>
        <v>FP</v>
      </c>
      <c r="AX6" t="str">
        <f t="shared" si="41"/>
        <v>FP</v>
      </c>
      <c r="AY6" t="str">
        <f t="shared" si="42"/>
        <v>TN</v>
      </c>
      <c r="AZ6" t="str">
        <f t="shared" si="43"/>
        <v>TN</v>
      </c>
      <c r="BA6" t="str">
        <f t="shared" si="44"/>
        <v>TN</v>
      </c>
      <c r="BB6" t="str">
        <f t="shared" si="45"/>
        <v>TN</v>
      </c>
      <c r="BC6" t="str">
        <f t="shared" si="46"/>
        <v>TN</v>
      </c>
      <c r="BD6" t="str">
        <f t="shared" si="47"/>
        <v>TN</v>
      </c>
      <c r="BE6" t="str">
        <f t="shared" si="48"/>
        <v>TN</v>
      </c>
      <c r="BF6" t="str">
        <f t="shared" si="49"/>
        <v>TN</v>
      </c>
      <c r="BG6" t="str">
        <f t="shared" si="50"/>
        <v>TN</v>
      </c>
      <c r="BH6" t="str">
        <f t="shared" si="51"/>
        <v>TN</v>
      </c>
      <c r="BI6" t="str">
        <f t="shared" si="52"/>
        <v>TN</v>
      </c>
    </row>
    <row r="7" spans="1:61" x14ac:dyDescent="0.25">
      <c r="A7" s="15">
        <v>1</v>
      </c>
      <c r="B7" s="15">
        <v>0.64638200836347603</v>
      </c>
      <c r="C7">
        <v>0.66877416632069597</v>
      </c>
      <c r="D7">
        <v>0.44672449297368799</v>
      </c>
      <c r="E7">
        <f t="shared" si="12"/>
        <v>1</v>
      </c>
      <c r="G7" t="str">
        <f t="shared" si="10"/>
        <v>TP</v>
      </c>
      <c r="H7" t="str">
        <f t="shared" si="13"/>
        <v/>
      </c>
      <c r="V7">
        <v>1</v>
      </c>
      <c r="W7">
        <v>0.44672449297368799</v>
      </c>
      <c r="X7">
        <f t="shared" si="15"/>
        <v>1</v>
      </c>
      <c r="Y7">
        <f t="shared" si="16"/>
        <v>1</v>
      </c>
      <c r="Z7">
        <f t="shared" si="17"/>
        <v>1</v>
      </c>
      <c r="AA7">
        <f t="shared" si="18"/>
        <v>1</v>
      </c>
      <c r="AB7">
        <f t="shared" si="19"/>
        <v>1</v>
      </c>
      <c r="AC7">
        <f t="shared" si="20"/>
        <v>1</v>
      </c>
      <c r="AD7">
        <f t="shared" si="21"/>
        <v>1</v>
      </c>
      <c r="AE7">
        <f t="shared" si="22"/>
        <v>1</v>
      </c>
      <c r="AF7">
        <f t="shared" si="23"/>
        <v>0</v>
      </c>
      <c r="AG7">
        <f t="shared" si="24"/>
        <v>0</v>
      </c>
      <c r="AH7">
        <f t="shared" si="25"/>
        <v>0</v>
      </c>
      <c r="AI7">
        <f t="shared" si="26"/>
        <v>0</v>
      </c>
      <c r="AJ7">
        <f t="shared" si="27"/>
        <v>0</v>
      </c>
      <c r="AK7">
        <f t="shared" si="28"/>
        <v>0</v>
      </c>
      <c r="AL7">
        <f t="shared" si="29"/>
        <v>0</v>
      </c>
      <c r="AM7">
        <f t="shared" si="30"/>
        <v>0</v>
      </c>
      <c r="AN7">
        <f t="shared" si="31"/>
        <v>0</v>
      </c>
      <c r="AO7">
        <f t="shared" si="32"/>
        <v>0</v>
      </c>
      <c r="AP7">
        <f t="shared" si="33"/>
        <v>0</v>
      </c>
      <c r="AQ7" t="str">
        <f t="shared" si="34"/>
        <v>TP</v>
      </c>
      <c r="AR7" t="str">
        <f t="shared" si="35"/>
        <v>TP</v>
      </c>
      <c r="AS7" t="str">
        <f t="shared" si="36"/>
        <v>TP</v>
      </c>
      <c r="AT7" t="str">
        <f t="shared" si="37"/>
        <v>TP</v>
      </c>
      <c r="AU7" t="str">
        <f t="shared" si="38"/>
        <v>TP</v>
      </c>
      <c r="AV7" t="str">
        <f t="shared" si="39"/>
        <v>TP</v>
      </c>
      <c r="AW7" t="str">
        <f t="shared" si="40"/>
        <v>TP</v>
      </c>
      <c r="AX7" t="str">
        <f t="shared" si="41"/>
        <v>TP</v>
      </c>
      <c r="AY7" t="str">
        <f t="shared" si="42"/>
        <v>FN</v>
      </c>
      <c r="AZ7" t="str">
        <f t="shared" si="43"/>
        <v>FN</v>
      </c>
      <c r="BA7" t="str">
        <f t="shared" si="44"/>
        <v>FN</v>
      </c>
      <c r="BB7" t="str">
        <f t="shared" si="45"/>
        <v>FN</v>
      </c>
      <c r="BC7" t="str">
        <f t="shared" si="46"/>
        <v>FN</v>
      </c>
      <c r="BD7" t="str">
        <f t="shared" si="47"/>
        <v>FN</v>
      </c>
      <c r="BE7" t="str">
        <f t="shared" si="48"/>
        <v>FN</v>
      </c>
      <c r="BF7" t="str">
        <f t="shared" si="49"/>
        <v>FN</v>
      </c>
      <c r="BG7" t="str">
        <f t="shared" si="50"/>
        <v>FN</v>
      </c>
      <c r="BH7" t="str">
        <f t="shared" si="51"/>
        <v>FN</v>
      </c>
      <c r="BI7" t="str">
        <f t="shared" si="52"/>
        <v>FN</v>
      </c>
    </row>
    <row r="8" spans="1:61" x14ac:dyDescent="0.25">
      <c r="A8" s="15">
        <v>0</v>
      </c>
      <c r="B8" s="15">
        <v>0.54061928620744004</v>
      </c>
      <c r="C8">
        <v>0.113997544978889</v>
      </c>
      <c r="D8">
        <v>3.5229999353766597E-2</v>
      </c>
      <c r="E8">
        <f t="shared" si="12"/>
        <v>1</v>
      </c>
      <c r="G8" t="str">
        <f t="shared" si="10"/>
        <v>FP</v>
      </c>
      <c r="H8">
        <f t="shared" si="13"/>
        <v>0</v>
      </c>
      <c r="I8" t="str">
        <f t="shared" si="14"/>
        <v>TN</v>
      </c>
      <c r="J8" t="s">
        <v>99</v>
      </c>
      <c r="K8" s="7">
        <f>'IMP CAARSG+CPT+WAIS'!C14</f>
        <v>3.210078301870325E-7</v>
      </c>
      <c r="V8">
        <v>0</v>
      </c>
      <c r="W8">
        <v>3.5229999353766597E-2</v>
      </c>
      <c r="X8">
        <f t="shared" si="15"/>
        <v>0</v>
      </c>
      <c r="Y8">
        <f t="shared" si="16"/>
        <v>0</v>
      </c>
      <c r="Z8">
        <f t="shared" si="17"/>
        <v>0</v>
      </c>
      <c r="AA8">
        <f t="shared" si="18"/>
        <v>0</v>
      </c>
      <c r="AB8">
        <f t="shared" si="19"/>
        <v>0</v>
      </c>
      <c r="AC8">
        <f t="shared" si="20"/>
        <v>0</v>
      </c>
      <c r="AD8">
        <f t="shared" si="21"/>
        <v>0</v>
      </c>
      <c r="AE8">
        <f t="shared" si="22"/>
        <v>0</v>
      </c>
      <c r="AF8">
        <f t="shared" si="23"/>
        <v>0</v>
      </c>
      <c r="AG8">
        <f t="shared" si="24"/>
        <v>0</v>
      </c>
      <c r="AH8">
        <f t="shared" si="25"/>
        <v>0</v>
      </c>
      <c r="AI8">
        <f t="shared" si="26"/>
        <v>0</v>
      </c>
      <c r="AJ8">
        <f t="shared" si="27"/>
        <v>0</v>
      </c>
      <c r="AK8">
        <f t="shared" si="28"/>
        <v>0</v>
      </c>
      <c r="AL8">
        <f t="shared" si="29"/>
        <v>0</v>
      </c>
      <c r="AM8">
        <f t="shared" si="30"/>
        <v>0</v>
      </c>
      <c r="AN8">
        <f t="shared" si="31"/>
        <v>0</v>
      </c>
      <c r="AO8">
        <f t="shared" si="32"/>
        <v>0</v>
      </c>
      <c r="AP8">
        <f t="shared" si="33"/>
        <v>0</v>
      </c>
      <c r="AQ8" t="str">
        <f t="shared" si="34"/>
        <v>TN</v>
      </c>
      <c r="AR8" t="str">
        <f t="shared" si="35"/>
        <v>TN</v>
      </c>
      <c r="AS8" t="str">
        <f t="shared" si="36"/>
        <v>TN</v>
      </c>
      <c r="AT8" t="str">
        <f t="shared" si="37"/>
        <v>TN</v>
      </c>
      <c r="AU8" t="str">
        <f t="shared" si="38"/>
        <v>TN</v>
      </c>
      <c r="AV8" t="str">
        <f t="shared" si="39"/>
        <v>TN</v>
      </c>
      <c r="AW8" t="str">
        <f t="shared" si="40"/>
        <v>TN</v>
      </c>
      <c r="AX8" t="str">
        <f t="shared" si="41"/>
        <v>TN</v>
      </c>
      <c r="AY8" t="str">
        <f t="shared" si="42"/>
        <v>TN</v>
      </c>
      <c r="AZ8" t="str">
        <f t="shared" si="43"/>
        <v>TN</v>
      </c>
      <c r="BA8" t="str">
        <f t="shared" si="44"/>
        <v>TN</v>
      </c>
      <c r="BB8" t="str">
        <f t="shared" si="45"/>
        <v>TN</v>
      </c>
      <c r="BC8" t="str">
        <f t="shared" si="46"/>
        <v>TN</v>
      </c>
      <c r="BD8" t="str">
        <f t="shared" si="47"/>
        <v>TN</v>
      </c>
      <c r="BE8" t="str">
        <f t="shared" si="48"/>
        <v>TN</v>
      </c>
      <c r="BF8" t="str">
        <f t="shared" si="49"/>
        <v>TN</v>
      </c>
      <c r="BG8" t="str">
        <f t="shared" si="50"/>
        <v>TN</v>
      </c>
      <c r="BH8" t="str">
        <f t="shared" si="51"/>
        <v>TN</v>
      </c>
      <c r="BI8" t="str">
        <f t="shared" si="52"/>
        <v>TN</v>
      </c>
    </row>
    <row r="9" spans="1:61" x14ac:dyDescent="0.25">
      <c r="A9" s="15">
        <v>1</v>
      </c>
      <c r="B9" s="15">
        <v>0.63187478492577198</v>
      </c>
      <c r="C9">
        <v>0.39398155377340999</v>
      </c>
      <c r="D9">
        <v>0.64900714668054205</v>
      </c>
      <c r="E9">
        <f t="shared" si="12"/>
        <v>1</v>
      </c>
      <c r="G9" t="str">
        <f t="shared" si="10"/>
        <v>TP</v>
      </c>
      <c r="H9" t="str">
        <f t="shared" si="13"/>
        <v/>
      </c>
      <c r="V9">
        <v>1</v>
      </c>
      <c r="W9">
        <v>0.64900714668054205</v>
      </c>
      <c r="X9">
        <f t="shared" si="15"/>
        <v>1</v>
      </c>
      <c r="Y9">
        <f t="shared" si="16"/>
        <v>1</v>
      </c>
      <c r="Z9">
        <f t="shared" si="17"/>
        <v>1</v>
      </c>
      <c r="AA9">
        <f t="shared" si="18"/>
        <v>1</v>
      </c>
      <c r="AB9">
        <f t="shared" si="19"/>
        <v>1</v>
      </c>
      <c r="AC9">
        <f t="shared" si="20"/>
        <v>1</v>
      </c>
      <c r="AD9">
        <f t="shared" si="21"/>
        <v>1</v>
      </c>
      <c r="AE9">
        <f t="shared" si="22"/>
        <v>1</v>
      </c>
      <c r="AF9">
        <f t="shared" si="23"/>
        <v>1</v>
      </c>
      <c r="AG9">
        <f t="shared" si="24"/>
        <v>1</v>
      </c>
      <c r="AH9">
        <f t="shared" si="25"/>
        <v>1</v>
      </c>
      <c r="AI9">
        <f t="shared" si="26"/>
        <v>1</v>
      </c>
      <c r="AJ9">
        <f t="shared" si="27"/>
        <v>0</v>
      </c>
      <c r="AK9">
        <f t="shared" si="28"/>
        <v>0</v>
      </c>
      <c r="AL9">
        <f t="shared" si="29"/>
        <v>0</v>
      </c>
      <c r="AM9">
        <f t="shared" si="30"/>
        <v>0</v>
      </c>
      <c r="AN9">
        <f t="shared" si="31"/>
        <v>0</v>
      </c>
      <c r="AO9">
        <f t="shared" si="32"/>
        <v>0</v>
      </c>
      <c r="AP9">
        <f t="shared" si="33"/>
        <v>0</v>
      </c>
      <c r="AQ9" t="str">
        <f t="shared" si="34"/>
        <v>TP</v>
      </c>
      <c r="AR9" t="str">
        <f t="shared" si="35"/>
        <v>TP</v>
      </c>
      <c r="AS9" t="str">
        <f t="shared" si="36"/>
        <v>TP</v>
      </c>
      <c r="AT9" t="str">
        <f t="shared" si="37"/>
        <v>TP</v>
      </c>
      <c r="AU9" t="str">
        <f t="shared" si="38"/>
        <v>TP</v>
      </c>
      <c r="AV9" t="str">
        <f t="shared" si="39"/>
        <v>TP</v>
      </c>
      <c r="AW9" t="str">
        <f t="shared" si="40"/>
        <v>TP</v>
      </c>
      <c r="AX9" t="str">
        <f t="shared" si="41"/>
        <v>TP</v>
      </c>
      <c r="AY9" t="str">
        <f t="shared" si="42"/>
        <v>TP</v>
      </c>
      <c r="AZ9" t="str">
        <f t="shared" si="43"/>
        <v>TP</v>
      </c>
      <c r="BA9" t="str">
        <f t="shared" si="44"/>
        <v>TP</v>
      </c>
      <c r="BB9" t="str">
        <f t="shared" si="45"/>
        <v>TP</v>
      </c>
      <c r="BC9" t="str">
        <f t="shared" si="46"/>
        <v>FN</v>
      </c>
      <c r="BD9" t="str">
        <f t="shared" si="47"/>
        <v>FN</v>
      </c>
      <c r="BE9" t="str">
        <f t="shared" si="48"/>
        <v>FN</v>
      </c>
      <c r="BF9" t="str">
        <f t="shared" si="49"/>
        <v>FN</v>
      </c>
      <c r="BG9" t="str">
        <f t="shared" si="50"/>
        <v>FN</v>
      </c>
      <c r="BH9" t="str">
        <f t="shared" si="51"/>
        <v>FN</v>
      </c>
      <c r="BI9" t="str">
        <f t="shared" si="52"/>
        <v>FN</v>
      </c>
    </row>
    <row r="10" spans="1:61" x14ac:dyDescent="0.25">
      <c r="A10" s="15">
        <v>1</v>
      </c>
      <c r="B10" s="15">
        <v>0.81515315310521697</v>
      </c>
      <c r="C10">
        <v>0.81632978931724698</v>
      </c>
      <c r="D10">
        <v>0.89507596061136196</v>
      </c>
      <c r="E10">
        <f t="shared" si="12"/>
        <v>1</v>
      </c>
      <c r="G10" t="str">
        <f t="shared" si="10"/>
        <v>TP</v>
      </c>
      <c r="H10">
        <f t="shared" si="13"/>
        <v>1</v>
      </c>
      <c r="I10" t="str">
        <f t="shared" si="14"/>
        <v>TP</v>
      </c>
      <c r="K10" t="s">
        <v>100</v>
      </c>
      <c r="L10" t="s">
        <v>101</v>
      </c>
      <c r="N10" t="s">
        <v>59</v>
      </c>
      <c r="O10">
        <f>K11/(K11+L11)</f>
        <v>1</v>
      </c>
      <c r="P10" s="16" t="str">
        <f>IF(1-O10&gt;0.99, "&gt;99%", IF(1-O10&lt;0.01, "&lt;1%", 1-O10))</f>
        <v>&lt;1%</v>
      </c>
      <c r="V10">
        <v>1</v>
      </c>
      <c r="W10">
        <v>0.89507596061136196</v>
      </c>
      <c r="X10">
        <f t="shared" si="15"/>
        <v>1</v>
      </c>
      <c r="Y10">
        <f t="shared" si="16"/>
        <v>1</v>
      </c>
      <c r="Z10">
        <f t="shared" si="17"/>
        <v>1</v>
      </c>
      <c r="AA10">
        <f t="shared" si="18"/>
        <v>1</v>
      </c>
      <c r="AB10">
        <f t="shared" si="19"/>
        <v>1</v>
      </c>
      <c r="AC10">
        <f t="shared" si="20"/>
        <v>1</v>
      </c>
      <c r="AD10">
        <f t="shared" si="21"/>
        <v>1</v>
      </c>
      <c r="AE10">
        <f t="shared" si="22"/>
        <v>1</v>
      </c>
      <c r="AF10">
        <f t="shared" si="23"/>
        <v>1</v>
      </c>
      <c r="AG10">
        <f t="shared" si="24"/>
        <v>1</v>
      </c>
      <c r="AH10">
        <f t="shared" si="25"/>
        <v>1</v>
      </c>
      <c r="AI10">
        <f t="shared" si="26"/>
        <v>1</v>
      </c>
      <c r="AJ10">
        <f t="shared" si="27"/>
        <v>1</v>
      </c>
      <c r="AK10">
        <f t="shared" si="28"/>
        <v>1</v>
      </c>
      <c r="AL10">
        <f t="shared" si="29"/>
        <v>1</v>
      </c>
      <c r="AM10">
        <f t="shared" si="30"/>
        <v>1</v>
      </c>
      <c r="AN10">
        <f t="shared" si="31"/>
        <v>1</v>
      </c>
      <c r="AO10">
        <f t="shared" si="32"/>
        <v>0</v>
      </c>
      <c r="AP10">
        <f t="shared" si="33"/>
        <v>0</v>
      </c>
      <c r="AQ10" t="str">
        <f t="shared" si="34"/>
        <v>TP</v>
      </c>
      <c r="AR10" t="str">
        <f t="shared" si="35"/>
        <v>TP</v>
      </c>
      <c r="AS10" t="str">
        <f t="shared" si="36"/>
        <v>TP</v>
      </c>
      <c r="AT10" t="str">
        <f t="shared" si="37"/>
        <v>TP</v>
      </c>
      <c r="AU10" t="str">
        <f t="shared" si="38"/>
        <v>TP</v>
      </c>
      <c r="AV10" t="str">
        <f t="shared" si="39"/>
        <v>TP</v>
      </c>
      <c r="AW10" t="str">
        <f t="shared" si="40"/>
        <v>TP</v>
      </c>
      <c r="AX10" t="str">
        <f t="shared" si="41"/>
        <v>TP</v>
      </c>
      <c r="AY10" t="str">
        <f t="shared" si="42"/>
        <v>TP</v>
      </c>
      <c r="AZ10" t="str">
        <f t="shared" si="43"/>
        <v>TP</v>
      </c>
      <c r="BA10" t="str">
        <f t="shared" si="44"/>
        <v>TP</v>
      </c>
      <c r="BB10" t="str">
        <f t="shared" si="45"/>
        <v>TP</v>
      </c>
      <c r="BC10" t="str">
        <f t="shared" si="46"/>
        <v>TP</v>
      </c>
      <c r="BD10" t="str">
        <f t="shared" si="47"/>
        <v>TP</v>
      </c>
      <c r="BE10" t="str">
        <f t="shared" si="48"/>
        <v>TP</v>
      </c>
      <c r="BF10" t="str">
        <f t="shared" si="49"/>
        <v>TP</v>
      </c>
      <c r="BG10" t="str">
        <f t="shared" si="50"/>
        <v>TP</v>
      </c>
      <c r="BH10" t="str">
        <f t="shared" si="51"/>
        <v>FN</v>
      </c>
      <c r="BI10" t="str">
        <f t="shared" si="52"/>
        <v>FN</v>
      </c>
    </row>
    <row r="11" spans="1:61" x14ac:dyDescent="0.25">
      <c r="A11" s="15">
        <v>1</v>
      </c>
      <c r="B11" s="15">
        <v>0.71457327818870298</v>
      </c>
      <c r="C11">
        <v>0.75424150829293202</v>
      </c>
      <c r="D11">
        <v>0.94308869343121204</v>
      </c>
      <c r="E11">
        <f t="shared" si="12"/>
        <v>1</v>
      </c>
      <c r="G11" t="str">
        <f t="shared" si="10"/>
        <v>TP</v>
      </c>
      <c r="H11">
        <f t="shared" si="13"/>
        <v>1</v>
      </c>
      <c r="I11" t="str">
        <f t="shared" si="14"/>
        <v>TP</v>
      </c>
      <c r="K11">
        <f>COUNTIF(G2:G62, "TP")</f>
        <v>38</v>
      </c>
      <c r="L11">
        <f>COUNTIF(G2:G62, "FN")</f>
        <v>0</v>
      </c>
      <c r="V11">
        <v>1</v>
      </c>
      <c r="W11">
        <v>0.94308869343121204</v>
      </c>
      <c r="X11">
        <f t="shared" si="15"/>
        <v>1</v>
      </c>
      <c r="Y11">
        <f t="shared" si="16"/>
        <v>1</v>
      </c>
      <c r="Z11">
        <f t="shared" si="17"/>
        <v>1</v>
      </c>
      <c r="AA11">
        <f t="shared" si="18"/>
        <v>1</v>
      </c>
      <c r="AB11">
        <f t="shared" si="19"/>
        <v>1</v>
      </c>
      <c r="AC11">
        <f t="shared" si="20"/>
        <v>1</v>
      </c>
      <c r="AD11">
        <f t="shared" si="21"/>
        <v>1</v>
      </c>
      <c r="AE11">
        <f t="shared" si="22"/>
        <v>1</v>
      </c>
      <c r="AF11">
        <f t="shared" si="23"/>
        <v>1</v>
      </c>
      <c r="AG11">
        <f t="shared" si="24"/>
        <v>1</v>
      </c>
      <c r="AH11">
        <f t="shared" si="25"/>
        <v>1</v>
      </c>
      <c r="AI11">
        <f t="shared" si="26"/>
        <v>1</v>
      </c>
      <c r="AJ11">
        <f t="shared" si="27"/>
        <v>1</v>
      </c>
      <c r="AK11">
        <f t="shared" si="28"/>
        <v>1</v>
      </c>
      <c r="AL11">
        <f t="shared" si="29"/>
        <v>1</v>
      </c>
      <c r="AM11">
        <f t="shared" si="30"/>
        <v>1</v>
      </c>
      <c r="AN11">
        <f t="shared" si="31"/>
        <v>1</v>
      </c>
      <c r="AO11">
        <f t="shared" si="32"/>
        <v>1</v>
      </c>
      <c r="AP11">
        <f t="shared" si="33"/>
        <v>0</v>
      </c>
      <c r="AQ11" t="str">
        <f t="shared" si="34"/>
        <v>TP</v>
      </c>
      <c r="AR11" t="str">
        <f t="shared" si="35"/>
        <v>TP</v>
      </c>
      <c r="AS11" t="str">
        <f t="shared" si="36"/>
        <v>TP</v>
      </c>
      <c r="AT11" t="str">
        <f t="shared" si="37"/>
        <v>TP</v>
      </c>
      <c r="AU11" t="str">
        <f t="shared" si="38"/>
        <v>TP</v>
      </c>
      <c r="AV11" t="str">
        <f t="shared" si="39"/>
        <v>TP</v>
      </c>
      <c r="AW11" t="str">
        <f t="shared" si="40"/>
        <v>TP</v>
      </c>
      <c r="AX11" t="str">
        <f t="shared" si="41"/>
        <v>TP</v>
      </c>
      <c r="AY11" t="str">
        <f t="shared" si="42"/>
        <v>TP</v>
      </c>
      <c r="AZ11" t="str">
        <f t="shared" si="43"/>
        <v>TP</v>
      </c>
      <c r="BA11" t="str">
        <f t="shared" si="44"/>
        <v>TP</v>
      </c>
      <c r="BB11" t="str">
        <f t="shared" si="45"/>
        <v>TP</v>
      </c>
      <c r="BC11" t="str">
        <f t="shared" si="46"/>
        <v>TP</v>
      </c>
      <c r="BD11" t="str">
        <f t="shared" si="47"/>
        <v>TP</v>
      </c>
      <c r="BE11" t="str">
        <f t="shared" si="48"/>
        <v>TP</v>
      </c>
      <c r="BF11" t="str">
        <f t="shared" si="49"/>
        <v>TP</v>
      </c>
      <c r="BG11" t="str">
        <f t="shared" si="50"/>
        <v>TP</v>
      </c>
      <c r="BH11" t="str">
        <f t="shared" si="51"/>
        <v>TP</v>
      </c>
      <c r="BI11" t="str">
        <f t="shared" si="52"/>
        <v>FN</v>
      </c>
    </row>
    <row r="12" spans="1:61" x14ac:dyDescent="0.25">
      <c r="A12" s="15">
        <v>0</v>
      </c>
      <c r="B12" s="15">
        <v>0.52496189297383</v>
      </c>
      <c r="C12">
        <v>0.71816704478894</v>
      </c>
      <c r="D12">
        <v>0.72104326592610601</v>
      </c>
      <c r="E12">
        <f t="shared" si="12"/>
        <v>1</v>
      </c>
      <c r="G12" t="str">
        <f t="shared" si="10"/>
        <v>FP</v>
      </c>
      <c r="H12">
        <f t="shared" si="13"/>
        <v>1</v>
      </c>
      <c r="I12" t="str">
        <f t="shared" si="14"/>
        <v>FP</v>
      </c>
      <c r="K12" t="s">
        <v>102</v>
      </c>
      <c r="L12" t="s">
        <v>103</v>
      </c>
      <c r="N12" t="s">
        <v>58</v>
      </c>
      <c r="O12" s="16">
        <f>K13/(K13+L13)</f>
        <v>1</v>
      </c>
      <c r="P12" t="s">
        <v>104</v>
      </c>
      <c r="R12">
        <f>1-O12</f>
        <v>0</v>
      </c>
      <c r="V12">
        <v>0</v>
      </c>
      <c r="W12">
        <v>0.72104326592610601</v>
      </c>
      <c r="X12">
        <f t="shared" si="15"/>
        <v>1</v>
      </c>
      <c r="Y12">
        <f t="shared" si="16"/>
        <v>1</v>
      </c>
      <c r="Z12">
        <f t="shared" si="17"/>
        <v>1</v>
      </c>
      <c r="AA12">
        <f t="shared" si="18"/>
        <v>1</v>
      </c>
      <c r="AB12">
        <f t="shared" si="19"/>
        <v>1</v>
      </c>
      <c r="AC12">
        <f t="shared" si="20"/>
        <v>1</v>
      </c>
      <c r="AD12">
        <f t="shared" si="21"/>
        <v>1</v>
      </c>
      <c r="AE12">
        <f t="shared" si="22"/>
        <v>1</v>
      </c>
      <c r="AF12">
        <f t="shared" si="23"/>
        <v>1</v>
      </c>
      <c r="AG12">
        <f t="shared" si="24"/>
        <v>1</v>
      </c>
      <c r="AH12">
        <f t="shared" si="25"/>
        <v>1</v>
      </c>
      <c r="AI12">
        <f t="shared" si="26"/>
        <v>1</v>
      </c>
      <c r="AJ12">
        <f t="shared" si="27"/>
        <v>1</v>
      </c>
      <c r="AK12">
        <f t="shared" si="28"/>
        <v>1</v>
      </c>
      <c r="AL12">
        <f t="shared" si="29"/>
        <v>0</v>
      </c>
      <c r="AM12">
        <f t="shared" si="30"/>
        <v>0</v>
      </c>
      <c r="AN12">
        <f t="shared" si="31"/>
        <v>0</v>
      </c>
      <c r="AO12">
        <f t="shared" si="32"/>
        <v>0</v>
      </c>
      <c r="AP12">
        <f t="shared" si="33"/>
        <v>0</v>
      </c>
      <c r="AQ12" t="str">
        <f t="shared" si="34"/>
        <v>FP</v>
      </c>
      <c r="AR12" t="str">
        <f t="shared" si="35"/>
        <v>FP</v>
      </c>
      <c r="AS12" t="str">
        <f t="shared" si="36"/>
        <v>FP</v>
      </c>
      <c r="AT12" t="str">
        <f t="shared" si="37"/>
        <v>FP</v>
      </c>
      <c r="AU12" t="str">
        <f t="shared" si="38"/>
        <v>FP</v>
      </c>
      <c r="AV12" t="str">
        <f t="shared" si="39"/>
        <v>FP</v>
      </c>
      <c r="AW12" t="str">
        <f t="shared" si="40"/>
        <v>FP</v>
      </c>
      <c r="AX12" t="str">
        <f t="shared" si="41"/>
        <v>FP</v>
      </c>
      <c r="AY12" t="str">
        <f t="shared" si="42"/>
        <v>FP</v>
      </c>
      <c r="AZ12" t="str">
        <f t="shared" si="43"/>
        <v>FP</v>
      </c>
      <c r="BA12" t="str">
        <f t="shared" si="44"/>
        <v>FP</v>
      </c>
      <c r="BB12" t="str">
        <f t="shared" si="45"/>
        <v>FP</v>
      </c>
      <c r="BC12" t="str">
        <f t="shared" si="46"/>
        <v>FP</v>
      </c>
      <c r="BD12" t="str">
        <f t="shared" si="47"/>
        <v>FP</v>
      </c>
      <c r="BE12" t="str">
        <f t="shared" si="48"/>
        <v>TN</v>
      </c>
      <c r="BF12" t="str">
        <f t="shared" si="49"/>
        <v>TN</v>
      </c>
      <c r="BG12" t="str">
        <f t="shared" si="50"/>
        <v>TN</v>
      </c>
      <c r="BH12" t="str">
        <f t="shared" si="51"/>
        <v>TN</v>
      </c>
      <c r="BI12" t="str">
        <f t="shared" si="52"/>
        <v>TN</v>
      </c>
    </row>
    <row r="13" spans="1:61" x14ac:dyDescent="0.25">
      <c r="A13" s="15">
        <v>0</v>
      </c>
      <c r="B13" s="15">
        <v>0.70157200740427395</v>
      </c>
      <c r="C13">
        <v>0.49723490391236502</v>
      </c>
      <c r="D13">
        <v>4.6811144070410003E-2</v>
      </c>
      <c r="E13">
        <f t="shared" si="12"/>
        <v>1</v>
      </c>
      <c r="G13" t="str">
        <f t="shared" si="10"/>
        <v>FP</v>
      </c>
      <c r="H13">
        <f t="shared" si="13"/>
        <v>0</v>
      </c>
      <c r="I13" t="str">
        <f t="shared" si="14"/>
        <v>TN</v>
      </c>
      <c r="K13">
        <f>COUNTIF(G2:G62, "FP")</f>
        <v>23</v>
      </c>
      <c r="L13">
        <f>COUNTIF(G2:G62, "TN")</f>
        <v>0</v>
      </c>
      <c r="O13" s="16" t="str">
        <f>IF(O12&gt;0.99,"&gt;99%",IF(O12&lt;0.01,"&lt;1%", O12))</f>
        <v>&gt;99%</v>
      </c>
      <c r="V13">
        <v>0</v>
      </c>
      <c r="W13">
        <v>4.6811144070410003E-2</v>
      </c>
      <c r="X13">
        <f t="shared" si="15"/>
        <v>0</v>
      </c>
      <c r="Y13">
        <f t="shared" si="16"/>
        <v>0</v>
      </c>
      <c r="Z13">
        <f t="shared" si="17"/>
        <v>0</v>
      </c>
      <c r="AA13">
        <f t="shared" si="18"/>
        <v>0</v>
      </c>
      <c r="AB13">
        <f t="shared" si="19"/>
        <v>0</v>
      </c>
      <c r="AC13">
        <f t="shared" si="20"/>
        <v>0</v>
      </c>
      <c r="AD13">
        <f t="shared" si="21"/>
        <v>0</v>
      </c>
      <c r="AE13">
        <f t="shared" si="22"/>
        <v>0</v>
      </c>
      <c r="AF13">
        <f t="shared" si="23"/>
        <v>0</v>
      </c>
      <c r="AG13">
        <f t="shared" si="24"/>
        <v>0</v>
      </c>
      <c r="AH13">
        <f t="shared" si="25"/>
        <v>0</v>
      </c>
      <c r="AI13">
        <f t="shared" si="26"/>
        <v>0</v>
      </c>
      <c r="AJ13">
        <f t="shared" si="27"/>
        <v>0</v>
      </c>
      <c r="AK13">
        <f t="shared" si="28"/>
        <v>0</v>
      </c>
      <c r="AL13">
        <f t="shared" si="29"/>
        <v>0</v>
      </c>
      <c r="AM13">
        <f t="shared" si="30"/>
        <v>0</v>
      </c>
      <c r="AN13">
        <f t="shared" si="31"/>
        <v>0</v>
      </c>
      <c r="AO13">
        <f t="shared" si="32"/>
        <v>0</v>
      </c>
      <c r="AP13">
        <f t="shared" si="33"/>
        <v>0</v>
      </c>
      <c r="AQ13" t="str">
        <f t="shared" si="34"/>
        <v>TN</v>
      </c>
      <c r="AR13" t="str">
        <f t="shared" si="35"/>
        <v>TN</v>
      </c>
      <c r="AS13" t="str">
        <f t="shared" si="36"/>
        <v>TN</v>
      </c>
      <c r="AT13" t="str">
        <f t="shared" si="37"/>
        <v>TN</v>
      </c>
      <c r="AU13" t="str">
        <f t="shared" si="38"/>
        <v>TN</v>
      </c>
      <c r="AV13" t="str">
        <f t="shared" si="39"/>
        <v>TN</v>
      </c>
      <c r="AW13" t="str">
        <f t="shared" si="40"/>
        <v>TN</v>
      </c>
      <c r="AX13" t="str">
        <f t="shared" si="41"/>
        <v>TN</v>
      </c>
      <c r="AY13" t="str">
        <f t="shared" si="42"/>
        <v>TN</v>
      </c>
      <c r="AZ13" t="str">
        <f t="shared" si="43"/>
        <v>TN</v>
      </c>
      <c r="BA13" t="str">
        <f t="shared" si="44"/>
        <v>TN</v>
      </c>
      <c r="BB13" t="str">
        <f t="shared" si="45"/>
        <v>TN</v>
      </c>
      <c r="BC13" t="str">
        <f t="shared" si="46"/>
        <v>TN</v>
      </c>
      <c r="BD13" t="str">
        <f t="shared" si="47"/>
        <v>TN</v>
      </c>
      <c r="BE13" t="str">
        <f t="shared" si="48"/>
        <v>TN</v>
      </c>
      <c r="BF13" t="str">
        <f t="shared" si="49"/>
        <v>TN</v>
      </c>
      <c r="BG13" t="str">
        <f t="shared" si="50"/>
        <v>TN</v>
      </c>
      <c r="BH13" t="str">
        <f t="shared" si="51"/>
        <v>TN</v>
      </c>
      <c r="BI13" t="str">
        <f t="shared" si="52"/>
        <v>TN</v>
      </c>
    </row>
    <row r="14" spans="1:61" x14ac:dyDescent="0.25">
      <c r="A14" s="15">
        <v>1</v>
      </c>
      <c r="B14" s="15">
        <v>0.63187478492577198</v>
      </c>
      <c r="C14">
        <v>0.82576520630959205</v>
      </c>
      <c r="D14">
        <v>0.580546585841618</v>
      </c>
      <c r="E14">
        <f t="shared" si="12"/>
        <v>1</v>
      </c>
      <c r="G14" t="str">
        <f t="shared" si="10"/>
        <v>TP</v>
      </c>
      <c r="H14" t="str">
        <f t="shared" si="13"/>
        <v/>
      </c>
      <c r="V14">
        <v>1</v>
      </c>
      <c r="W14">
        <v>0.580546585841618</v>
      </c>
      <c r="X14">
        <f t="shared" si="15"/>
        <v>1</v>
      </c>
      <c r="Y14">
        <f t="shared" si="16"/>
        <v>1</v>
      </c>
      <c r="Z14">
        <f t="shared" si="17"/>
        <v>1</v>
      </c>
      <c r="AA14">
        <f t="shared" si="18"/>
        <v>1</v>
      </c>
      <c r="AB14">
        <f t="shared" si="19"/>
        <v>1</v>
      </c>
      <c r="AC14">
        <f t="shared" si="20"/>
        <v>1</v>
      </c>
      <c r="AD14">
        <f t="shared" si="21"/>
        <v>1</v>
      </c>
      <c r="AE14">
        <f t="shared" si="22"/>
        <v>1</v>
      </c>
      <c r="AF14">
        <f t="shared" si="23"/>
        <v>1</v>
      </c>
      <c r="AG14">
        <f t="shared" si="24"/>
        <v>1</v>
      </c>
      <c r="AH14">
        <f t="shared" si="25"/>
        <v>1</v>
      </c>
      <c r="AI14">
        <f t="shared" si="26"/>
        <v>0</v>
      </c>
      <c r="AJ14">
        <f t="shared" si="27"/>
        <v>0</v>
      </c>
      <c r="AK14">
        <f t="shared" si="28"/>
        <v>0</v>
      </c>
      <c r="AL14">
        <f t="shared" si="29"/>
        <v>0</v>
      </c>
      <c r="AM14">
        <f t="shared" si="30"/>
        <v>0</v>
      </c>
      <c r="AN14">
        <f t="shared" si="31"/>
        <v>0</v>
      </c>
      <c r="AO14">
        <f t="shared" si="32"/>
        <v>0</v>
      </c>
      <c r="AP14">
        <f t="shared" si="33"/>
        <v>0</v>
      </c>
      <c r="AQ14" t="str">
        <f t="shared" si="34"/>
        <v>TP</v>
      </c>
      <c r="AR14" t="str">
        <f t="shared" si="35"/>
        <v>TP</v>
      </c>
      <c r="AS14" t="str">
        <f t="shared" si="36"/>
        <v>TP</v>
      </c>
      <c r="AT14" t="str">
        <f t="shared" si="37"/>
        <v>TP</v>
      </c>
      <c r="AU14" t="str">
        <f t="shared" si="38"/>
        <v>TP</v>
      </c>
      <c r="AV14" t="str">
        <f t="shared" si="39"/>
        <v>TP</v>
      </c>
      <c r="AW14" t="str">
        <f t="shared" si="40"/>
        <v>TP</v>
      </c>
      <c r="AX14" t="str">
        <f t="shared" si="41"/>
        <v>TP</v>
      </c>
      <c r="AY14" t="str">
        <f t="shared" si="42"/>
        <v>TP</v>
      </c>
      <c r="AZ14" t="str">
        <f t="shared" si="43"/>
        <v>TP</v>
      </c>
      <c r="BA14" t="str">
        <f t="shared" si="44"/>
        <v>TP</v>
      </c>
      <c r="BB14" t="str">
        <f t="shared" si="45"/>
        <v>FN</v>
      </c>
      <c r="BC14" t="str">
        <f t="shared" si="46"/>
        <v>FN</v>
      </c>
      <c r="BD14" t="str">
        <f t="shared" si="47"/>
        <v>FN</v>
      </c>
      <c r="BE14" t="str">
        <f t="shared" si="48"/>
        <v>FN</v>
      </c>
      <c r="BF14" t="str">
        <f t="shared" si="49"/>
        <v>FN</v>
      </c>
      <c r="BG14" t="str">
        <f t="shared" si="50"/>
        <v>FN</v>
      </c>
      <c r="BH14" t="str">
        <f t="shared" si="51"/>
        <v>FN</v>
      </c>
      <c r="BI14" t="str">
        <f t="shared" si="52"/>
        <v>FN</v>
      </c>
    </row>
    <row r="15" spans="1:61" x14ac:dyDescent="0.25">
      <c r="A15" s="15">
        <v>0</v>
      </c>
      <c r="B15" s="15">
        <v>0.370721488425379</v>
      </c>
      <c r="C15">
        <v>9.737505661161E-2</v>
      </c>
      <c r="D15">
        <v>5.4657486724776001E-2</v>
      </c>
      <c r="E15">
        <f t="shared" si="12"/>
        <v>1</v>
      </c>
      <c r="G15" t="str">
        <f t="shared" si="10"/>
        <v>FP</v>
      </c>
      <c r="H15">
        <f t="shared" si="13"/>
        <v>0</v>
      </c>
      <c r="I15" t="str">
        <f t="shared" si="14"/>
        <v>TN</v>
      </c>
      <c r="K15" t="s">
        <v>61</v>
      </c>
      <c r="L15" t="s">
        <v>62</v>
      </c>
      <c r="V15">
        <v>0</v>
      </c>
      <c r="W15">
        <v>5.4657486724776001E-2</v>
      </c>
      <c r="X15">
        <f t="shared" si="15"/>
        <v>1</v>
      </c>
      <c r="Y15">
        <f t="shared" si="16"/>
        <v>0</v>
      </c>
      <c r="Z15">
        <f t="shared" si="17"/>
        <v>0</v>
      </c>
      <c r="AA15">
        <f t="shared" si="18"/>
        <v>0</v>
      </c>
      <c r="AB15">
        <f t="shared" si="19"/>
        <v>0</v>
      </c>
      <c r="AC15">
        <f t="shared" si="20"/>
        <v>0</v>
      </c>
      <c r="AD15">
        <f t="shared" si="21"/>
        <v>0</v>
      </c>
      <c r="AE15">
        <f t="shared" si="22"/>
        <v>0</v>
      </c>
      <c r="AF15">
        <f t="shared" si="23"/>
        <v>0</v>
      </c>
      <c r="AG15">
        <f t="shared" si="24"/>
        <v>0</v>
      </c>
      <c r="AH15">
        <f t="shared" si="25"/>
        <v>0</v>
      </c>
      <c r="AI15">
        <f t="shared" si="26"/>
        <v>0</v>
      </c>
      <c r="AJ15">
        <f t="shared" si="27"/>
        <v>0</v>
      </c>
      <c r="AK15">
        <f t="shared" si="28"/>
        <v>0</v>
      </c>
      <c r="AL15">
        <f t="shared" si="29"/>
        <v>0</v>
      </c>
      <c r="AM15">
        <f t="shared" si="30"/>
        <v>0</v>
      </c>
      <c r="AN15">
        <f t="shared" si="31"/>
        <v>0</v>
      </c>
      <c r="AO15">
        <f t="shared" si="32"/>
        <v>0</v>
      </c>
      <c r="AP15">
        <f t="shared" si="33"/>
        <v>0</v>
      </c>
      <c r="AQ15" t="str">
        <f t="shared" si="34"/>
        <v>FP</v>
      </c>
      <c r="AR15" t="str">
        <f t="shared" si="35"/>
        <v>TN</v>
      </c>
      <c r="AS15" t="str">
        <f t="shared" si="36"/>
        <v>TN</v>
      </c>
      <c r="AT15" t="str">
        <f t="shared" si="37"/>
        <v>TN</v>
      </c>
      <c r="AU15" t="str">
        <f t="shared" si="38"/>
        <v>TN</v>
      </c>
      <c r="AV15" t="str">
        <f t="shared" si="39"/>
        <v>TN</v>
      </c>
      <c r="AW15" t="str">
        <f t="shared" si="40"/>
        <v>TN</v>
      </c>
      <c r="AX15" t="str">
        <f t="shared" si="41"/>
        <v>TN</v>
      </c>
      <c r="AY15" t="str">
        <f t="shared" si="42"/>
        <v>TN</v>
      </c>
      <c r="AZ15" t="str">
        <f t="shared" si="43"/>
        <v>TN</v>
      </c>
      <c r="BA15" t="str">
        <f t="shared" si="44"/>
        <v>TN</v>
      </c>
      <c r="BB15" t="str">
        <f t="shared" si="45"/>
        <v>TN</v>
      </c>
      <c r="BC15" t="str">
        <f t="shared" si="46"/>
        <v>TN</v>
      </c>
      <c r="BD15" t="str">
        <f t="shared" si="47"/>
        <v>TN</v>
      </c>
      <c r="BE15" t="str">
        <f t="shared" si="48"/>
        <v>TN</v>
      </c>
      <c r="BF15" t="str">
        <f t="shared" si="49"/>
        <v>TN</v>
      </c>
      <c r="BG15" t="str">
        <f t="shared" si="50"/>
        <v>TN</v>
      </c>
      <c r="BH15" t="str">
        <f t="shared" si="51"/>
        <v>TN</v>
      </c>
      <c r="BI15" t="str">
        <f t="shared" si="52"/>
        <v>TN</v>
      </c>
    </row>
    <row r="16" spans="1:61" x14ac:dyDescent="0.25">
      <c r="A16" s="15">
        <v>1</v>
      </c>
      <c r="B16" s="15">
        <v>0.80548621185727098</v>
      </c>
      <c r="C16">
        <v>0.40470547139840701</v>
      </c>
      <c r="D16">
        <v>0.445351043989617</v>
      </c>
      <c r="E16">
        <f t="shared" si="12"/>
        <v>1</v>
      </c>
      <c r="G16" t="str">
        <f t="shared" si="10"/>
        <v>TP</v>
      </c>
      <c r="H16" t="str">
        <f t="shared" si="13"/>
        <v/>
      </c>
      <c r="K16">
        <f>K11/(K11+K13)</f>
        <v>0.62295081967213117</v>
      </c>
      <c r="L16" t="e">
        <f>L13/(L11+L13)</f>
        <v>#DIV/0!</v>
      </c>
      <c r="V16">
        <v>1</v>
      </c>
      <c r="W16">
        <v>0.445351043989617</v>
      </c>
      <c r="X16">
        <f t="shared" si="15"/>
        <v>1</v>
      </c>
      <c r="Y16">
        <f t="shared" si="16"/>
        <v>1</v>
      </c>
      <c r="Z16">
        <f t="shared" si="17"/>
        <v>1</v>
      </c>
      <c r="AA16">
        <f t="shared" si="18"/>
        <v>1</v>
      </c>
      <c r="AB16">
        <f t="shared" si="19"/>
        <v>1</v>
      </c>
      <c r="AC16">
        <f t="shared" si="20"/>
        <v>1</v>
      </c>
      <c r="AD16">
        <f t="shared" si="21"/>
        <v>1</v>
      </c>
      <c r="AE16">
        <f t="shared" si="22"/>
        <v>1</v>
      </c>
      <c r="AF16">
        <f t="shared" si="23"/>
        <v>0</v>
      </c>
      <c r="AG16">
        <f t="shared" si="24"/>
        <v>0</v>
      </c>
      <c r="AH16">
        <f t="shared" si="25"/>
        <v>0</v>
      </c>
      <c r="AI16">
        <f t="shared" si="26"/>
        <v>0</v>
      </c>
      <c r="AJ16">
        <f t="shared" si="27"/>
        <v>0</v>
      </c>
      <c r="AK16">
        <f t="shared" si="28"/>
        <v>0</v>
      </c>
      <c r="AL16">
        <f t="shared" si="29"/>
        <v>0</v>
      </c>
      <c r="AM16">
        <f t="shared" si="30"/>
        <v>0</v>
      </c>
      <c r="AN16">
        <f t="shared" si="31"/>
        <v>0</v>
      </c>
      <c r="AO16">
        <f t="shared" si="32"/>
        <v>0</v>
      </c>
      <c r="AP16">
        <f t="shared" si="33"/>
        <v>0</v>
      </c>
      <c r="AQ16" t="str">
        <f t="shared" si="34"/>
        <v>TP</v>
      </c>
      <c r="AR16" t="str">
        <f t="shared" si="35"/>
        <v>TP</v>
      </c>
      <c r="AS16" t="str">
        <f t="shared" si="36"/>
        <v>TP</v>
      </c>
      <c r="AT16" t="str">
        <f t="shared" si="37"/>
        <v>TP</v>
      </c>
      <c r="AU16" t="str">
        <f t="shared" si="38"/>
        <v>TP</v>
      </c>
      <c r="AV16" t="str">
        <f t="shared" si="39"/>
        <v>TP</v>
      </c>
      <c r="AW16" t="str">
        <f t="shared" si="40"/>
        <v>TP</v>
      </c>
      <c r="AX16" t="str">
        <f t="shared" si="41"/>
        <v>TP</v>
      </c>
      <c r="AY16" t="str">
        <f t="shared" si="42"/>
        <v>FN</v>
      </c>
      <c r="AZ16" t="str">
        <f t="shared" si="43"/>
        <v>FN</v>
      </c>
      <c r="BA16" t="str">
        <f t="shared" si="44"/>
        <v>FN</v>
      </c>
      <c r="BB16" t="str">
        <f t="shared" si="45"/>
        <v>FN</v>
      </c>
      <c r="BC16" t="str">
        <f t="shared" si="46"/>
        <v>FN</v>
      </c>
      <c r="BD16" t="str">
        <f t="shared" si="47"/>
        <v>FN</v>
      </c>
      <c r="BE16" t="str">
        <f t="shared" si="48"/>
        <v>FN</v>
      </c>
      <c r="BF16" t="str">
        <f t="shared" si="49"/>
        <v>FN</v>
      </c>
      <c r="BG16" t="str">
        <f t="shared" si="50"/>
        <v>FN</v>
      </c>
      <c r="BH16" t="str">
        <f t="shared" si="51"/>
        <v>FN</v>
      </c>
      <c r="BI16" t="str">
        <f t="shared" si="52"/>
        <v>FN</v>
      </c>
    </row>
    <row r="17" spans="1:61" x14ac:dyDescent="0.25">
      <c r="A17" s="15">
        <v>0</v>
      </c>
      <c r="B17" s="15">
        <v>0.70157200740427395</v>
      </c>
      <c r="C17">
        <v>0.76772169576994098</v>
      </c>
      <c r="D17">
        <v>0.80570122399227595</v>
      </c>
      <c r="E17">
        <f t="shared" si="12"/>
        <v>1</v>
      </c>
      <c r="G17" t="str">
        <f t="shared" si="10"/>
        <v>FP</v>
      </c>
      <c r="H17">
        <f t="shared" si="13"/>
        <v>1</v>
      </c>
      <c r="I17" t="str">
        <f t="shared" si="14"/>
        <v>FP</v>
      </c>
      <c r="V17">
        <v>0</v>
      </c>
      <c r="W17">
        <v>0.80570122399227595</v>
      </c>
      <c r="X17">
        <f t="shared" si="15"/>
        <v>1</v>
      </c>
      <c r="Y17">
        <f t="shared" si="16"/>
        <v>1</v>
      </c>
      <c r="Z17">
        <f t="shared" si="17"/>
        <v>1</v>
      </c>
      <c r="AA17">
        <f t="shared" si="18"/>
        <v>1</v>
      </c>
      <c r="AB17">
        <f t="shared" si="19"/>
        <v>1</v>
      </c>
      <c r="AC17">
        <f t="shared" si="20"/>
        <v>1</v>
      </c>
      <c r="AD17">
        <f t="shared" si="21"/>
        <v>1</v>
      </c>
      <c r="AE17">
        <f t="shared" si="22"/>
        <v>1</v>
      </c>
      <c r="AF17">
        <f t="shared" si="23"/>
        <v>1</v>
      </c>
      <c r="AG17">
        <f t="shared" si="24"/>
        <v>1</v>
      </c>
      <c r="AH17">
        <f t="shared" si="25"/>
        <v>1</v>
      </c>
      <c r="AI17">
        <f t="shared" si="26"/>
        <v>1</v>
      </c>
      <c r="AJ17">
        <f t="shared" si="27"/>
        <v>1</v>
      </c>
      <c r="AK17">
        <f t="shared" si="28"/>
        <v>1</v>
      </c>
      <c r="AL17">
        <f t="shared" si="29"/>
        <v>1</v>
      </c>
      <c r="AM17">
        <f t="shared" si="30"/>
        <v>1</v>
      </c>
      <c r="AN17">
        <f t="shared" si="31"/>
        <v>0</v>
      </c>
      <c r="AO17">
        <f t="shared" si="32"/>
        <v>0</v>
      </c>
      <c r="AP17">
        <f t="shared" si="33"/>
        <v>0</v>
      </c>
      <c r="AQ17" t="str">
        <f t="shared" si="34"/>
        <v>FP</v>
      </c>
      <c r="AR17" t="str">
        <f t="shared" si="35"/>
        <v>FP</v>
      </c>
      <c r="AS17" t="str">
        <f t="shared" si="36"/>
        <v>FP</v>
      </c>
      <c r="AT17" t="str">
        <f t="shared" si="37"/>
        <v>FP</v>
      </c>
      <c r="AU17" t="str">
        <f t="shared" si="38"/>
        <v>FP</v>
      </c>
      <c r="AV17" t="str">
        <f t="shared" si="39"/>
        <v>FP</v>
      </c>
      <c r="AW17" t="str">
        <f t="shared" si="40"/>
        <v>FP</v>
      </c>
      <c r="AX17" t="str">
        <f t="shared" si="41"/>
        <v>FP</v>
      </c>
      <c r="AY17" t="str">
        <f t="shared" si="42"/>
        <v>FP</v>
      </c>
      <c r="AZ17" t="str">
        <f t="shared" si="43"/>
        <v>FP</v>
      </c>
      <c r="BA17" t="str">
        <f t="shared" si="44"/>
        <v>FP</v>
      </c>
      <c r="BB17" t="str">
        <f t="shared" si="45"/>
        <v>FP</v>
      </c>
      <c r="BC17" t="str">
        <f t="shared" si="46"/>
        <v>FP</v>
      </c>
      <c r="BD17" t="str">
        <f t="shared" si="47"/>
        <v>FP</v>
      </c>
      <c r="BE17" t="str">
        <f t="shared" si="48"/>
        <v>FP</v>
      </c>
      <c r="BF17" t="str">
        <f t="shared" si="49"/>
        <v>FP</v>
      </c>
      <c r="BG17" t="str">
        <f t="shared" si="50"/>
        <v>TN</v>
      </c>
      <c r="BH17" t="str">
        <f t="shared" si="51"/>
        <v>TN</v>
      </c>
      <c r="BI17" t="str">
        <f t="shared" si="52"/>
        <v>TN</v>
      </c>
    </row>
    <row r="18" spans="1:61" x14ac:dyDescent="0.25">
      <c r="A18" s="15">
        <v>0</v>
      </c>
      <c r="B18" s="15">
        <v>0.61712493564831805</v>
      </c>
      <c r="C18">
        <v>0.42816537985341402</v>
      </c>
      <c r="D18">
        <v>0.37308135574361301</v>
      </c>
      <c r="E18">
        <f t="shared" si="12"/>
        <v>1</v>
      </c>
      <c r="G18" t="str">
        <f t="shared" si="10"/>
        <v>FP</v>
      </c>
      <c r="H18" t="str">
        <f t="shared" si="13"/>
        <v/>
      </c>
      <c r="V18">
        <v>0</v>
      </c>
      <c r="W18">
        <v>0.37308135574361301</v>
      </c>
      <c r="X18">
        <f t="shared" si="15"/>
        <v>1</v>
      </c>
      <c r="Y18">
        <f t="shared" si="16"/>
        <v>1</v>
      </c>
      <c r="Z18">
        <f t="shared" si="17"/>
        <v>1</v>
      </c>
      <c r="AA18">
        <f t="shared" si="18"/>
        <v>1</v>
      </c>
      <c r="AB18">
        <f t="shared" si="19"/>
        <v>1</v>
      </c>
      <c r="AC18">
        <f t="shared" si="20"/>
        <v>1</v>
      </c>
      <c r="AD18">
        <f t="shared" si="21"/>
        <v>1</v>
      </c>
      <c r="AE18">
        <f t="shared" si="22"/>
        <v>0</v>
      </c>
      <c r="AF18">
        <f t="shared" si="23"/>
        <v>0</v>
      </c>
      <c r="AG18">
        <f t="shared" si="24"/>
        <v>0</v>
      </c>
      <c r="AH18">
        <f t="shared" si="25"/>
        <v>0</v>
      </c>
      <c r="AI18">
        <f t="shared" si="26"/>
        <v>0</v>
      </c>
      <c r="AJ18">
        <f t="shared" si="27"/>
        <v>0</v>
      </c>
      <c r="AK18">
        <f t="shared" si="28"/>
        <v>0</v>
      </c>
      <c r="AL18">
        <f t="shared" si="29"/>
        <v>0</v>
      </c>
      <c r="AM18">
        <f t="shared" si="30"/>
        <v>0</v>
      </c>
      <c r="AN18">
        <f t="shared" si="31"/>
        <v>0</v>
      </c>
      <c r="AO18">
        <f t="shared" si="32"/>
        <v>0</v>
      </c>
      <c r="AP18">
        <f t="shared" si="33"/>
        <v>0</v>
      </c>
      <c r="AQ18" t="str">
        <f t="shared" si="34"/>
        <v>FP</v>
      </c>
      <c r="AR18" t="str">
        <f t="shared" si="35"/>
        <v>FP</v>
      </c>
      <c r="AS18" t="str">
        <f t="shared" si="36"/>
        <v>FP</v>
      </c>
      <c r="AT18" t="str">
        <f t="shared" si="37"/>
        <v>FP</v>
      </c>
      <c r="AU18" t="str">
        <f t="shared" si="38"/>
        <v>FP</v>
      </c>
      <c r="AV18" t="str">
        <f t="shared" si="39"/>
        <v>FP</v>
      </c>
      <c r="AW18" t="str">
        <f t="shared" si="40"/>
        <v>FP</v>
      </c>
      <c r="AX18" t="str">
        <f t="shared" si="41"/>
        <v>TN</v>
      </c>
      <c r="AY18" t="str">
        <f t="shared" si="42"/>
        <v>TN</v>
      </c>
      <c r="AZ18" t="str">
        <f t="shared" si="43"/>
        <v>TN</v>
      </c>
      <c r="BA18" t="str">
        <f t="shared" si="44"/>
        <v>TN</v>
      </c>
      <c r="BB18" t="str">
        <f t="shared" si="45"/>
        <v>TN</v>
      </c>
      <c r="BC18" t="str">
        <f t="shared" si="46"/>
        <v>TN</v>
      </c>
      <c r="BD18" t="str">
        <f t="shared" si="47"/>
        <v>TN</v>
      </c>
      <c r="BE18" t="str">
        <f t="shared" si="48"/>
        <v>TN</v>
      </c>
      <c r="BF18" t="str">
        <f t="shared" si="49"/>
        <v>TN</v>
      </c>
      <c r="BG18" t="str">
        <f t="shared" si="50"/>
        <v>TN</v>
      </c>
      <c r="BH18" t="str">
        <f t="shared" si="51"/>
        <v>TN</v>
      </c>
      <c r="BI18" t="str">
        <f t="shared" si="52"/>
        <v>TN</v>
      </c>
    </row>
    <row r="19" spans="1:61" x14ac:dyDescent="0.25">
      <c r="A19" s="15">
        <v>0</v>
      </c>
      <c r="B19" s="15">
        <v>0.60215619838183898</v>
      </c>
      <c r="C19">
        <v>0.56728397913168704</v>
      </c>
      <c r="D19">
        <v>0.74902948563833704</v>
      </c>
      <c r="E19">
        <f t="shared" si="12"/>
        <v>1</v>
      </c>
      <c r="G19" t="str">
        <f t="shared" si="10"/>
        <v>FP</v>
      </c>
      <c r="H19">
        <f t="shared" si="13"/>
        <v>1</v>
      </c>
      <c r="I19" t="str">
        <f t="shared" si="14"/>
        <v>FP</v>
      </c>
      <c r="V19">
        <v>0</v>
      </c>
      <c r="W19">
        <v>0.74902948563833704</v>
      </c>
      <c r="X19">
        <f t="shared" si="15"/>
        <v>1</v>
      </c>
      <c r="Y19">
        <f t="shared" si="16"/>
        <v>1</v>
      </c>
      <c r="Z19">
        <f t="shared" si="17"/>
        <v>1</v>
      </c>
      <c r="AA19">
        <f t="shared" si="18"/>
        <v>1</v>
      </c>
      <c r="AB19">
        <f t="shared" si="19"/>
        <v>1</v>
      </c>
      <c r="AC19">
        <f t="shared" si="20"/>
        <v>1</v>
      </c>
      <c r="AD19">
        <f t="shared" si="21"/>
        <v>1</v>
      </c>
      <c r="AE19">
        <f t="shared" si="22"/>
        <v>1</v>
      </c>
      <c r="AF19">
        <f t="shared" si="23"/>
        <v>1</v>
      </c>
      <c r="AG19">
        <f t="shared" si="24"/>
        <v>1</v>
      </c>
      <c r="AH19">
        <f t="shared" si="25"/>
        <v>1</v>
      </c>
      <c r="AI19">
        <f t="shared" si="26"/>
        <v>1</v>
      </c>
      <c r="AJ19">
        <f t="shared" si="27"/>
        <v>1</v>
      </c>
      <c r="AK19">
        <f t="shared" si="28"/>
        <v>1</v>
      </c>
      <c r="AL19">
        <f t="shared" si="29"/>
        <v>0</v>
      </c>
      <c r="AM19">
        <f t="shared" si="30"/>
        <v>0</v>
      </c>
      <c r="AN19">
        <f t="shared" si="31"/>
        <v>0</v>
      </c>
      <c r="AO19">
        <f t="shared" si="32"/>
        <v>0</v>
      </c>
      <c r="AP19">
        <f t="shared" si="33"/>
        <v>0</v>
      </c>
      <c r="AQ19" t="str">
        <f t="shared" si="34"/>
        <v>FP</v>
      </c>
      <c r="AR19" t="str">
        <f t="shared" si="35"/>
        <v>FP</v>
      </c>
      <c r="AS19" t="str">
        <f t="shared" si="36"/>
        <v>FP</v>
      </c>
      <c r="AT19" t="str">
        <f t="shared" si="37"/>
        <v>FP</v>
      </c>
      <c r="AU19" t="str">
        <f t="shared" si="38"/>
        <v>FP</v>
      </c>
      <c r="AV19" t="str">
        <f t="shared" si="39"/>
        <v>FP</v>
      </c>
      <c r="AW19" t="str">
        <f t="shared" si="40"/>
        <v>FP</v>
      </c>
      <c r="AX19" t="str">
        <f t="shared" si="41"/>
        <v>FP</v>
      </c>
      <c r="AY19" t="str">
        <f t="shared" si="42"/>
        <v>FP</v>
      </c>
      <c r="AZ19" t="str">
        <f t="shared" si="43"/>
        <v>FP</v>
      </c>
      <c r="BA19" t="str">
        <f t="shared" si="44"/>
        <v>FP</v>
      </c>
      <c r="BB19" t="str">
        <f t="shared" si="45"/>
        <v>FP</v>
      </c>
      <c r="BC19" t="str">
        <f t="shared" si="46"/>
        <v>FP</v>
      </c>
      <c r="BD19" t="str">
        <f t="shared" si="47"/>
        <v>FP</v>
      </c>
      <c r="BE19" t="str">
        <f t="shared" si="48"/>
        <v>TN</v>
      </c>
      <c r="BF19" t="str">
        <f t="shared" si="49"/>
        <v>TN</v>
      </c>
      <c r="BG19" t="str">
        <f t="shared" si="50"/>
        <v>TN</v>
      </c>
      <c r="BH19" t="str">
        <f t="shared" si="51"/>
        <v>TN</v>
      </c>
      <c r="BI19" t="str">
        <f t="shared" si="52"/>
        <v>TN</v>
      </c>
    </row>
    <row r="20" spans="1:61" x14ac:dyDescent="0.25">
      <c r="A20" s="15">
        <v>1</v>
      </c>
      <c r="B20" s="15">
        <v>0.67458231518385603</v>
      </c>
      <c r="C20">
        <v>0.71654335240546796</v>
      </c>
      <c r="D20">
        <v>0.92208546615128595</v>
      </c>
      <c r="E20">
        <f t="shared" si="12"/>
        <v>1</v>
      </c>
      <c r="G20" t="str">
        <f t="shared" si="10"/>
        <v>TP</v>
      </c>
      <c r="H20">
        <f t="shared" si="13"/>
        <v>1</v>
      </c>
      <c r="I20" t="str">
        <f t="shared" si="14"/>
        <v>TP</v>
      </c>
      <c r="V20">
        <v>1</v>
      </c>
      <c r="W20">
        <v>0.92208546615128595</v>
      </c>
      <c r="X20">
        <f t="shared" si="15"/>
        <v>1</v>
      </c>
      <c r="Y20">
        <f t="shared" si="16"/>
        <v>1</v>
      </c>
      <c r="Z20">
        <f t="shared" si="17"/>
        <v>1</v>
      </c>
      <c r="AA20">
        <f t="shared" si="18"/>
        <v>1</v>
      </c>
      <c r="AB20">
        <f t="shared" si="19"/>
        <v>1</v>
      </c>
      <c r="AC20">
        <f t="shared" si="20"/>
        <v>1</v>
      </c>
      <c r="AD20">
        <f t="shared" si="21"/>
        <v>1</v>
      </c>
      <c r="AE20">
        <f t="shared" si="22"/>
        <v>1</v>
      </c>
      <c r="AF20">
        <f t="shared" si="23"/>
        <v>1</v>
      </c>
      <c r="AG20">
        <f t="shared" si="24"/>
        <v>1</v>
      </c>
      <c r="AH20">
        <f t="shared" si="25"/>
        <v>1</v>
      </c>
      <c r="AI20">
        <f t="shared" si="26"/>
        <v>1</v>
      </c>
      <c r="AJ20">
        <f t="shared" si="27"/>
        <v>1</v>
      </c>
      <c r="AK20">
        <f t="shared" si="28"/>
        <v>1</v>
      </c>
      <c r="AL20">
        <f t="shared" si="29"/>
        <v>1</v>
      </c>
      <c r="AM20">
        <f t="shared" si="30"/>
        <v>1</v>
      </c>
      <c r="AN20">
        <f t="shared" si="31"/>
        <v>1</v>
      </c>
      <c r="AO20">
        <f t="shared" si="32"/>
        <v>1</v>
      </c>
      <c r="AP20">
        <f t="shared" si="33"/>
        <v>0</v>
      </c>
      <c r="AQ20" t="str">
        <f t="shared" si="34"/>
        <v>TP</v>
      </c>
      <c r="AR20" t="str">
        <f t="shared" si="35"/>
        <v>TP</v>
      </c>
      <c r="AS20" t="str">
        <f t="shared" si="36"/>
        <v>TP</v>
      </c>
      <c r="AT20" t="str">
        <f t="shared" si="37"/>
        <v>TP</v>
      </c>
      <c r="AU20" t="str">
        <f t="shared" si="38"/>
        <v>TP</v>
      </c>
      <c r="AV20" t="str">
        <f t="shared" si="39"/>
        <v>TP</v>
      </c>
      <c r="AW20" t="str">
        <f t="shared" si="40"/>
        <v>TP</v>
      </c>
      <c r="AX20" t="str">
        <f t="shared" si="41"/>
        <v>TP</v>
      </c>
      <c r="AY20" t="str">
        <f t="shared" si="42"/>
        <v>TP</v>
      </c>
      <c r="AZ20" t="str">
        <f t="shared" si="43"/>
        <v>TP</v>
      </c>
      <c r="BA20" t="str">
        <f t="shared" si="44"/>
        <v>TP</v>
      </c>
      <c r="BB20" t="str">
        <f t="shared" si="45"/>
        <v>TP</v>
      </c>
      <c r="BC20" t="str">
        <f t="shared" si="46"/>
        <v>TP</v>
      </c>
      <c r="BD20" t="str">
        <f t="shared" si="47"/>
        <v>TP</v>
      </c>
      <c r="BE20" t="str">
        <f t="shared" si="48"/>
        <v>TP</v>
      </c>
      <c r="BF20" t="str">
        <f t="shared" si="49"/>
        <v>TP</v>
      </c>
      <c r="BG20" t="str">
        <f t="shared" si="50"/>
        <v>TP</v>
      </c>
      <c r="BH20" t="str">
        <f t="shared" si="51"/>
        <v>TP</v>
      </c>
      <c r="BI20" t="str">
        <f t="shared" si="52"/>
        <v>FN</v>
      </c>
    </row>
    <row r="21" spans="1:61" x14ac:dyDescent="0.25">
      <c r="A21" s="15">
        <v>1</v>
      </c>
      <c r="B21" s="15">
        <v>0.71457327818870298</v>
      </c>
      <c r="C21">
        <v>0.75218721422771395</v>
      </c>
      <c r="D21">
        <v>0.719109391682071</v>
      </c>
      <c r="E21">
        <f t="shared" si="12"/>
        <v>1</v>
      </c>
      <c r="G21" t="str">
        <f t="shared" si="10"/>
        <v>TP</v>
      </c>
      <c r="H21">
        <f t="shared" si="13"/>
        <v>1</v>
      </c>
      <c r="I21" t="str">
        <f t="shared" si="14"/>
        <v>TP</v>
      </c>
      <c r="K21" t="s">
        <v>116</v>
      </c>
      <c r="L21" t="s">
        <v>117</v>
      </c>
      <c r="V21">
        <v>1</v>
      </c>
      <c r="W21">
        <v>0.719109391682071</v>
      </c>
      <c r="X21">
        <f t="shared" si="15"/>
        <v>1</v>
      </c>
      <c r="Y21">
        <f t="shared" si="16"/>
        <v>1</v>
      </c>
      <c r="Z21">
        <f t="shared" si="17"/>
        <v>1</v>
      </c>
      <c r="AA21">
        <f t="shared" si="18"/>
        <v>1</v>
      </c>
      <c r="AB21">
        <f t="shared" si="19"/>
        <v>1</v>
      </c>
      <c r="AC21">
        <f t="shared" si="20"/>
        <v>1</v>
      </c>
      <c r="AD21">
        <f t="shared" si="21"/>
        <v>1</v>
      </c>
      <c r="AE21">
        <f t="shared" si="22"/>
        <v>1</v>
      </c>
      <c r="AF21">
        <f t="shared" si="23"/>
        <v>1</v>
      </c>
      <c r="AG21">
        <f t="shared" si="24"/>
        <v>1</v>
      </c>
      <c r="AH21">
        <f t="shared" si="25"/>
        <v>1</v>
      </c>
      <c r="AI21">
        <f t="shared" si="26"/>
        <v>1</v>
      </c>
      <c r="AJ21">
        <f t="shared" si="27"/>
        <v>1</v>
      </c>
      <c r="AK21">
        <f t="shared" si="28"/>
        <v>1</v>
      </c>
      <c r="AL21">
        <f t="shared" si="29"/>
        <v>0</v>
      </c>
      <c r="AM21">
        <f t="shared" si="30"/>
        <v>0</v>
      </c>
      <c r="AN21">
        <f t="shared" si="31"/>
        <v>0</v>
      </c>
      <c r="AO21">
        <f t="shared" si="32"/>
        <v>0</v>
      </c>
      <c r="AP21">
        <f t="shared" si="33"/>
        <v>0</v>
      </c>
      <c r="AQ21" t="str">
        <f t="shared" si="34"/>
        <v>TP</v>
      </c>
      <c r="AR21" t="str">
        <f t="shared" si="35"/>
        <v>TP</v>
      </c>
      <c r="AS21" t="str">
        <f t="shared" si="36"/>
        <v>TP</v>
      </c>
      <c r="AT21" t="str">
        <f t="shared" si="37"/>
        <v>TP</v>
      </c>
      <c r="AU21" t="str">
        <f t="shared" si="38"/>
        <v>TP</v>
      </c>
      <c r="AV21" t="str">
        <f t="shared" si="39"/>
        <v>TP</v>
      </c>
      <c r="AW21" t="str">
        <f t="shared" si="40"/>
        <v>TP</v>
      </c>
      <c r="AX21" t="str">
        <f t="shared" si="41"/>
        <v>TP</v>
      </c>
      <c r="AY21" t="str">
        <f t="shared" si="42"/>
        <v>TP</v>
      </c>
      <c r="AZ21" t="str">
        <f t="shared" si="43"/>
        <v>TP</v>
      </c>
      <c r="BA21" t="str">
        <f t="shared" si="44"/>
        <v>TP</v>
      </c>
      <c r="BB21" t="str">
        <f t="shared" si="45"/>
        <v>TP</v>
      </c>
      <c r="BC21" t="str">
        <f t="shared" si="46"/>
        <v>TP</v>
      </c>
      <c r="BD21" t="str">
        <f t="shared" si="47"/>
        <v>TP</v>
      </c>
      <c r="BE21" t="str">
        <f t="shared" si="48"/>
        <v>FN</v>
      </c>
      <c r="BF21" t="str">
        <f t="shared" si="49"/>
        <v>FN</v>
      </c>
      <c r="BG21" t="str">
        <f t="shared" si="50"/>
        <v>FN</v>
      </c>
      <c r="BH21" t="str">
        <f t="shared" si="51"/>
        <v>FN</v>
      </c>
      <c r="BI21" t="str">
        <f t="shared" si="52"/>
        <v>FN</v>
      </c>
    </row>
    <row r="22" spans="1:61" x14ac:dyDescent="0.25">
      <c r="A22" s="15">
        <v>0</v>
      </c>
      <c r="B22" s="15">
        <v>0.75146039096642603</v>
      </c>
      <c r="C22">
        <v>0.60220143815693095</v>
      </c>
      <c r="D22">
        <v>0.60902924295063698</v>
      </c>
      <c r="E22">
        <f t="shared" si="12"/>
        <v>1</v>
      </c>
      <c r="G22" t="str">
        <f t="shared" si="10"/>
        <v>FP</v>
      </c>
      <c r="H22" t="str">
        <f t="shared" si="13"/>
        <v/>
      </c>
      <c r="J22" t="s">
        <v>115</v>
      </c>
      <c r="K22" t="s">
        <v>59</v>
      </c>
      <c r="L22" t="s">
        <v>58</v>
      </c>
      <c r="M22" t="s">
        <v>53</v>
      </c>
      <c r="N22" t="s">
        <v>62</v>
      </c>
      <c r="O22" t="s">
        <v>61</v>
      </c>
      <c r="V22">
        <v>0</v>
      </c>
      <c r="W22">
        <v>0.60902924295063698</v>
      </c>
      <c r="X22">
        <f t="shared" si="15"/>
        <v>1</v>
      </c>
      <c r="Y22">
        <f t="shared" si="16"/>
        <v>1</v>
      </c>
      <c r="Z22">
        <f t="shared" si="17"/>
        <v>1</v>
      </c>
      <c r="AA22">
        <f t="shared" si="18"/>
        <v>1</v>
      </c>
      <c r="AB22">
        <f t="shared" si="19"/>
        <v>1</v>
      </c>
      <c r="AC22">
        <f t="shared" si="20"/>
        <v>1</v>
      </c>
      <c r="AD22">
        <f t="shared" si="21"/>
        <v>1</v>
      </c>
      <c r="AE22">
        <f t="shared" si="22"/>
        <v>1</v>
      </c>
      <c r="AF22">
        <f t="shared" si="23"/>
        <v>1</v>
      </c>
      <c r="AG22">
        <f t="shared" si="24"/>
        <v>1</v>
      </c>
      <c r="AH22">
        <f t="shared" si="25"/>
        <v>1</v>
      </c>
      <c r="AI22">
        <f t="shared" si="26"/>
        <v>1</v>
      </c>
      <c r="AJ22">
        <f t="shared" si="27"/>
        <v>0</v>
      </c>
      <c r="AK22">
        <f t="shared" si="28"/>
        <v>0</v>
      </c>
      <c r="AL22">
        <f t="shared" si="29"/>
        <v>0</v>
      </c>
      <c r="AM22">
        <f t="shared" si="30"/>
        <v>0</v>
      </c>
      <c r="AN22">
        <f t="shared" si="31"/>
        <v>0</v>
      </c>
      <c r="AO22">
        <f t="shared" si="32"/>
        <v>0</v>
      </c>
      <c r="AP22">
        <f t="shared" si="33"/>
        <v>0</v>
      </c>
      <c r="AQ22" t="str">
        <f t="shared" si="34"/>
        <v>FP</v>
      </c>
      <c r="AR22" t="str">
        <f t="shared" si="35"/>
        <v>FP</v>
      </c>
      <c r="AS22" t="str">
        <f t="shared" si="36"/>
        <v>FP</v>
      </c>
      <c r="AT22" t="str">
        <f t="shared" si="37"/>
        <v>FP</v>
      </c>
      <c r="AU22" t="str">
        <f t="shared" si="38"/>
        <v>FP</v>
      </c>
      <c r="AV22" t="str">
        <f t="shared" si="39"/>
        <v>FP</v>
      </c>
      <c r="AW22" t="str">
        <f t="shared" si="40"/>
        <v>FP</v>
      </c>
      <c r="AX22" t="str">
        <f t="shared" si="41"/>
        <v>FP</v>
      </c>
      <c r="AY22" t="str">
        <f t="shared" si="42"/>
        <v>FP</v>
      </c>
      <c r="AZ22" t="str">
        <f t="shared" si="43"/>
        <v>FP</v>
      </c>
      <c r="BA22" t="str">
        <f t="shared" si="44"/>
        <v>FP</v>
      </c>
      <c r="BB22" t="str">
        <f t="shared" si="45"/>
        <v>FP</v>
      </c>
      <c r="BC22" t="str">
        <f t="shared" si="46"/>
        <v>TN</v>
      </c>
      <c r="BD22" t="str">
        <f t="shared" si="47"/>
        <v>TN</v>
      </c>
      <c r="BE22" t="str">
        <f t="shared" si="48"/>
        <v>TN</v>
      </c>
      <c r="BF22" t="str">
        <f t="shared" si="49"/>
        <v>TN</v>
      </c>
      <c r="BG22" t="str">
        <f t="shared" si="50"/>
        <v>TN</v>
      </c>
      <c r="BH22" t="str">
        <f t="shared" si="51"/>
        <v>TN</v>
      </c>
      <c r="BI22" t="str">
        <f t="shared" si="52"/>
        <v>TN</v>
      </c>
    </row>
    <row r="23" spans="1:61" x14ac:dyDescent="0.25">
      <c r="A23" s="15">
        <v>1</v>
      </c>
      <c r="B23" s="15">
        <v>0.82444437604942999</v>
      </c>
      <c r="C23">
        <v>0.80321287875826397</v>
      </c>
      <c r="D23">
        <v>0.81787151400203995</v>
      </c>
      <c r="E23">
        <f t="shared" si="12"/>
        <v>1</v>
      </c>
      <c r="G23" t="str">
        <f t="shared" si="10"/>
        <v>TP</v>
      </c>
      <c r="H23">
        <f t="shared" si="13"/>
        <v>1</v>
      </c>
      <c r="I23" t="str">
        <f t="shared" si="14"/>
        <v>TP</v>
      </c>
      <c r="J23" s="7">
        <f>'IMP CAARSG+CPT+WAIS'!C14</f>
        <v>3.210078301870325E-7</v>
      </c>
      <c r="K23" s="16">
        <f>IF(((-0.0027*(J24^2))+(0.0125*J24)+0.9778)&gt;0.99,0.99,IF(((-0.0027*(J24^2))+(0.0125*J24)+0.9778)&lt;0.01,0.01,((-0.0027*(J24^2))+(0.0125*J24)+0.9778)))</f>
        <v>0.97780008025184628</v>
      </c>
      <c r="L23" s="16">
        <f>IF((0.0552*J24+0.0336)&gt;0.99, 0.99, IF((0.0552*J24+0.0336)&lt;0.01, 0.01, (0.0552*J24+0.0336)))</f>
        <v>3.3600354392644527E-2</v>
      </c>
      <c r="M23" s="16">
        <f>IF(ISBLANK(Frontend!N30), 62.3%, Frontend!N30)</f>
        <v>0.623</v>
      </c>
      <c r="N23" s="16">
        <f>(L23*(1-M23))/((L23*(1-M23))+(1-K23)*M23)</f>
        <v>0.47805076786071832</v>
      </c>
      <c r="O23" s="16">
        <f>(K23*(M23))/((K23*(M23))+(1-L23)*(1-M23))</f>
        <v>0.625750514292987</v>
      </c>
      <c r="Q23" t="s">
        <v>120</v>
      </c>
      <c r="R23" s="11" t="str">
        <f>IF('IMP CAARSG+CPT+WAIS'!O6="N/A", "N/A", 1-L24)</f>
        <v>N/A</v>
      </c>
      <c r="V23">
        <v>1</v>
      </c>
      <c r="W23">
        <v>0.81787151400203995</v>
      </c>
      <c r="X23">
        <f t="shared" si="15"/>
        <v>1</v>
      </c>
      <c r="Y23">
        <f t="shared" si="16"/>
        <v>1</v>
      </c>
      <c r="Z23">
        <f t="shared" si="17"/>
        <v>1</v>
      </c>
      <c r="AA23">
        <f t="shared" si="18"/>
        <v>1</v>
      </c>
      <c r="AB23">
        <f t="shared" si="19"/>
        <v>1</v>
      </c>
      <c r="AC23">
        <f t="shared" si="20"/>
        <v>1</v>
      </c>
      <c r="AD23">
        <f t="shared" si="21"/>
        <v>1</v>
      </c>
      <c r="AE23">
        <f t="shared" si="22"/>
        <v>1</v>
      </c>
      <c r="AF23">
        <f t="shared" si="23"/>
        <v>1</v>
      </c>
      <c r="AG23">
        <f t="shared" si="24"/>
        <v>1</v>
      </c>
      <c r="AH23">
        <f t="shared" si="25"/>
        <v>1</v>
      </c>
      <c r="AI23">
        <f t="shared" si="26"/>
        <v>1</v>
      </c>
      <c r="AJ23">
        <f t="shared" si="27"/>
        <v>1</v>
      </c>
      <c r="AK23">
        <f t="shared" si="28"/>
        <v>1</v>
      </c>
      <c r="AL23">
        <f t="shared" si="29"/>
        <v>1</v>
      </c>
      <c r="AM23">
        <f t="shared" si="30"/>
        <v>1</v>
      </c>
      <c r="AN23">
        <f t="shared" si="31"/>
        <v>0</v>
      </c>
      <c r="AO23">
        <f t="shared" si="32"/>
        <v>0</v>
      </c>
      <c r="AP23">
        <f t="shared" si="33"/>
        <v>0</v>
      </c>
      <c r="AQ23" t="str">
        <f t="shared" si="34"/>
        <v>TP</v>
      </c>
      <c r="AR23" t="str">
        <f t="shared" si="35"/>
        <v>TP</v>
      </c>
      <c r="AS23" t="str">
        <f t="shared" si="36"/>
        <v>TP</v>
      </c>
      <c r="AT23" t="str">
        <f t="shared" si="37"/>
        <v>TP</v>
      </c>
      <c r="AU23" t="str">
        <f t="shared" si="38"/>
        <v>TP</v>
      </c>
      <c r="AV23" t="str">
        <f t="shared" si="39"/>
        <v>TP</v>
      </c>
      <c r="AW23" t="str">
        <f t="shared" si="40"/>
        <v>TP</v>
      </c>
      <c r="AX23" t="str">
        <f t="shared" si="41"/>
        <v>TP</v>
      </c>
      <c r="AY23" t="str">
        <f t="shared" si="42"/>
        <v>TP</v>
      </c>
      <c r="AZ23" t="str">
        <f t="shared" si="43"/>
        <v>TP</v>
      </c>
      <c r="BA23" t="str">
        <f t="shared" si="44"/>
        <v>TP</v>
      </c>
      <c r="BB23" t="str">
        <f t="shared" si="45"/>
        <v>TP</v>
      </c>
      <c r="BC23" t="str">
        <f t="shared" si="46"/>
        <v>TP</v>
      </c>
      <c r="BD23" t="str">
        <f t="shared" si="47"/>
        <v>TP</v>
      </c>
      <c r="BE23" t="str">
        <f t="shared" si="48"/>
        <v>TP</v>
      </c>
      <c r="BF23" t="str">
        <f t="shared" si="49"/>
        <v>TP</v>
      </c>
      <c r="BG23" t="str">
        <f t="shared" si="50"/>
        <v>FN</v>
      </c>
      <c r="BH23" t="str">
        <f t="shared" si="51"/>
        <v>FN</v>
      </c>
      <c r="BI23" t="str">
        <f t="shared" si="52"/>
        <v>FN</v>
      </c>
    </row>
    <row r="24" spans="1:61" x14ac:dyDescent="0.25">
      <c r="A24" s="15">
        <v>0</v>
      </c>
      <c r="B24" s="15">
        <v>0.462149860670093</v>
      </c>
      <c r="C24">
        <v>0.45547986504492</v>
      </c>
      <c r="D24">
        <v>0.21240471539140501</v>
      </c>
      <c r="E24">
        <f t="shared" si="12"/>
        <v>1</v>
      </c>
      <c r="G24" t="str">
        <f t="shared" si="10"/>
        <v>FP</v>
      </c>
      <c r="H24">
        <f t="shared" si="13"/>
        <v>0</v>
      </c>
      <c r="I24" t="str">
        <f t="shared" si="14"/>
        <v>TN</v>
      </c>
      <c r="J24">
        <f>(J23*100)/5</f>
        <v>6.42015660374065E-6</v>
      </c>
      <c r="K24" s="16">
        <f>IF(((-0.0027*(J24^2))+(0.0125*J24)+0.9778)&gt;0.99,"&gt;99%",IF(((-0.0027*(J24^2))+(0.0125*J24)+0.9778)&lt;0.01,"&lt;1%",((-0.0027*(J24^2))+(0.0125*J24)+0.9778)))</f>
        <v>0.97780008025184628</v>
      </c>
      <c r="L24" s="11">
        <f>IF((0.0552*J24+0.0336)&gt;0.99, "&gt;99%", IF((0.0552*J24+0.0336)&lt;0.01, "&lt;1%", (0.0552*J24+0.0336)))</f>
        <v>3.3600354392644527E-2</v>
      </c>
      <c r="N24" s="100" t="str">
        <f>IF('IMP CAARSG+CPT+WAIS'!O6="N/A", "N/A", N23)</f>
        <v>N/A</v>
      </c>
      <c r="O24" s="100" t="str">
        <f>IF('IMP CAARSG+CPT+WAIS'!O6="N/A", "N/A", O23)</f>
        <v>N/A</v>
      </c>
      <c r="Q24" t="s">
        <v>119</v>
      </c>
      <c r="R24" s="11" t="str">
        <f>IF('IMP CAARSG+CPT+WAIS'!O6="N/A", "N/A", 1-K24)</f>
        <v>N/A</v>
      </c>
      <c r="V24">
        <v>0</v>
      </c>
      <c r="W24">
        <v>0.21240471539140501</v>
      </c>
      <c r="X24">
        <f t="shared" si="15"/>
        <v>1</v>
      </c>
      <c r="Y24">
        <f t="shared" si="16"/>
        <v>1</v>
      </c>
      <c r="Z24">
        <f t="shared" si="17"/>
        <v>1</v>
      </c>
      <c r="AA24">
        <f t="shared" si="18"/>
        <v>1</v>
      </c>
      <c r="AB24">
        <f t="shared" si="19"/>
        <v>0</v>
      </c>
      <c r="AC24">
        <f t="shared" si="20"/>
        <v>0</v>
      </c>
      <c r="AD24">
        <f t="shared" si="21"/>
        <v>0</v>
      </c>
      <c r="AE24">
        <f t="shared" si="22"/>
        <v>0</v>
      </c>
      <c r="AF24">
        <f t="shared" si="23"/>
        <v>0</v>
      </c>
      <c r="AG24">
        <f t="shared" si="24"/>
        <v>0</v>
      </c>
      <c r="AH24">
        <f t="shared" si="25"/>
        <v>0</v>
      </c>
      <c r="AI24">
        <f t="shared" si="26"/>
        <v>0</v>
      </c>
      <c r="AJ24">
        <f t="shared" si="27"/>
        <v>0</v>
      </c>
      <c r="AK24">
        <f t="shared" si="28"/>
        <v>0</v>
      </c>
      <c r="AL24">
        <f t="shared" si="29"/>
        <v>0</v>
      </c>
      <c r="AM24">
        <f t="shared" si="30"/>
        <v>0</v>
      </c>
      <c r="AN24">
        <f t="shared" si="31"/>
        <v>0</v>
      </c>
      <c r="AO24">
        <f t="shared" si="32"/>
        <v>0</v>
      </c>
      <c r="AP24">
        <f t="shared" si="33"/>
        <v>0</v>
      </c>
      <c r="AQ24" t="str">
        <f t="shared" si="34"/>
        <v>FP</v>
      </c>
      <c r="AR24" t="str">
        <f t="shared" si="35"/>
        <v>FP</v>
      </c>
      <c r="AS24" t="str">
        <f t="shared" si="36"/>
        <v>FP</v>
      </c>
      <c r="AT24" t="str">
        <f t="shared" si="37"/>
        <v>FP</v>
      </c>
      <c r="AU24" t="str">
        <f t="shared" si="38"/>
        <v>TN</v>
      </c>
      <c r="AV24" t="str">
        <f t="shared" si="39"/>
        <v>TN</v>
      </c>
      <c r="AW24" t="str">
        <f t="shared" si="40"/>
        <v>TN</v>
      </c>
      <c r="AX24" t="str">
        <f t="shared" si="41"/>
        <v>TN</v>
      </c>
      <c r="AY24" t="str">
        <f t="shared" si="42"/>
        <v>TN</v>
      </c>
      <c r="AZ24" t="str">
        <f t="shared" si="43"/>
        <v>TN</v>
      </c>
      <c r="BA24" t="str">
        <f t="shared" si="44"/>
        <v>TN</v>
      </c>
      <c r="BB24" t="str">
        <f t="shared" si="45"/>
        <v>TN</v>
      </c>
      <c r="BC24" t="str">
        <f t="shared" si="46"/>
        <v>TN</v>
      </c>
      <c r="BD24" t="str">
        <f t="shared" si="47"/>
        <v>TN</v>
      </c>
      <c r="BE24" t="str">
        <f t="shared" si="48"/>
        <v>TN</v>
      </c>
      <c r="BF24" t="str">
        <f t="shared" si="49"/>
        <v>TN</v>
      </c>
      <c r="BG24" t="str">
        <f t="shared" si="50"/>
        <v>TN</v>
      </c>
      <c r="BH24" t="str">
        <f t="shared" si="51"/>
        <v>TN</v>
      </c>
      <c r="BI24" t="str">
        <f t="shared" si="52"/>
        <v>TN</v>
      </c>
    </row>
    <row r="25" spans="1:61" x14ac:dyDescent="0.25">
      <c r="A25" s="15">
        <v>1</v>
      </c>
      <c r="B25" s="15">
        <v>0.75146039096642603</v>
      </c>
      <c r="C25">
        <v>0.94982454068259003</v>
      </c>
      <c r="D25">
        <v>0.97903571614199503</v>
      </c>
      <c r="E25">
        <f t="shared" si="12"/>
        <v>1</v>
      </c>
      <c r="G25" t="str">
        <f t="shared" si="10"/>
        <v>TP</v>
      </c>
      <c r="H25">
        <f t="shared" si="13"/>
        <v>1</v>
      </c>
      <c r="I25" t="str">
        <f t="shared" si="14"/>
        <v>TP</v>
      </c>
      <c r="J25" s="7">
        <f>J23</f>
        <v>3.210078301870325E-7</v>
      </c>
      <c r="K25">
        <v>0</v>
      </c>
      <c r="L25">
        <v>0</v>
      </c>
      <c r="V25">
        <v>1</v>
      </c>
      <c r="W25">
        <v>0.97903571614199503</v>
      </c>
      <c r="X25">
        <f t="shared" si="15"/>
        <v>1</v>
      </c>
      <c r="Y25">
        <f t="shared" si="16"/>
        <v>1</v>
      </c>
      <c r="Z25">
        <f t="shared" si="17"/>
        <v>1</v>
      </c>
      <c r="AA25">
        <f t="shared" si="18"/>
        <v>1</v>
      </c>
      <c r="AB25">
        <f t="shared" si="19"/>
        <v>1</v>
      </c>
      <c r="AC25">
        <f t="shared" si="20"/>
        <v>1</v>
      </c>
      <c r="AD25">
        <f t="shared" si="21"/>
        <v>1</v>
      </c>
      <c r="AE25">
        <f t="shared" si="22"/>
        <v>1</v>
      </c>
      <c r="AF25">
        <f t="shared" si="23"/>
        <v>1</v>
      </c>
      <c r="AG25">
        <f t="shared" si="24"/>
        <v>1</v>
      </c>
      <c r="AH25">
        <f t="shared" si="25"/>
        <v>1</v>
      </c>
      <c r="AI25">
        <f t="shared" si="26"/>
        <v>1</v>
      </c>
      <c r="AJ25">
        <f t="shared" si="27"/>
        <v>1</v>
      </c>
      <c r="AK25">
        <f t="shared" si="28"/>
        <v>1</v>
      </c>
      <c r="AL25">
        <f t="shared" si="29"/>
        <v>1</v>
      </c>
      <c r="AM25">
        <f t="shared" si="30"/>
        <v>1</v>
      </c>
      <c r="AN25">
        <f t="shared" si="31"/>
        <v>1</v>
      </c>
      <c r="AO25">
        <f t="shared" si="32"/>
        <v>1</v>
      </c>
      <c r="AP25">
        <f t="shared" si="33"/>
        <v>1</v>
      </c>
      <c r="AQ25" t="str">
        <f t="shared" si="34"/>
        <v>TP</v>
      </c>
      <c r="AR25" t="str">
        <f t="shared" si="35"/>
        <v>TP</v>
      </c>
      <c r="AS25" t="str">
        <f t="shared" si="36"/>
        <v>TP</v>
      </c>
      <c r="AT25" t="str">
        <f t="shared" si="37"/>
        <v>TP</v>
      </c>
      <c r="AU25" t="str">
        <f t="shared" si="38"/>
        <v>TP</v>
      </c>
      <c r="AV25" t="str">
        <f t="shared" si="39"/>
        <v>TP</v>
      </c>
      <c r="AW25" t="str">
        <f t="shared" si="40"/>
        <v>TP</v>
      </c>
      <c r="AX25" t="str">
        <f t="shared" si="41"/>
        <v>TP</v>
      </c>
      <c r="AY25" t="str">
        <f t="shared" si="42"/>
        <v>TP</v>
      </c>
      <c r="AZ25" t="str">
        <f t="shared" si="43"/>
        <v>TP</v>
      </c>
      <c r="BA25" t="str">
        <f t="shared" si="44"/>
        <v>TP</v>
      </c>
      <c r="BB25" t="str">
        <f t="shared" si="45"/>
        <v>TP</v>
      </c>
      <c r="BC25" t="str">
        <f t="shared" si="46"/>
        <v>TP</v>
      </c>
      <c r="BD25" t="str">
        <f t="shared" si="47"/>
        <v>TP</v>
      </c>
      <c r="BE25" t="str">
        <f t="shared" si="48"/>
        <v>TP</v>
      </c>
      <c r="BF25" t="str">
        <f t="shared" si="49"/>
        <v>TP</v>
      </c>
      <c r="BG25" t="str">
        <f t="shared" si="50"/>
        <v>TP</v>
      </c>
      <c r="BH25" t="str">
        <f t="shared" si="51"/>
        <v>TP</v>
      </c>
      <c r="BI25" t="str">
        <f t="shared" si="52"/>
        <v>TP</v>
      </c>
    </row>
    <row r="26" spans="1:61" x14ac:dyDescent="0.25">
      <c r="A26" s="15">
        <v>0</v>
      </c>
      <c r="B26" s="15">
        <v>0.63187478492577198</v>
      </c>
      <c r="C26">
        <v>0.28598999400549002</v>
      </c>
      <c r="D26">
        <v>0.24536903238598801</v>
      </c>
      <c r="E26">
        <f t="shared" si="12"/>
        <v>1</v>
      </c>
      <c r="G26" t="str">
        <f t="shared" si="10"/>
        <v>FP</v>
      </c>
      <c r="H26">
        <f t="shared" si="13"/>
        <v>0</v>
      </c>
      <c r="I26" t="str">
        <f t="shared" si="14"/>
        <v>TN</v>
      </c>
      <c r="K26">
        <v>1</v>
      </c>
      <c r="L26">
        <v>1</v>
      </c>
      <c r="V26">
        <v>0</v>
      </c>
      <c r="W26">
        <v>0.24536903238598801</v>
      </c>
      <c r="X26">
        <f t="shared" si="15"/>
        <v>1</v>
      </c>
      <c r="Y26">
        <f t="shared" si="16"/>
        <v>1</v>
      </c>
      <c r="Z26">
        <f t="shared" si="17"/>
        <v>1</v>
      </c>
      <c r="AA26">
        <f t="shared" si="18"/>
        <v>1</v>
      </c>
      <c r="AB26">
        <f t="shared" si="19"/>
        <v>0</v>
      </c>
      <c r="AC26">
        <f t="shared" si="20"/>
        <v>0</v>
      </c>
      <c r="AD26">
        <f t="shared" si="21"/>
        <v>0</v>
      </c>
      <c r="AE26">
        <f t="shared" si="22"/>
        <v>0</v>
      </c>
      <c r="AF26">
        <f t="shared" si="23"/>
        <v>0</v>
      </c>
      <c r="AG26">
        <f t="shared" si="24"/>
        <v>0</v>
      </c>
      <c r="AH26">
        <f t="shared" si="25"/>
        <v>0</v>
      </c>
      <c r="AI26">
        <f t="shared" si="26"/>
        <v>0</v>
      </c>
      <c r="AJ26">
        <f t="shared" si="27"/>
        <v>0</v>
      </c>
      <c r="AK26">
        <f t="shared" si="28"/>
        <v>0</v>
      </c>
      <c r="AL26">
        <f t="shared" si="29"/>
        <v>0</v>
      </c>
      <c r="AM26">
        <f t="shared" si="30"/>
        <v>0</v>
      </c>
      <c r="AN26">
        <f t="shared" si="31"/>
        <v>0</v>
      </c>
      <c r="AO26">
        <f t="shared" si="32"/>
        <v>0</v>
      </c>
      <c r="AP26">
        <f t="shared" si="33"/>
        <v>0</v>
      </c>
      <c r="AQ26" t="str">
        <f t="shared" si="34"/>
        <v>FP</v>
      </c>
      <c r="AR26" t="str">
        <f t="shared" si="35"/>
        <v>FP</v>
      </c>
      <c r="AS26" t="str">
        <f t="shared" si="36"/>
        <v>FP</v>
      </c>
      <c r="AT26" t="str">
        <f t="shared" si="37"/>
        <v>FP</v>
      </c>
      <c r="AU26" t="str">
        <f t="shared" si="38"/>
        <v>TN</v>
      </c>
      <c r="AV26" t="str">
        <f t="shared" si="39"/>
        <v>TN</v>
      </c>
      <c r="AW26" t="str">
        <f t="shared" si="40"/>
        <v>TN</v>
      </c>
      <c r="AX26" t="str">
        <f t="shared" si="41"/>
        <v>TN</v>
      </c>
      <c r="AY26" t="str">
        <f t="shared" si="42"/>
        <v>TN</v>
      </c>
      <c r="AZ26" t="str">
        <f t="shared" si="43"/>
        <v>TN</v>
      </c>
      <c r="BA26" t="str">
        <f t="shared" si="44"/>
        <v>TN</v>
      </c>
      <c r="BB26" t="str">
        <f t="shared" si="45"/>
        <v>TN</v>
      </c>
      <c r="BC26" t="str">
        <f t="shared" si="46"/>
        <v>TN</v>
      </c>
      <c r="BD26" t="str">
        <f t="shared" si="47"/>
        <v>TN</v>
      </c>
      <c r="BE26" t="str">
        <f t="shared" si="48"/>
        <v>TN</v>
      </c>
      <c r="BF26" t="str">
        <f t="shared" si="49"/>
        <v>TN</v>
      </c>
      <c r="BG26" t="str">
        <f t="shared" si="50"/>
        <v>TN</v>
      </c>
      <c r="BH26" t="str">
        <f t="shared" si="51"/>
        <v>TN</v>
      </c>
      <c r="BI26" t="str">
        <f t="shared" si="52"/>
        <v>TN</v>
      </c>
    </row>
    <row r="27" spans="1:61" x14ac:dyDescent="0.25">
      <c r="A27" s="15">
        <v>0</v>
      </c>
      <c r="B27" s="15">
        <v>0.71457327818870298</v>
      </c>
      <c r="C27">
        <v>0.45609167839106501</v>
      </c>
      <c r="D27">
        <v>0.67342296161020099</v>
      </c>
      <c r="E27">
        <f t="shared" si="12"/>
        <v>1</v>
      </c>
      <c r="G27" t="str">
        <f t="shared" si="10"/>
        <v>FP</v>
      </c>
      <c r="H27">
        <f t="shared" si="13"/>
        <v>1</v>
      </c>
      <c r="I27" t="str">
        <f t="shared" si="14"/>
        <v>FP</v>
      </c>
      <c r="V27">
        <v>0</v>
      </c>
      <c r="W27">
        <v>0.67342296161020099</v>
      </c>
      <c r="X27">
        <f t="shared" si="15"/>
        <v>1</v>
      </c>
      <c r="Y27">
        <f t="shared" si="16"/>
        <v>1</v>
      </c>
      <c r="Z27">
        <f t="shared" si="17"/>
        <v>1</v>
      </c>
      <c r="AA27">
        <f t="shared" si="18"/>
        <v>1</v>
      </c>
      <c r="AB27">
        <f t="shared" si="19"/>
        <v>1</v>
      </c>
      <c r="AC27">
        <f t="shared" si="20"/>
        <v>1</v>
      </c>
      <c r="AD27">
        <f t="shared" si="21"/>
        <v>1</v>
      </c>
      <c r="AE27">
        <f t="shared" si="22"/>
        <v>1</v>
      </c>
      <c r="AF27">
        <f t="shared" si="23"/>
        <v>1</v>
      </c>
      <c r="AG27">
        <f t="shared" si="24"/>
        <v>1</v>
      </c>
      <c r="AH27">
        <f t="shared" si="25"/>
        <v>1</v>
      </c>
      <c r="AI27">
        <f t="shared" si="26"/>
        <v>1</v>
      </c>
      <c r="AJ27">
        <f t="shared" si="27"/>
        <v>1</v>
      </c>
      <c r="AK27">
        <f t="shared" si="28"/>
        <v>0</v>
      </c>
      <c r="AL27">
        <f t="shared" si="29"/>
        <v>0</v>
      </c>
      <c r="AM27">
        <f t="shared" si="30"/>
        <v>0</v>
      </c>
      <c r="AN27">
        <f t="shared" si="31"/>
        <v>0</v>
      </c>
      <c r="AO27">
        <f t="shared" si="32"/>
        <v>0</v>
      </c>
      <c r="AP27">
        <f t="shared" si="33"/>
        <v>0</v>
      </c>
      <c r="AQ27" t="str">
        <f t="shared" si="34"/>
        <v>FP</v>
      </c>
      <c r="AR27" t="str">
        <f t="shared" si="35"/>
        <v>FP</v>
      </c>
      <c r="AS27" t="str">
        <f t="shared" si="36"/>
        <v>FP</v>
      </c>
      <c r="AT27" t="str">
        <f t="shared" si="37"/>
        <v>FP</v>
      </c>
      <c r="AU27" t="str">
        <f t="shared" si="38"/>
        <v>FP</v>
      </c>
      <c r="AV27" t="str">
        <f t="shared" si="39"/>
        <v>FP</v>
      </c>
      <c r="AW27" t="str">
        <f t="shared" si="40"/>
        <v>FP</v>
      </c>
      <c r="AX27" t="str">
        <f t="shared" si="41"/>
        <v>FP</v>
      </c>
      <c r="AY27" t="str">
        <f t="shared" si="42"/>
        <v>FP</v>
      </c>
      <c r="AZ27" t="str">
        <f t="shared" si="43"/>
        <v>FP</v>
      </c>
      <c r="BA27" t="str">
        <f t="shared" si="44"/>
        <v>FP</v>
      </c>
      <c r="BB27" t="str">
        <f t="shared" si="45"/>
        <v>FP</v>
      </c>
      <c r="BC27" t="str">
        <f t="shared" si="46"/>
        <v>FP</v>
      </c>
      <c r="BD27" t="str">
        <f t="shared" si="47"/>
        <v>TN</v>
      </c>
      <c r="BE27" t="str">
        <f t="shared" si="48"/>
        <v>TN</v>
      </c>
      <c r="BF27" t="str">
        <f t="shared" si="49"/>
        <v>TN</v>
      </c>
      <c r="BG27" t="str">
        <f t="shared" si="50"/>
        <v>TN</v>
      </c>
      <c r="BH27" t="str">
        <f t="shared" si="51"/>
        <v>TN</v>
      </c>
      <c r="BI27" t="str">
        <f t="shared" si="52"/>
        <v>TN</v>
      </c>
    </row>
    <row r="28" spans="1:61" x14ac:dyDescent="0.25">
      <c r="A28" s="15">
        <v>0</v>
      </c>
      <c r="B28" s="15">
        <v>0.82444437604942999</v>
      </c>
      <c r="C28">
        <v>0.86232594981619604</v>
      </c>
      <c r="D28">
        <v>0.78514672524145601</v>
      </c>
      <c r="E28">
        <f t="shared" si="12"/>
        <v>1</v>
      </c>
      <c r="G28" t="str">
        <f t="shared" si="10"/>
        <v>FP</v>
      </c>
      <c r="H28">
        <f t="shared" si="13"/>
        <v>1</v>
      </c>
      <c r="I28" t="str">
        <f t="shared" si="14"/>
        <v>FP</v>
      </c>
      <c r="V28">
        <v>0</v>
      </c>
      <c r="W28">
        <v>0.78514672524145601</v>
      </c>
      <c r="X28">
        <f t="shared" si="15"/>
        <v>1</v>
      </c>
      <c r="Y28">
        <f t="shared" si="16"/>
        <v>1</v>
      </c>
      <c r="Z28">
        <f t="shared" si="17"/>
        <v>1</v>
      </c>
      <c r="AA28">
        <f t="shared" si="18"/>
        <v>1</v>
      </c>
      <c r="AB28">
        <f t="shared" si="19"/>
        <v>1</v>
      </c>
      <c r="AC28">
        <f t="shared" si="20"/>
        <v>1</v>
      </c>
      <c r="AD28">
        <f t="shared" si="21"/>
        <v>1</v>
      </c>
      <c r="AE28">
        <f t="shared" si="22"/>
        <v>1</v>
      </c>
      <c r="AF28">
        <f t="shared" si="23"/>
        <v>1</v>
      </c>
      <c r="AG28">
        <f t="shared" si="24"/>
        <v>1</v>
      </c>
      <c r="AH28">
        <f t="shared" si="25"/>
        <v>1</v>
      </c>
      <c r="AI28">
        <f t="shared" si="26"/>
        <v>1</v>
      </c>
      <c r="AJ28">
        <f t="shared" si="27"/>
        <v>1</v>
      </c>
      <c r="AK28">
        <f t="shared" si="28"/>
        <v>1</v>
      </c>
      <c r="AL28">
        <f t="shared" si="29"/>
        <v>1</v>
      </c>
      <c r="AM28">
        <f t="shared" si="30"/>
        <v>0</v>
      </c>
      <c r="AN28">
        <f t="shared" si="31"/>
        <v>0</v>
      </c>
      <c r="AO28">
        <f t="shared" si="32"/>
        <v>0</v>
      </c>
      <c r="AP28">
        <f t="shared" si="33"/>
        <v>0</v>
      </c>
      <c r="AQ28" t="str">
        <f t="shared" si="34"/>
        <v>FP</v>
      </c>
      <c r="AR28" t="str">
        <f t="shared" si="35"/>
        <v>FP</v>
      </c>
      <c r="AS28" t="str">
        <f t="shared" si="36"/>
        <v>FP</v>
      </c>
      <c r="AT28" t="str">
        <f t="shared" si="37"/>
        <v>FP</v>
      </c>
      <c r="AU28" t="str">
        <f t="shared" si="38"/>
        <v>FP</v>
      </c>
      <c r="AV28" t="str">
        <f t="shared" si="39"/>
        <v>FP</v>
      </c>
      <c r="AW28" t="str">
        <f t="shared" si="40"/>
        <v>FP</v>
      </c>
      <c r="AX28" t="str">
        <f t="shared" si="41"/>
        <v>FP</v>
      </c>
      <c r="AY28" t="str">
        <f t="shared" si="42"/>
        <v>FP</v>
      </c>
      <c r="AZ28" t="str">
        <f t="shared" si="43"/>
        <v>FP</v>
      </c>
      <c r="BA28" t="str">
        <f t="shared" si="44"/>
        <v>FP</v>
      </c>
      <c r="BB28" t="str">
        <f t="shared" si="45"/>
        <v>FP</v>
      </c>
      <c r="BC28" t="str">
        <f t="shared" si="46"/>
        <v>FP</v>
      </c>
      <c r="BD28" t="str">
        <f t="shared" si="47"/>
        <v>FP</v>
      </c>
      <c r="BE28" t="str">
        <f t="shared" si="48"/>
        <v>FP</v>
      </c>
      <c r="BF28" t="str">
        <f t="shared" si="49"/>
        <v>TN</v>
      </c>
      <c r="BG28" t="str">
        <f t="shared" si="50"/>
        <v>TN</v>
      </c>
      <c r="BH28" t="str">
        <f t="shared" si="51"/>
        <v>TN</v>
      </c>
      <c r="BI28" t="str">
        <f t="shared" si="52"/>
        <v>TN</v>
      </c>
    </row>
    <row r="29" spans="1:61" x14ac:dyDescent="0.25">
      <c r="A29" s="15">
        <v>1</v>
      </c>
      <c r="B29" s="15">
        <v>0.63187478492577198</v>
      </c>
      <c r="C29">
        <v>0.35188893112808201</v>
      </c>
      <c r="D29">
        <v>0.28620504570488597</v>
      </c>
      <c r="E29">
        <f t="shared" si="12"/>
        <v>1</v>
      </c>
      <c r="G29" t="str">
        <f t="shared" si="10"/>
        <v>TP</v>
      </c>
      <c r="H29">
        <f t="shared" si="13"/>
        <v>0</v>
      </c>
      <c r="I29" t="str">
        <f t="shared" si="14"/>
        <v>FN</v>
      </c>
      <c r="V29">
        <v>1</v>
      </c>
      <c r="W29">
        <v>0.28620504570488597</v>
      </c>
      <c r="X29">
        <f t="shared" si="15"/>
        <v>1</v>
      </c>
      <c r="Y29">
        <f t="shared" si="16"/>
        <v>1</v>
      </c>
      <c r="Z29">
        <f t="shared" si="17"/>
        <v>1</v>
      </c>
      <c r="AA29">
        <f t="shared" si="18"/>
        <v>1</v>
      </c>
      <c r="AB29">
        <f t="shared" si="19"/>
        <v>1</v>
      </c>
      <c r="AC29">
        <f t="shared" si="20"/>
        <v>0</v>
      </c>
      <c r="AD29">
        <f t="shared" si="21"/>
        <v>0</v>
      </c>
      <c r="AE29">
        <f t="shared" si="22"/>
        <v>0</v>
      </c>
      <c r="AF29">
        <f t="shared" si="23"/>
        <v>0</v>
      </c>
      <c r="AG29">
        <f t="shared" si="24"/>
        <v>0</v>
      </c>
      <c r="AH29">
        <f t="shared" si="25"/>
        <v>0</v>
      </c>
      <c r="AI29">
        <f t="shared" si="26"/>
        <v>0</v>
      </c>
      <c r="AJ29">
        <f t="shared" si="27"/>
        <v>0</v>
      </c>
      <c r="AK29">
        <f t="shared" si="28"/>
        <v>0</v>
      </c>
      <c r="AL29">
        <f t="shared" si="29"/>
        <v>0</v>
      </c>
      <c r="AM29">
        <f t="shared" si="30"/>
        <v>0</v>
      </c>
      <c r="AN29">
        <f t="shared" si="31"/>
        <v>0</v>
      </c>
      <c r="AO29">
        <f t="shared" si="32"/>
        <v>0</v>
      </c>
      <c r="AP29">
        <f t="shared" si="33"/>
        <v>0</v>
      </c>
      <c r="AQ29" t="str">
        <f t="shared" si="34"/>
        <v>TP</v>
      </c>
      <c r="AR29" t="str">
        <f t="shared" si="35"/>
        <v>TP</v>
      </c>
      <c r="AS29" t="str">
        <f t="shared" si="36"/>
        <v>TP</v>
      </c>
      <c r="AT29" t="str">
        <f t="shared" si="37"/>
        <v>TP</v>
      </c>
      <c r="AU29" t="str">
        <f t="shared" si="38"/>
        <v>TP</v>
      </c>
      <c r="AV29" t="str">
        <f t="shared" si="39"/>
        <v>FN</v>
      </c>
      <c r="AW29" t="str">
        <f t="shared" si="40"/>
        <v>FN</v>
      </c>
      <c r="AX29" t="str">
        <f t="shared" si="41"/>
        <v>FN</v>
      </c>
      <c r="AY29" t="str">
        <f t="shared" si="42"/>
        <v>FN</v>
      </c>
      <c r="AZ29" t="str">
        <f t="shared" si="43"/>
        <v>FN</v>
      </c>
      <c r="BA29" t="str">
        <f t="shared" si="44"/>
        <v>FN</v>
      </c>
      <c r="BB29" t="str">
        <f t="shared" si="45"/>
        <v>FN</v>
      </c>
      <c r="BC29" t="str">
        <f t="shared" si="46"/>
        <v>FN</v>
      </c>
      <c r="BD29" t="str">
        <f t="shared" si="47"/>
        <v>FN</v>
      </c>
      <c r="BE29" t="str">
        <f t="shared" si="48"/>
        <v>FN</v>
      </c>
      <c r="BF29" t="str">
        <f t="shared" si="49"/>
        <v>FN</v>
      </c>
      <c r="BG29" t="str">
        <f t="shared" si="50"/>
        <v>FN</v>
      </c>
      <c r="BH29" t="str">
        <f t="shared" si="51"/>
        <v>FN</v>
      </c>
      <c r="BI29" t="str">
        <f t="shared" si="52"/>
        <v>FN</v>
      </c>
    </row>
    <row r="30" spans="1:61" x14ac:dyDescent="0.25">
      <c r="A30" s="15">
        <v>0</v>
      </c>
      <c r="B30" s="15">
        <v>0.431066432309679</v>
      </c>
      <c r="C30">
        <v>0.40092081093196602</v>
      </c>
      <c r="D30">
        <v>0.37660082565138198</v>
      </c>
      <c r="E30">
        <f t="shared" si="12"/>
        <v>1</v>
      </c>
      <c r="G30" t="str">
        <f t="shared" si="10"/>
        <v>FP</v>
      </c>
      <c r="H30" t="str">
        <f t="shared" si="13"/>
        <v/>
      </c>
      <c r="V30">
        <v>0</v>
      </c>
      <c r="W30">
        <v>0.37660082565138198</v>
      </c>
      <c r="X30">
        <f t="shared" si="15"/>
        <v>1</v>
      </c>
      <c r="Y30">
        <f t="shared" si="16"/>
        <v>1</v>
      </c>
      <c r="Z30">
        <f t="shared" si="17"/>
        <v>1</v>
      </c>
      <c r="AA30">
        <f t="shared" si="18"/>
        <v>1</v>
      </c>
      <c r="AB30">
        <f t="shared" si="19"/>
        <v>1</v>
      </c>
      <c r="AC30">
        <f t="shared" si="20"/>
        <v>1</v>
      </c>
      <c r="AD30">
        <f t="shared" si="21"/>
        <v>1</v>
      </c>
      <c r="AE30">
        <f t="shared" si="22"/>
        <v>0</v>
      </c>
      <c r="AF30">
        <f t="shared" si="23"/>
        <v>0</v>
      </c>
      <c r="AG30">
        <f t="shared" si="24"/>
        <v>0</v>
      </c>
      <c r="AH30">
        <f t="shared" si="25"/>
        <v>0</v>
      </c>
      <c r="AI30">
        <f t="shared" si="26"/>
        <v>0</v>
      </c>
      <c r="AJ30">
        <f t="shared" si="27"/>
        <v>0</v>
      </c>
      <c r="AK30">
        <f t="shared" si="28"/>
        <v>0</v>
      </c>
      <c r="AL30">
        <f t="shared" si="29"/>
        <v>0</v>
      </c>
      <c r="AM30">
        <f t="shared" si="30"/>
        <v>0</v>
      </c>
      <c r="AN30">
        <f t="shared" si="31"/>
        <v>0</v>
      </c>
      <c r="AO30">
        <f t="shared" si="32"/>
        <v>0</v>
      </c>
      <c r="AP30">
        <f t="shared" si="33"/>
        <v>0</v>
      </c>
      <c r="AQ30" t="str">
        <f t="shared" si="34"/>
        <v>FP</v>
      </c>
      <c r="AR30" t="str">
        <f t="shared" si="35"/>
        <v>FP</v>
      </c>
      <c r="AS30" t="str">
        <f t="shared" si="36"/>
        <v>FP</v>
      </c>
      <c r="AT30" t="str">
        <f t="shared" si="37"/>
        <v>FP</v>
      </c>
      <c r="AU30" t="str">
        <f t="shared" si="38"/>
        <v>FP</v>
      </c>
      <c r="AV30" t="str">
        <f t="shared" si="39"/>
        <v>FP</v>
      </c>
      <c r="AW30" t="str">
        <f t="shared" si="40"/>
        <v>FP</v>
      </c>
      <c r="AX30" t="str">
        <f t="shared" si="41"/>
        <v>TN</v>
      </c>
      <c r="AY30" t="str">
        <f t="shared" si="42"/>
        <v>TN</v>
      </c>
      <c r="AZ30" t="str">
        <f t="shared" si="43"/>
        <v>TN</v>
      </c>
      <c r="BA30" t="str">
        <f t="shared" si="44"/>
        <v>TN</v>
      </c>
      <c r="BB30" t="str">
        <f t="shared" si="45"/>
        <v>TN</v>
      </c>
      <c r="BC30" t="str">
        <f t="shared" si="46"/>
        <v>TN</v>
      </c>
      <c r="BD30" t="str">
        <f t="shared" si="47"/>
        <v>TN</v>
      </c>
      <c r="BE30" t="str">
        <f t="shared" si="48"/>
        <v>TN</v>
      </c>
      <c r="BF30" t="str">
        <f t="shared" si="49"/>
        <v>TN</v>
      </c>
      <c r="BG30" t="str">
        <f t="shared" si="50"/>
        <v>TN</v>
      </c>
      <c r="BH30" t="str">
        <f t="shared" si="51"/>
        <v>TN</v>
      </c>
      <c r="BI30" t="str">
        <f t="shared" si="52"/>
        <v>TN</v>
      </c>
    </row>
    <row r="31" spans="1:61" x14ac:dyDescent="0.25">
      <c r="A31" s="15">
        <v>1</v>
      </c>
      <c r="B31" s="15">
        <v>0.82444437604942999</v>
      </c>
      <c r="C31">
        <v>0.95867461410377897</v>
      </c>
      <c r="D31">
        <v>0.992759936578684</v>
      </c>
      <c r="E31">
        <f t="shared" si="12"/>
        <v>1</v>
      </c>
      <c r="G31" t="str">
        <f t="shared" si="10"/>
        <v>TP</v>
      </c>
      <c r="H31">
        <f t="shared" si="13"/>
        <v>1</v>
      </c>
      <c r="I31" t="str">
        <f t="shared" si="14"/>
        <v>TP</v>
      </c>
      <c r="V31">
        <v>1</v>
      </c>
      <c r="W31">
        <v>0.992759936578684</v>
      </c>
      <c r="X31">
        <f t="shared" si="15"/>
        <v>1</v>
      </c>
      <c r="Y31">
        <f t="shared" si="16"/>
        <v>1</v>
      </c>
      <c r="Z31">
        <f t="shared" si="17"/>
        <v>1</v>
      </c>
      <c r="AA31">
        <f t="shared" si="18"/>
        <v>1</v>
      </c>
      <c r="AB31">
        <f t="shared" si="19"/>
        <v>1</v>
      </c>
      <c r="AC31">
        <f t="shared" si="20"/>
        <v>1</v>
      </c>
      <c r="AD31">
        <f t="shared" si="21"/>
        <v>1</v>
      </c>
      <c r="AE31">
        <f t="shared" si="22"/>
        <v>1</v>
      </c>
      <c r="AF31">
        <f t="shared" si="23"/>
        <v>1</v>
      </c>
      <c r="AG31">
        <f t="shared" si="24"/>
        <v>1</v>
      </c>
      <c r="AH31">
        <f t="shared" si="25"/>
        <v>1</v>
      </c>
      <c r="AI31">
        <f t="shared" si="26"/>
        <v>1</v>
      </c>
      <c r="AJ31">
        <f t="shared" si="27"/>
        <v>1</v>
      </c>
      <c r="AK31">
        <f t="shared" si="28"/>
        <v>1</v>
      </c>
      <c r="AL31">
        <f t="shared" si="29"/>
        <v>1</v>
      </c>
      <c r="AM31">
        <f t="shared" si="30"/>
        <v>1</v>
      </c>
      <c r="AN31">
        <f t="shared" si="31"/>
        <v>1</v>
      </c>
      <c r="AO31">
        <f t="shared" si="32"/>
        <v>1</v>
      </c>
      <c r="AP31">
        <f t="shared" si="33"/>
        <v>1</v>
      </c>
      <c r="AQ31" t="str">
        <f t="shared" si="34"/>
        <v>TP</v>
      </c>
      <c r="AR31" t="str">
        <f t="shared" si="35"/>
        <v>TP</v>
      </c>
      <c r="AS31" t="str">
        <f t="shared" si="36"/>
        <v>TP</v>
      </c>
      <c r="AT31" t="str">
        <f t="shared" si="37"/>
        <v>TP</v>
      </c>
      <c r="AU31" t="str">
        <f t="shared" si="38"/>
        <v>TP</v>
      </c>
      <c r="AV31" t="str">
        <f t="shared" si="39"/>
        <v>TP</v>
      </c>
      <c r="AW31" t="str">
        <f t="shared" si="40"/>
        <v>TP</v>
      </c>
      <c r="AX31" t="str">
        <f t="shared" si="41"/>
        <v>TP</v>
      </c>
      <c r="AY31" t="str">
        <f t="shared" si="42"/>
        <v>TP</v>
      </c>
      <c r="AZ31" t="str">
        <f t="shared" si="43"/>
        <v>TP</v>
      </c>
      <c r="BA31" t="str">
        <f t="shared" si="44"/>
        <v>TP</v>
      </c>
      <c r="BB31" t="str">
        <f t="shared" si="45"/>
        <v>TP</v>
      </c>
      <c r="BC31" t="str">
        <f t="shared" si="46"/>
        <v>TP</v>
      </c>
      <c r="BD31" t="str">
        <f t="shared" si="47"/>
        <v>TP</v>
      </c>
      <c r="BE31" t="str">
        <f t="shared" si="48"/>
        <v>TP</v>
      </c>
      <c r="BF31" t="str">
        <f t="shared" si="49"/>
        <v>TP</v>
      </c>
      <c r="BG31" t="str">
        <f t="shared" si="50"/>
        <v>TP</v>
      </c>
      <c r="BH31" t="str">
        <f t="shared" si="51"/>
        <v>TP</v>
      </c>
      <c r="BI31" t="str">
        <f t="shared" si="52"/>
        <v>TP</v>
      </c>
    </row>
    <row r="32" spans="1:61" x14ac:dyDescent="0.25">
      <c r="A32" s="15">
        <v>1</v>
      </c>
      <c r="B32" s="15">
        <v>0.79544058461376099</v>
      </c>
      <c r="C32">
        <v>0.96661292977068802</v>
      </c>
      <c r="D32">
        <v>0.92595433867617005</v>
      </c>
      <c r="E32">
        <f t="shared" si="12"/>
        <v>1</v>
      </c>
      <c r="G32" t="str">
        <f t="shared" si="10"/>
        <v>TP</v>
      </c>
      <c r="H32">
        <f t="shared" si="13"/>
        <v>1</v>
      </c>
      <c r="I32" t="str">
        <f t="shared" si="14"/>
        <v>TP</v>
      </c>
      <c r="V32">
        <v>1</v>
      </c>
      <c r="W32">
        <v>0.92595433867617005</v>
      </c>
      <c r="X32">
        <f t="shared" si="15"/>
        <v>1</v>
      </c>
      <c r="Y32">
        <f t="shared" si="16"/>
        <v>1</v>
      </c>
      <c r="Z32">
        <f t="shared" si="17"/>
        <v>1</v>
      </c>
      <c r="AA32">
        <f t="shared" si="18"/>
        <v>1</v>
      </c>
      <c r="AB32">
        <f t="shared" si="19"/>
        <v>1</v>
      </c>
      <c r="AC32">
        <f t="shared" si="20"/>
        <v>1</v>
      </c>
      <c r="AD32">
        <f t="shared" si="21"/>
        <v>1</v>
      </c>
      <c r="AE32">
        <f t="shared" si="22"/>
        <v>1</v>
      </c>
      <c r="AF32">
        <f t="shared" si="23"/>
        <v>1</v>
      </c>
      <c r="AG32">
        <f t="shared" si="24"/>
        <v>1</v>
      </c>
      <c r="AH32">
        <f t="shared" si="25"/>
        <v>1</v>
      </c>
      <c r="AI32">
        <f t="shared" si="26"/>
        <v>1</v>
      </c>
      <c r="AJ32">
        <f t="shared" si="27"/>
        <v>1</v>
      </c>
      <c r="AK32">
        <f t="shared" si="28"/>
        <v>1</v>
      </c>
      <c r="AL32">
        <f t="shared" si="29"/>
        <v>1</v>
      </c>
      <c r="AM32">
        <f t="shared" si="30"/>
        <v>1</v>
      </c>
      <c r="AN32">
        <f t="shared" si="31"/>
        <v>1</v>
      </c>
      <c r="AO32">
        <f t="shared" si="32"/>
        <v>1</v>
      </c>
      <c r="AP32">
        <f t="shared" si="33"/>
        <v>0</v>
      </c>
      <c r="AQ32" t="str">
        <f t="shared" si="34"/>
        <v>TP</v>
      </c>
      <c r="AR32" t="str">
        <f t="shared" si="35"/>
        <v>TP</v>
      </c>
      <c r="AS32" t="str">
        <f t="shared" si="36"/>
        <v>TP</v>
      </c>
      <c r="AT32" t="str">
        <f t="shared" si="37"/>
        <v>TP</v>
      </c>
      <c r="AU32" t="str">
        <f t="shared" si="38"/>
        <v>TP</v>
      </c>
      <c r="AV32" t="str">
        <f t="shared" si="39"/>
        <v>TP</v>
      </c>
      <c r="AW32" t="str">
        <f t="shared" si="40"/>
        <v>TP</v>
      </c>
      <c r="AX32" t="str">
        <f t="shared" si="41"/>
        <v>TP</v>
      </c>
      <c r="AY32" t="str">
        <f t="shared" si="42"/>
        <v>TP</v>
      </c>
      <c r="AZ32" t="str">
        <f t="shared" si="43"/>
        <v>TP</v>
      </c>
      <c r="BA32" t="str">
        <f t="shared" si="44"/>
        <v>TP</v>
      </c>
      <c r="BB32" t="str">
        <f t="shared" si="45"/>
        <v>TP</v>
      </c>
      <c r="BC32" t="str">
        <f t="shared" si="46"/>
        <v>TP</v>
      </c>
      <c r="BD32" t="str">
        <f t="shared" si="47"/>
        <v>TP</v>
      </c>
      <c r="BE32" t="str">
        <f t="shared" si="48"/>
        <v>TP</v>
      </c>
      <c r="BF32" t="str">
        <f t="shared" si="49"/>
        <v>TP</v>
      </c>
      <c r="BG32" t="str">
        <f t="shared" si="50"/>
        <v>TP</v>
      </c>
      <c r="BH32" t="str">
        <f t="shared" si="51"/>
        <v>TP</v>
      </c>
      <c r="BI32" t="str">
        <f t="shared" si="52"/>
        <v>FN</v>
      </c>
    </row>
    <row r="33" spans="1:61" x14ac:dyDescent="0.25">
      <c r="A33" s="15">
        <v>1</v>
      </c>
      <c r="B33" s="15">
        <v>0.68823690255946102</v>
      </c>
      <c r="C33">
        <v>0.57717185424405903</v>
      </c>
      <c r="D33">
        <v>0.68441585936787397</v>
      </c>
      <c r="E33">
        <f t="shared" si="12"/>
        <v>1</v>
      </c>
      <c r="G33" t="str">
        <f t="shared" si="10"/>
        <v>TP</v>
      </c>
      <c r="H33">
        <f t="shared" si="13"/>
        <v>1</v>
      </c>
      <c r="I33" t="str">
        <f t="shared" si="14"/>
        <v>TP</v>
      </c>
      <c r="V33">
        <v>1</v>
      </c>
      <c r="W33">
        <v>0.68441585936787397</v>
      </c>
      <c r="X33">
        <f t="shared" si="15"/>
        <v>1</v>
      </c>
      <c r="Y33">
        <f t="shared" si="16"/>
        <v>1</v>
      </c>
      <c r="Z33">
        <f t="shared" si="17"/>
        <v>1</v>
      </c>
      <c r="AA33">
        <f t="shared" si="18"/>
        <v>1</v>
      </c>
      <c r="AB33">
        <f t="shared" si="19"/>
        <v>1</v>
      </c>
      <c r="AC33">
        <f t="shared" si="20"/>
        <v>1</v>
      </c>
      <c r="AD33">
        <f t="shared" si="21"/>
        <v>1</v>
      </c>
      <c r="AE33">
        <f t="shared" si="22"/>
        <v>1</v>
      </c>
      <c r="AF33">
        <f t="shared" si="23"/>
        <v>1</v>
      </c>
      <c r="AG33">
        <f t="shared" si="24"/>
        <v>1</v>
      </c>
      <c r="AH33">
        <f t="shared" si="25"/>
        <v>1</v>
      </c>
      <c r="AI33">
        <f t="shared" si="26"/>
        <v>1</v>
      </c>
      <c r="AJ33">
        <f t="shared" si="27"/>
        <v>1</v>
      </c>
      <c r="AK33">
        <f t="shared" si="28"/>
        <v>0</v>
      </c>
      <c r="AL33">
        <f t="shared" si="29"/>
        <v>0</v>
      </c>
      <c r="AM33">
        <f t="shared" si="30"/>
        <v>0</v>
      </c>
      <c r="AN33">
        <f t="shared" si="31"/>
        <v>0</v>
      </c>
      <c r="AO33">
        <f t="shared" si="32"/>
        <v>0</v>
      </c>
      <c r="AP33">
        <f t="shared" si="33"/>
        <v>0</v>
      </c>
      <c r="AQ33" t="str">
        <f t="shared" si="34"/>
        <v>TP</v>
      </c>
      <c r="AR33" t="str">
        <f t="shared" si="35"/>
        <v>TP</v>
      </c>
      <c r="AS33" t="str">
        <f t="shared" si="36"/>
        <v>TP</v>
      </c>
      <c r="AT33" t="str">
        <f t="shared" si="37"/>
        <v>TP</v>
      </c>
      <c r="AU33" t="str">
        <f t="shared" si="38"/>
        <v>TP</v>
      </c>
      <c r="AV33" t="str">
        <f t="shared" si="39"/>
        <v>TP</v>
      </c>
      <c r="AW33" t="str">
        <f t="shared" si="40"/>
        <v>TP</v>
      </c>
      <c r="AX33" t="str">
        <f t="shared" si="41"/>
        <v>TP</v>
      </c>
      <c r="AY33" t="str">
        <f t="shared" si="42"/>
        <v>TP</v>
      </c>
      <c r="AZ33" t="str">
        <f t="shared" si="43"/>
        <v>TP</v>
      </c>
      <c r="BA33" t="str">
        <f t="shared" si="44"/>
        <v>TP</v>
      </c>
      <c r="BB33" t="str">
        <f t="shared" si="45"/>
        <v>TP</v>
      </c>
      <c r="BC33" t="str">
        <f t="shared" si="46"/>
        <v>TP</v>
      </c>
      <c r="BD33" t="str">
        <f t="shared" si="47"/>
        <v>FN</v>
      </c>
      <c r="BE33" t="str">
        <f t="shared" si="48"/>
        <v>FN</v>
      </c>
      <c r="BF33" t="str">
        <f t="shared" si="49"/>
        <v>FN</v>
      </c>
      <c r="BG33" t="str">
        <f t="shared" si="50"/>
        <v>FN</v>
      </c>
      <c r="BH33" t="str">
        <f t="shared" si="51"/>
        <v>FN</v>
      </c>
      <c r="BI33" t="str">
        <f t="shared" si="52"/>
        <v>FN</v>
      </c>
    </row>
    <row r="34" spans="1:61" x14ac:dyDescent="0.25">
      <c r="A34" s="15">
        <v>1</v>
      </c>
      <c r="B34" s="15">
        <v>0.34187863113620798</v>
      </c>
      <c r="C34">
        <v>0.64480151733989099</v>
      </c>
      <c r="D34">
        <v>0.74564181900180704</v>
      </c>
      <c r="E34">
        <f t="shared" si="12"/>
        <v>1</v>
      </c>
      <c r="G34" t="str">
        <f t="shared" ref="G34:G62" si="53">IF(A34=1, IF(E34=1, "TP", "FN"), IF(E34=1, "FP", "TN"))</f>
        <v>TP</v>
      </c>
      <c r="H34">
        <f t="shared" si="13"/>
        <v>1</v>
      </c>
      <c r="I34" t="str">
        <f t="shared" si="14"/>
        <v>TP</v>
      </c>
      <c r="V34">
        <v>1</v>
      </c>
      <c r="W34">
        <v>0.74564181900180704</v>
      </c>
      <c r="X34">
        <f t="shared" si="15"/>
        <v>1</v>
      </c>
      <c r="Y34">
        <f t="shared" si="16"/>
        <v>1</v>
      </c>
      <c r="Z34">
        <f t="shared" si="17"/>
        <v>1</v>
      </c>
      <c r="AA34">
        <f t="shared" si="18"/>
        <v>1</v>
      </c>
      <c r="AB34">
        <f t="shared" si="19"/>
        <v>1</v>
      </c>
      <c r="AC34">
        <f t="shared" si="20"/>
        <v>1</v>
      </c>
      <c r="AD34">
        <f t="shared" si="21"/>
        <v>1</v>
      </c>
      <c r="AE34">
        <f t="shared" si="22"/>
        <v>1</v>
      </c>
      <c r="AF34">
        <f t="shared" si="23"/>
        <v>1</v>
      </c>
      <c r="AG34">
        <f t="shared" si="24"/>
        <v>1</v>
      </c>
      <c r="AH34">
        <f t="shared" si="25"/>
        <v>1</v>
      </c>
      <c r="AI34">
        <f t="shared" si="26"/>
        <v>1</v>
      </c>
      <c r="AJ34">
        <f t="shared" si="27"/>
        <v>1</v>
      </c>
      <c r="AK34">
        <f t="shared" si="28"/>
        <v>1</v>
      </c>
      <c r="AL34">
        <f t="shared" si="29"/>
        <v>0</v>
      </c>
      <c r="AM34">
        <f t="shared" si="30"/>
        <v>0</v>
      </c>
      <c r="AN34">
        <f t="shared" si="31"/>
        <v>0</v>
      </c>
      <c r="AO34">
        <f t="shared" si="32"/>
        <v>0</v>
      </c>
      <c r="AP34">
        <f t="shared" si="33"/>
        <v>0</v>
      </c>
      <c r="AQ34" t="str">
        <f t="shared" si="34"/>
        <v>TP</v>
      </c>
      <c r="AR34" t="str">
        <f t="shared" si="35"/>
        <v>TP</v>
      </c>
      <c r="AS34" t="str">
        <f t="shared" si="36"/>
        <v>TP</v>
      </c>
      <c r="AT34" t="str">
        <f t="shared" si="37"/>
        <v>TP</v>
      </c>
      <c r="AU34" t="str">
        <f t="shared" si="38"/>
        <v>TP</v>
      </c>
      <c r="AV34" t="str">
        <f t="shared" si="39"/>
        <v>TP</v>
      </c>
      <c r="AW34" t="str">
        <f t="shared" si="40"/>
        <v>TP</v>
      </c>
      <c r="AX34" t="str">
        <f t="shared" si="41"/>
        <v>TP</v>
      </c>
      <c r="AY34" t="str">
        <f t="shared" si="42"/>
        <v>TP</v>
      </c>
      <c r="AZ34" t="str">
        <f t="shared" si="43"/>
        <v>TP</v>
      </c>
      <c r="BA34" t="str">
        <f t="shared" si="44"/>
        <v>TP</v>
      </c>
      <c r="BB34" t="str">
        <f t="shared" si="45"/>
        <v>TP</v>
      </c>
      <c r="BC34" t="str">
        <f t="shared" si="46"/>
        <v>TP</v>
      </c>
      <c r="BD34" t="str">
        <f t="shared" si="47"/>
        <v>TP</v>
      </c>
      <c r="BE34" t="str">
        <f t="shared" si="48"/>
        <v>FN</v>
      </c>
      <c r="BF34" t="str">
        <f t="shared" si="49"/>
        <v>FN</v>
      </c>
      <c r="BG34" t="str">
        <f t="shared" si="50"/>
        <v>FN</v>
      </c>
      <c r="BH34" t="str">
        <f t="shared" si="51"/>
        <v>FN</v>
      </c>
      <c r="BI34" t="str">
        <f t="shared" si="52"/>
        <v>FN</v>
      </c>
    </row>
    <row r="35" spans="1:61" x14ac:dyDescent="0.25">
      <c r="A35" s="15">
        <v>0</v>
      </c>
      <c r="B35" s="15">
        <v>0.41571066077422397</v>
      </c>
      <c r="C35">
        <v>0.50266871368820998</v>
      </c>
      <c r="D35">
        <v>0.61333629639633902</v>
      </c>
      <c r="E35">
        <f t="shared" si="12"/>
        <v>1</v>
      </c>
      <c r="G35" t="str">
        <f t="shared" si="53"/>
        <v>FP</v>
      </c>
      <c r="H35" t="str">
        <f t="shared" si="13"/>
        <v/>
      </c>
      <c r="V35">
        <v>0</v>
      </c>
      <c r="W35">
        <v>0.61333629639633902</v>
      </c>
      <c r="X35">
        <f t="shared" si="15"/>
        <v>1</v>
      </c>
      <c r="Y35">
        <f t="shared" si="16"/>
        <v>1</v>
      </c>
      <c r="Z35">
        <f t="shared" si="17"/>
        <v>1</v>
      </c>
      <c r="AA35">
        <f t="shared" si="18"/>
        <v>1</v>
      </c>
      <c r="AB35">
        <f t="shared" si="19"/>
        <v>1</v>
      </c>
      <c r="AC35">
        <f t="shared" si="20"/>
        <v>1</v>
      </c>
      <c r="AD35">
        <f t="shared" si="21"/>
        <v>1</v>
      </c>
      <c r="AE35">
        <f t="shared" si="22"/>
        <v>1</v>
      </c>
      <c r="AF35">
        <f t="shared" si="23"/>
        <v>1</v>
      </c>
      <c r="AG35">
        <f t="shared" si="24"/>
        <v>1</v>
      </c>
      <c r="AH35">
        <f t="shared" si="25"/>
        <v>1</v>
      </c>
      <c r="AI35">
        <f t="shared" si="26"/>
        <v>1</v>
      </c>
      <c r="AJ35">
        <f t="shared" si="27"/>
        <v>0</v>
      </c>
      <c r="AK35">
        <f t="shared" si="28"/>
        <v>0</v>
      </c>
      <c r="AL35">
        <f t="shared" si="29"/>
        <v>0</v>
      </c>
      <c r="AM35">
        <f t="shared" si="30"/>
        <v>0</v>
      </c>
      <c r="AN35">
        <f t="shared" si="31"/>
        <v>0</v>
      </c>
      <c r="AO35">
        <f t="shared" si="32"/>
        <v>0</v>
      </c>
      <c r="AP35">
        <f t="shared" si="33"/>
        <v>0</v>
      </c>
      <c r="AQ35" t="str">
        <f t="shared" si="34"/>
        <v>FP</v>
      </c>
      <c r="AR35" t="str">
        <f t="shared" si="35"/>
        <v>FP</v>
      </c>
      <c r="AS35" t="str">
        <f t="shared" si="36"/>
        <v>FP</v>
      </c>
      <c r="AT35" t="str">
        <f t="shared" si="37"/>
        <v>FP</v>
      </c>
      <c r="AU35" t="str">
        <f t="shared" si="38"/>
        <v>FP</v>
      </c>
      <c r="AV35" t="str">
        <f t="shared" si="39"/>
        <v>FP</v>
      </c>
      <c r="AW35" t="str">
        <f t="shared" si="40"/>
        <v>FP</v>
      </c>
      <c r="AX35" t="str">
        <f t="shared" si="41"/>
        <v>FP</v>
      </c>
      <c r="AY35" t="str">
        <f t="shared" si="42"/>
        <v>FP</v>
      </c>
      <c r="AZ35" t="str">
        <f t="shared" si="43"/>
        <v>FP</v>
      </c>
      <c r="BA35" t="str">
        <f t="shared" si="44"/>
        <v>FP</v>
      </c>
      <c r="BB35" t="str">
        <f t="shared" si="45"/>
        <v>FP</v>
      </c>
      <c r="BC35" t="str">
        <f t="shared" si="46"/>
        <v>TN</v>
      </c>
      <c r="BD35" t="str">
        <f t="shared" si="47"/>
        <v>TN</v>
      </c>
      <c r="BE35" t="str">
        <f t="shared" si="48"/>
        <v>TN</v>
      </c>
      <c r="BF35" t="str">
        <f t="shared" si="49"/>
        <v>TN</v>
      </c>
      <c r="BG35" t="str">
        <f t="shared" si="50"/>
        <v>TN</v>
      </c>
      <c r="BH35" t="str">
        <f t="shared" si="51"/>
        <v>TN</v>
      </c>
      <c r="BI35" t="str">
        <f t="shared" si="52"/>
        <v>TN</v>
      </c>
    </row>
    <row r="36" spans="1:61" x14ac:dyDescent="0.25">
      <c r="A36" s="15">
        <v>1</v>
      </c>
      <c r="B36" s="15">
        <v>0.66062458482039998</v>
      </c>
      <c r="C36">
        <v>0.52435379365423695</v>
      </c>
      <c r="D36">
        <v>0.64438884302647303</v>
      </c>
      <c r="E36">
        <f t="shared" si="12"/>
        <v>1</v>
      </c>
      <c r="G36" t="str">
        <f t="shared" si="53"/>
        <v>TP</v>
      </c>
      <c r="H36" t="str">
        <f t="shared" si="13"/>
        <v/>
      </c>
      <c r="V36">
        <v>1</v>
      </c>
      <c r="W36">
        <v>0.64438884302647303</v>
      </c>
      <c r="X36">
        <f t="shared" si="15"/>
        <v>1</v>
      </c>
      <c r="Y36">
        <f t="shared" si="16"/>
        <v>1</v>
      </c>
      <c r="Z36">
        <f t="shared" si="17"/>
        <v>1</v>
      </c>
      <c r="AA36">
        <f t="shared" si="18"/>
        <v>1</v>
      </c>
      <c r="AB36">
        <f t="shared" si="19"/>
        <v>1</v>
      </c>
      <c r="AC36">
        <f t="shared" si="20"/>
        <v>1</v>
      </c>
      <c r="AD36">
        <f t="shared" si="21"/>
        <v>1</v>
      </c>
      <c r="AE36">
        <f t="shared" si="22"/>
        <v>1</v>
      </c>
      <c r="AF36">
        <f t="shared" si="23"/>
        <v>1</v>
      </c>
      <c r="AG36">
        <f t="shared" si="24"/>
        <v>1</v>
      </c>
      <c r="AH36">
        <f t="shared" si="25"/>
        <v>1</v>
      </c>
      <c r="AI36">
        <f t="shared" si="26"/>
        <v>1</v>
      </c>
      <c r="AJ36">
        <f t="shared" si="27"/>
        <v>0</v>
      </c>
      <c r="AK36">
        <f t="shared" si="28"/>
        <v>0</v>
      </c>
      <c r="AL36">
        <f t="shared" si="29"/>
        <v>0</v>
      </c>
      <c r="AM36">
        <f t="shared" si="30"/>
        <v>0</v>
      </c>
      <c r="AN36">
        <f t="shared" si="31"/>
        <v>0</v>
      </c>
      <c r="AO36">
        <f t="shared" si="32"/>
        <v>0</v>
      </c>
      <c r="AP36">
        <f t="shared" si="33"/>
        <v>0</v>
      </c>
      <c r="AQ36" t="str">
        <f t="shared" si="34"/>
        <v>TP</v>
      </c>
      <c r="AR36" t="str">
        <f t="shared" si="35"/>
        <v>TP</v>
      </c>
      <c r="AS36" t="str">
        <f t="shared" si="36"/>
        <v>TP</v>
      </c>
      <c r="AT36" t="str">
        <f t="shared" si="37"/>
        <v>TP</v>
      </c>
      <c r="AU36" t="str">
        <f t="shared" si="38"/>
        <v>TP</v>
      </c>
      <c r="AV36" t="str">
        <f t="shared" si="39"/>
        <v>TP</v>
      </c>
      <c r="AW36" t="str">
        <f t="shared" si="40"/>
        <v>TP</v>
      </c>
      <c r="AX36" t="str">
        <f t="shared" si="41"/>
        <v>TP</v>
      </c>
      <c r="AY36" t="str">
        <f t="shared" si="42"/>
        <v>TP</v>
      </c>
      <c r="AZ36" t="str">
        <f t="shared" si="43"/>
        <v>TP</v>
      </c>
      <c r="BA36" t="str">
        <f t="shared" si="44"/>
        <v>TP</v>
      </c>
      <c r="BB36" t="str">
        <f t="shared" si="45"/>
        <v>TP</v>
      </c>
      <c r="BC36" t="str">
        <f t="shared" si="46"/>
        <v>FN</v>
      </c>
      <c r="BD36" t="str">
        <f t="shared" si="47"/>
        <v>FN</v>
      </c>
      <c r="BE36" t="str">
        <f t="shared" si="48"/>
        <v>FN</v>
      </c>
      <c r="BF36" t="str">
        <f t="shared" si="49"/>
        <v>FN</v>
      </c>
      <c r="BG36" t="str">
        <f t="shared" si="50"/>
        <v>FN</v>
      </c>
      <c r="BH36" t="str">
        <f t="shared" si="51"/>
        <v>FN</v>
      </c>
      <c r="BI36" t="str">
        <f t="shared" si="52"/>
        <v>FN</v>
      </c>
    </row>
    <row r="37" spans="1:61" x14ac:dyDescent="0.25">
      <c r="A37" s="15">
        <v>0</v>
      </c>
      <c r="B37" s="15">
        <v>0.57166479144210103</v>
      </c>
      <c r="C37">
        <v>0.66086264910268799</v>
      </c>
      <c r="D37">
        <v>0.63954346769300996</v>
      </c>
      <c r="E37">
        <f t="shared" si="12"/>
        <v>1</v>
      </c>
      <c r="G37" t="str">
        <f t="shared" si="53"/>
        <v>FP</v>
      </c>
      <c r="H37" t="str">
        <f t="shared" si="13"/>
        <v/>
      </c>
      <c r="V37">
        <v>0</v>
      </c>
      <c r="W37">
        <v>0.63954346769300996</v>
      </c>
      <c r="X37">
        <f t="shared" si="15"/>
        <v>1</v>
      </c>
      <c r="Y37">
        <f t="shared" si="16"/>
        <v>1</v>
      </c>
      <c r="Z37">
        <f t="shared" si="17"/>
        <v>1</v>
      </c>
      <c r="AA37">
        <f t="shared" si="18"/>
        <v>1</v>
      </c>
      <c r="AB37">
        <f t="shared" si="19"/>
        <v>1</v>
      </c>
      <c r="AC37">
        <f t="shared" si="20"/>
        <v>1</v>
      </c>
      <c r="AD37">
        <f t="shared" si="21"/>
        <v>1</v>
      </c>
      <c r="AE37">
        <f t="shared" si="22"/>
        <v>1</v>
      </c>
      <c r="AF37">
        <f t="shared" si="23"/>
        <v>1</v>
      </c>
      <c r="AG37">
        <f t="shared" si="24"/>
        <v>1</v>
      </c>
      <c r="AH37">
        <f t="shared" si="25"/>
        <v>1</v>
      </c>
      <c r="AI37">
        <f t="shared" si="26"/>
        <v>1</v>
      </c>
      <c r="AJ37">
        <f t="shared" si="27"/>
        <v>0</v>
      </c>
      <c r="AK37">
        <f t="shared" si="28"/>
        <v>0</v>
      </c>
      <c r="AL37">
        <f t="shared" si="29"/>
        <v>0</v>
      </c>
      <c r="AM37">
        <f t="shared" si="30"/>
        <v>0</v>
      </c>
      <c r="AN37">
        <f t="shared" si="31"/>
        <v>0</v>
      </c>
      <c r="AO37">
        <f t="shared" si="32"/>
        <v>0</v>
      </c>
      <c r="AP37">
        <f t="shared" si="33"/>
        <v>0</v>
      </c>
      <c r="AQ37" t="str">
        <f t="shared" si="34"/>
        <v>FP</v>
      </c>
      <c r="AR37" t="str">
        <f t="shared" si="35"/>
        <v>FP</v>
      </c>
      <c r="AS37" t="str">
        <f t="shared" si="36"/>
        <v>FP</v>
      </c>
      <c r="AT37" t="str">
        <f t="shared" si="37"/>
        <v>FP</v>
      </c>
      <c r="AU37" t="str">
        <f t="shared" si="38"/>
        <v>FP</v>
      </c>
      <c r="AV37" t="str">
        <f t="shared" si="39"/>
        <v>FP</v>
      </c>
      <c r="AW37" t="str">
        <f t="shared" si="40"/>
        <v>FP</v>
      </c>
      <c r="AX37" t="str">
        <f t="shared" si="41"/>
        <v>FP</v>
      </c>
      <c r="AY37" t="str">
        <f t="shared" si="42"/>
        <v>FP</v>
      </c>
      <c r="AZ37" t="str">
        <f t="shared" si="43"/>
        <v>FP</v>
      </c>
      <c r="BA37" t="str">
        <f t="shared" si="44"/>
        <v>FP</v>
      </c>
      <c r="BB37" t="str">
        <f t="shared" si="45"/>
        <v>FP</v>
      </c>
      <c r="BC37" t="str">
        <f t="shared" si="46"/>
        <v>TN</v>
      </c>
      <c r="BD37" t="str">
        <f t="shared" si="47"/>
        <v>TN</v>
      </c>
      <c r="BE37" t="str">
        <f t="shared" si="48"/>
        <v>TN</v>
      </c>
      <c r="BF37" t="str">
        <f t="shared" si="49"/>
        <v>TN</v>
      </c>
      <c r="BG37" t="str">
        <f t="shared" si="50"/>
        <v>TN</v>
      </c>
      <c r="BH37" t="str">
        <f t="shared" si="51"/>
        <v>TN</v>
      </c>
      <c r="BI37" t="str">
        <f t="shared" si="52"/>
        <v>TN</v>
      </c>
    </row>
    <row r="38" spans="1:61" x14ac:dyDescent="0.25">
      <c r="A38" s="15">
        <v>1</v>
      </c>
      <c r="B38" s="15">
        <v>0.55619689499356995</v>
      </c>
      <c r="C38">
        <v>0.85835129739320404</v>
      </c>
      <c r="D38">
        <v>0.95983881848427699</v>
      </c>
      <c r="E38">
        <f t="shared" si="12"/>
        <v>1</v>
      </c>
      <c r="G38" t="str">
        <f t="shared" si="53"/>
        <v>TP</v>
      </c>
      <c r="H38">
        <f t="shared" si="13"/>
        <v>1</v>
      </c>
      <c r="I38" t="str">
        <f t="shared" si="14"/>
        <v>TP</v>
      </c>
      <c r="V38">
        <v>1</v>
      </c>
      <c r="W38">
        <v>0.95983881848427699</v>
      </c>
      <c r="X38">
        <f t="shared" si="15"/>
        <v>1</v>
      </c>
      <c r="Y38">
        <f t="shared" si="16"/>
        <v>1</v>
      </c>
      <c r="Z38">
        <f t="shared" si="17"/>
        <v>1</v>
      </c>
      <c r="AA38">
        <f t="shared" si="18"/>
        <v>1</v>
      </c>
      <c r="AB38">
        <f t="shared" si="19"/>
        <v>1</v>
      </c>
      <c r="AC38">
        <f t="shared" si="20"/>
        <v>1</v>
      </c>
      <c r="AD38">
        <f t="shared" si="21"/>
        <v>1</v>
      </c>
      <c r="AE38">
        <f t="shared" si="22"/>
        <v>1</v>
      </c>
      <c r="AF38">
        <f t="shared" si="23"/>
        <v>1</v>
      </c>
      <c r="AG38">
        <f t="shared" si="24"/>
        <v>1</v>
      </c>
      <c r="AH38">
        <f t="shared" si="25"/>
        <v>1</v>
      </c>
      <c r="AI38">
        <f t="shared" si="26"/>
        <v>1</v>
      </c>
      <c r="AJ38">
        <f t="shared" si="27"/>
        <v>1</v>
      </c>
      <c r="AK38">
        <f t="shared" si="28"/>
        <v>1</v>
      </c>
      <c r="AL38">
        <f t="shared" si="29"/>
        <v>1</v>
      </c>
      <c r="AM38">
        <f t="shared" si="30"/>
        <v>1</v>
      </c>
      <c r="AN38">
        <f t="shared" si="31"/>
        <v>1</v>
      </c>
      <c r="AO38">
        <f t="shared" si="32"/>
        <v>1</v>
      </c>
      <c r="AP38">
        <f t="shared" si="33"/>
        <v>1</v>
      </c>
      <c r="AQ38" t="str">
        <f t="shared" si="34"/>
        <v>TP</v>
      </c>
      <c r="AR38" t="str">
        <f t="shared" si="35"/>
        <v>TP</v>
      </c>
      <c r="AS38" t="str">
        <f t="shared" si="36"/>
        <v>TP</v>
      </c>
      <c r="AT38" t="str">
        <f t="shared" si="37"/>
        <v>TP</v>
      </c>
      <c r="AU38" t="str">
        <f t="shared" si="38"/>
        <v>TP</v>
      </c>
      <c r="AV38" t="str">
        <f t="shared" si="39"/>
        <v>TP</v>
      </c>
      <c r="AW38" t="str">
        <f t="shared" si="40"/>
        <v>TP</v>
      </c>
      <c r="AX38" t="str">
        <f t="shared" si="41"/>
        <v>TP</v>
      </c>
      <c r="AY38" t="str">
        <f t="shared" si="42"/>
        <v>TP</v>
      </c>
      <c r="AZ38" t="str">
        <f t="shared" si="43"/>
        <v>TP</v>
      </c>
      <c r="BA38" t="str">
        <f t="shared" si="44"/>
        <v>TP</v>
      </c>
      <c r="BB38" t="str">
        <f t="shared" si="45"/>
        <v>TP</v>
      </c>
      <c r="BC38" t="str">
        <f t="shared" si="46"/>
        <v>TP</v>
      </c>
      <c r="BD38" t="str">
        <f t="shared" si="47"/>
        <v>TP</v>
      </c>
      <c r="BE38" t="str">
        <f t="shared" si="48"/>
        <v>TP</v>
      </c>
      <c r="BF38" t="str">
        <f t="shared" si="49"/>
        <v>TP</v>
      </c>
      <c r="BG38" t="str">
        <f t="shared" si="50"/>
        <v>TP</v>
      </c>
      <c r="BH38" t="str">
        <f t="shared" si="51"/>
        <v>TP</v>
      </c>
      <c r="BI38" t="str">
        <f t="shared" si="52"/>
        <v>TP</v>
      </c>
    </row>
    <row r="39" spans="1:61" x14ac:dyDescent="0.25">
      <c r="A39" s="15">
        <v>1</v>
      </c>
      <c r="B39" s="15">
        <v>0.34187863113620798</v>
      </c>
      <c r="C39">
        <v>0.57770197846340599</v>
      </c>
      <c r="D39">
        <v>0.40470015058486902</v>
      </c>
      <c r="E39">
        <f t="shared" si="12"/>
        <v>1</v>
      </c>
      <c r="G39" t="str">
        <f t="shared" si="53"/>
        <v>TP</v>
      </c>
      <c r="H39" t="str">
        <f t="shared" si="13"/>
        <v/>
      </c>
      <c r="V39">
        <v>1</v>
      </c>
      <c r="W39">
        <v>0.40470015058486902</v>
      </c>
      <c r="X39">
        <f t="shared" si="15"/>
        <v>1</v>
      </c>
      <c r="Y39">
        <f t="shared" si="16"/>
        <v>1</v>
      </c>
      <c r="Z39">
        <f t="shared" si="17"/>
        <v>1</v>
      </c>
      <c r="AA39">
        <f t="shared" si="18"/>
        <v>1</v>
      </c>
      <c r="AB39">
        <f t="shared" si="19"/>
        <v>1</v>
      </c>
      <c r="AC39">
        <f t="shared" si="20"/>
        <v>1</v>
      </c>
      <c r="AD39">
        <f t="shared" si="21"/>
        <v>1</v>
      </c>
      <c r="AE39">
        <f t="shared" si="22"/>
        <v>1</v>
      </c>
      <c r="AF39">
        <f t="shared" si="23"/>
        <v>0</v>
      </c>
      <c r="AG39">
        <f t="shared" si="24"/>
        <v>0</v>
      </c>
      <c r="AH39">
        <f t="shared" si="25"/>
        <v>0</v>
      </c>
      <c r="AI39">
        <f t="shared" si="26"/>
        <v>0</v>
      </c>
      <c r="AJ39">
        <f t="shared" si="27"/>
        <v>0</v>
      </c>
      <c r="AK39">
        <f t="shared" si="28"/>
        <v>0</v>
      </c>
      <c r="AL39">
        <f t="shared" si="29"/>
        <v>0</v>
      </c>
      <c r="AM39">
        <f t="shared" si="30"/>
        <v>0</v>
      </c>
      <c r="AN39">
        <f t="shared" si="31"/>
        <v>0</v>
      </c>
      <c r="AO39">
        <f t="shared" si="32"/>
        <v>0</v>
      </c>
      <c r="AP39">
        <f t="shared" si="33"/>
        <v>0</v>
      </c>
      <c r="AQ39" t="str">
        <f t="shared" si="34"/>
        <v>TP</v>
      </c>
      <c r="AR39" t="str">
        <f t="shared" si="35"/>
        <v>TP</v>
      </c>
      <c r="AS39" t="str">
        <f t="shared" si="36"/>
        <v>TP</v>
      </c>
      <c r="AT39" t="str">
        <f t="shared" si="37"/>
        <v>TP</v>
      </c>
      <c r="AU39" t="str">
        <f t="shared" si="38"/>
        <v>TP</v>
      </c>
      <c r="AV39" t="str">
        <f t="shared" si="39"/>
        <v>TP</v>
      </c>
      <c r="AW39" t="str">
        <f t="shared" si="40"/>
        <v>TP</v>
      </c>
      <c r="AX39" t="str">
        <f t="shared" si="41"/>
        <v>TP</v>
      </c>
      <c r="AY39" t="str">
        <f t="shared" si="42"/>
        <v>FN</v>
      </c>
      <c r="AZ39" t="str">
        <f t="shared" si="43"/>
        <v>FN</v>
      </c>
      <c r="BA39" t="str">
        <f t="shared" si="44"/>
        <v>FN</v>
      </c>
      <c r="BB39" t="str">
        <f t="shared" si="45"/>
        <v>FN</v>
      </c>
      <c r="BC39" t="str">
        <f t="shared" si="46"/>
        <v>FN</v>
      </c>
      <c r="BD39" t="str">
        <f t="shared" si="47"/>
        <v>FN</v>
      </c>
      <c r="BE39" t="str">
        <f t="shared" si="48"/>
        <v>FN</v>
      </c>
      <c r="BF39" t="str">
        <f t="shared" si="49"/>
        <v>FN</v>
      </c>
      <c r="BG39" t="str">
        <f t="shared" si="50"/>
        <v>FN</v>
      </c>
      <c r="BH39" t="str">
        <f t="shared" si="51"/>
        <v>FN</v>
      </c>
      <c r="BI39" t="str">
        <f t="shared" si="52"/>
        <v>FN</v>
      </c>
    </row>
    <row r="40" spans="1:61" x14ac:dyDescent="0.25">
      <c r="A40" s="15">
        <v>1</v>
      </c>
      <c r="B40" s="15">
        <v>0.60215619838183898</v>
      </c>
      <c r="C40">
        <v>0.23011879846012701</v>
      </c>
      <c r="D40">
        <v>0.49654356316214199</v>
      </c>
      <c r="E40">
        <f t="shared" si="12"/>
        <v>1</v>
      </c>
      <c r="G40" t="str">
        <f t="shared" si="53"/>
        <v>TP</v>
      </c>
      <c r="H40" t="str">
        <f t="shared" si="13"/>
        <v/>
      </c>
      <c r="V40">
        <v>1</v>
      </c>
      <c r="W40">
        <v>0.49654356316214199</v>
      </c>
      <c r="X40">
        <f t="shared" si="15"/>
        <v>1</v>
      </c>
      <c r="Y40">
        <f t="shared" si="16"/>
        <v>1</v>
      </c>
      <c r="Z40">
        <f t="shared" si="17"/>
        <v>1</v>
      </c>
      <c r="AA40">
        <f t="shared" si="18"/>
        <v>1</v>
      </c>
      <c r="AB40">
        <f t="shared" si="19"/>
        <v>1</v>
      </c>
      <c r="AC40">
        <f t="shared" si="20"/>
        <v>1</v>
      </c>
      <c r="AD40">
        <f t="shared" si="21"/>
        <v>1</v>
      </c>
      <c r="AE40">
        <f t="shared" si="22"/>
        <v>1</v>
      </c>
      <c r="AF40">
        <f t="shared" si="23"/>
        <v>1</v>
      </c>
      <c r="AG40">
        <f t="shared" si="24"/>
        <v>0</v>
      </c>
      <c r="AH40">
        <f t="shared" si="25"/>
        <v>0</v>
      </c>
      <c r="AI40">
        <f t="shared" si="26"/>
        <v>0</v>
      </c>
      <c r="AJ40">
        <f t="shared" si="27"/>
        <v>0</v>
      </c>
      <c r="AK40">
        <f t="shared" si="28"/>
        <v>0</v>
      </c>
      <c r="AL40">
        <f t="shared" si="29"/>
        <v>0</v>
      </c>
      <c r="AM40">
        <f t="shared" si="30"/>
        <v>0</v>
      </c>
      <c r="AN40">
        <f t="shared" si="31"/>
        <v>0</v>
      </c>
      <c r="AO40">
        <f t="shared" si="32"/>
        <v>0</v>
      </c>
      <c r="AP40">
        <f t="shared" si="33"/>
        <v>0</v>
      </c>
      <c r="AQ40" t="str">
        <f t="shared" si="34"/>
        <v>TP</v>
      </c>
      <c r="AR40" t="str">
        <f t="shared" si="35"/>
        <v>TP</v>
      </c>
      <c r="AS40" t="str">
        <f t="shared" si="36"/>
        <v>TP</v>
      </c>
      <c r="AT40" t="str">
        <f t="shared" si="37"/>
        <v>TP</v>
      </c>
      <c r="AU40" t="str">
        <f t="shared" si="38"/>
        <v>TP</v>
      </c>
      <c r="AV40" t="str">
        <f t="shared" si="39"/>
        <v>TP</v>
      </c>
      <c r="AW40" t="str">
        <f t="shared" si="40"/>
        <v>TP</v>
      </c>
      <c r="AX40" t="str">
        <f t="shared" si="41"/>
        <v>TP</v>
      </c>
      <c r="AY40" t="str">
        <f t="shared" si="42"/>
        <v>TP</v>
      </c>
      <c r="AZ40" t="str">
        <f t="shared" si="43"/>
        <v>FN</v>
      </c>
      <c r="BA40" t="str">
        <f t="shared" si="44"/>
        <v>FN</v>
      </c>
      <c r="BB40" t="str">
        <f t="shared" si="45"/>
        <v>FN</v>
      </c>
      <c r="BC40" t="str">
        <f t="shared" si="46"/>
        <v>FN</v>
      </c>
      <c r="BD40" t="str">
        <f t="shared" si="47"/>
        <v>FN</v>
      </c>
      <c r="BE40" t="str">
        <f t="shared" si="48"/>
        <v>FN</v>
      </c>
      <c r="BF40" t="str">
        <f t="shared" si="49"/>
        <v>FN</v>
      </c>
      <c r="BG40" t="str">
        <f t="shared" si="50"/>
        <v>FN</v>
      </c>
      <c r="BH40" t="str">
        <f t="shared" si="51"/>
        <v>FN</v>
      </c>
      <c r="BI40" t="str">
        <f t="shared" si="52"/>
        <v>FN</v>
      </c>
    </row>
    <row r="41" spans="1:61" x14ac:dyDescent="0.25">
      <c r="A41" s="15">
        <v>1</v>
      </c>
      <c r="B41" s="15">
        <v>0.67458231518385603</v>
      </c>
      <c r="C41">
        <v>0.86573005619069898</v>
      </c>
      <c r="D41">
        <v>0.86976456956884995</v>
      </c>
      <c r="E41">
        <f t="shared" si="12"/>
        <v>1</v>
      </c>
      <c r="G41" t="str">
        <f t="shared" si="53"/>
        <v>TP</v>
      </c>
      <c r="H41">
        <f t="shared" si="13"/>
        <v>1</v>
      </c>
      <c r="I41" t="str">
        <f t="shared" si="14"/>
        <v>TP</v>
      </c>
      <c r="V41">
        <v>1</v>
      </c>
      <c r="W41">
        <v>0.86976456956884995</v>
      </c>
      <c r="X41">
        <f t="shared" si="15"/>
        <v>1</v>
      </c>
      <c r="Y41">
        <f t="shared" si="16"/>
        <v>1</v>
      </c>
      <c r="Z41">
        <f t="shared" si="17"/>
        <v>1</v>
      </c>
      <c r="AA41">
        <f t="shared" si="18"/>
        <v>1</v>
      </c>
      <c r="AB41">
        <f t="shared" si="19"/>
        <v>1</v>
      </c>
      <c r="AC41">
        <f t="shared" si="20"/>
        <v>1</v>
      </c>
      <c r="AD41">
        <f t="shared" si="21"/>
        <v>1</v>
      </c>
      <c r="AE41">
        <f t="shared" si="22"/>
        <v>1</v>
      </c>
      <c r="AF41">
        <f t="shared" si="23"/>
        <v>1</v>
      </c>
      <c r="AG41">
        <f t="shared" si="24"/>
        <v>1</v>
      </c>
      <c r="AH41">
        <f t="shared" si="25"/>
        <v>1</v>
      </c>
      <c r="AI41">
        <f t="shared" si="26"/>
        <v>1</v>
      </c>
      <c r="AJ41">
        <f t="shared" si="27"/>
        <v>1</v>
      </c>
      <c r="AK41">
        <f t="shared" si="28"/>
        <v>1</v>
      </c>
      <c r="AL41">
        <f t="shared" si="29"/>
        <v>1</v>
      </c>
      <c r="AM41">
        <f t="shared" si="30"/>
        <v>1</v>
      </c>
      <c r="AN41">
        <f t="shared" si="31"/>
        <v>1</v>
      </c>
      <c r="AO41">
        <f t="shared" si="32"/>
        <v>0</v>
      </c>
      <c r="AP41">
        <f t="shared" si="33"/>
        <v>0</v>
      </c>
      <c r="AQ41" t="str">
        <f t="shared" si="34"/>
        <v>TP</v>
      </c>
      <c r="AR41" t="str">
        <f t="shared" si="35"/>
        <v>TP</v>
      </c>
      <c r="AS41" t="str">
        <f t="shared" si="36"/>
        <v>TP</v>
      </c>
      <c r="AT41" t="str">
        <f t="shared" si="37"/>
        <v>TP</v>
      </c>
      <c r="AU41" t="str">
        <f t="shared" si="38"/>
        <v>TP</v>
      </c>
      <c r="AV41" t="str">
        <f t="shared" si="39"/>
        <v>TP</v>
      </c>
      <c r="AW41" t="str">
        <f t="shared" si="40"/>
        <v>TP</v>
      </c>
      <c r="AX41" t="str">
        <f t="shared" si="41"/>
        <v>TP</v>
      </c>
      <c r="AY41" t="str">
        <f t="shared" si="42"/>
        <v>TP</v>
      </c>
      <c r="AZ41" t="str">
        <f t="shared" si="43"/>
        <v>TP</v>
      </c>
      <c r="BA41" t="str">
        <f t="shared" si="44"/>
        <v>TP</v>
      </c>
      <c r="BB41" t="str">
        <f t="shared" si="45"/>
        <v>TP</v>
      </c>
      <c r="BC41" t="str">
        <f t="shared" si="46"/>
        <v>TP</v>
      </c>
      <c r="BD41" t="str">
        <f t="shared" si="47"/>
        <v>TP</v>
      </c>
      <c r="BE41" t="str">
        <f t="shared" si="48"/>
        <v>TP</v>
      </c>
      <c r="BF41" t="str">
        <f t="shared" si="49"/>
        <v>TP</v>
      </c>
      <c r="BG41" t="str">
        <f t="shared" si="50"/>
        <v>TP</v>
      </c>
      <c r="BH41" t="str">
        <f t="shared" si="51"/>
        <v>FN</v>
      </c>
      <c r="BI41" t="str">
        <f t="shared" si="52"/>
        <v>FN</v>
      </c>
    </row>
    <row r="42" spans="1:61" x14ac:dyDescent="0.25">
      <c r="A42" s="15">
        <v>1</v>
      </c>
      <c r="B42" s="15">
        <v>0.82444437604942999</v>
      </c>
      <c r="C42">
        <v>0.94421397704363796</v>
      </c>
      <c r="D42">
        <v>0.90988990139366799</v>
      </c>
      <c r="E42">
        <f t="shared" si="12"/>
        <v>1</v>
      </c>
      <c r="G42" t="str">
        <f t="shared" si="53"/>
        <v>TP</v>
      </c>
      <c r="H42">
        <f t="shared" si="13"/>
        <v>1</v>
      </c>
      <c r="I42" t="str">
        <f t="shared" si="14"/>
        <v>TP</v>
      </c>
      <c r="V42">
        <v>1</v>
      </c>
      <c r="W42">
        <v>0.90988990139366799</v>
      </c>
      <c r="X42">
        <f t="shared" si="15"/>
        <v>1</v>
      </c>
      <c r="Y42">
        <f t="shared" si="16"/>
        <v>1</v>
      </c>
      <c r="Z42">
        <f t="shared" si="17"/>
        <v>1</v>
      </c>
      <c r="AA42">
        <f t="shared" si="18"/>
        <v>1</v>
      </c>
      <c r="AB42">
        <f t="shared" si="19"/>
        <v>1</v>
      </c>
      <c r="AC42">
        <f t="shared" si="20"/>
        <v>1</v>
      </c>
      <c r="AD42">
        <f t="shared" si="21"/>
        <v>1</v>
      </c>
      <c r="AE42">
        <f t="shared" si="22"/>
        <v>1</v>
      </c>
      <c r="AF42">
        <f t="shared" si="23"/>
        <v>1</v>
      </c>
      <c r="AG42">
        <f t="shared" si="24"/>
        <v>1</v>
      </c>
      <c r="AH42">
        <f t="shared" si="25"/>
        <v>1</v>
      </c>
      <c r="AI42">
        <f t="shared" si="26"/>
        <v>1</v>
      </c>
      <c r="AJ42">
        <f t="shared" si="27"/>
        <v>1</v>
      </c>
      <c r="AK42">
        <f t="shared" si="28"/>
        <v>1</v>
      </c>
      <c r="AL42">
        <f t="shared" si="29"/>
        <v>1</v>
      </c>
      <c r="AM42">
        <f t="shared" si="30"/>
        <v>1</v>
      </c>
      <c r="AN42">
        <f t="shared" si="31"/>
        <v>1</v>
      </c>
      <c r="AO42">
        <f t="shared" si="32"/>
        <v>1</v>
      </c>
      <c r="AP42">
        <f t="shared" si="33"/>
        <v>0</v>
      </c>
      <c r="AQ42" t="str">
        <f t="shared" si="34"/>
        <v>TP</v>
      </c>
      <c r="AR42" t="str">
        <f t="shared" si="35"/>
        <v>TP</v>
      </c>
      <c r="AS42" t="str">
        <f t="shared" si="36"/>
        <v>TP</v>
      </c>
      <c r="AT42" t="str">
        <f t="shared" si="37"/>
        <v>TP</v>
      </c>
      <c r="AU42" t="str">
        <f t="shared" si="38"/>
        <v>TP</v>
      </c>
      <c r="AV42" t="str">
        <f t="shared" si="39"/>
        <v>TP</v>
      </c>
      <c r="AW42" t="str">
        <f t="shared" si="40"/>
        <v>TP</v>
      </c>
      <c r="AX42" t="str">
        <f t="shared" si="41"/>
        <v>TP</v>
      </c>
      <c r="AY42" t="str">
        <f t="shared" si="42"/>
        <v>TP</v>
      </c>
      <c r="AZ42" t="str">
        <f t="shared" si="43"/>
        <v>TP</v>
      </c>
      <c r="BA42" t="str">
        <f t="shared" si="44"/>
        <v>TP</v>
      </c>
      <c r="BB42" t="str">
        <f t="shared" si="45"/>
        <v>TP</v>
      </c>
      <c r="BC42" t="str">
        <f t="shared" si="46"/>
        <v>TP</v>
      </c>
      <c r="BD42" t="str">
        <f t="shared" si="47"/>
        <v>TP</v>
      </c>
      <c r="BE42" t="str">
        <f t="shared" si="48"/>
        <v>TP</v>
      </c>
      <c r="BF42" t="str">
        <f t="shared" si="49"/>
        <v>TP</v>
      </c>
      <c r="BG42" t="str">
        <f t="shared" si="50"/>
        <v>TP</v>
      </c>
      <c r="BH42" t="str">
        <f t="shared" si="51"/>
        <v>TP</v>
      </c>
      <c r="BI42" t="str">
        <f t="shared" si="52"/>
        <v>FN</v>
      </c>
    </row>
    <row r="43" spans="1:61" x14ac:dyDescent="0.25">
      <c r="A43" s="15">
        <v>1</v>
      </c>
      <c r="B43" s="15">
        <v>0.71457327818870298</v>
      </c>
      <c r="C43">
        <v>0.72378731005663699</v>
      </c>
      <c r="D43">
        <v>0.69349398144789898</v>
      </c>
      <c r="E43">
        <f t="shared" si="12"/>
        <v>1</v>
      </c>
      <c r="G43" t="str">
        <f t="shared" si="53"/>
        <v>TP</v>
      </c>
      <c r="H43">
        <f t="shared" si="13"/>
        <v>1</v>
      </c>
      <c r="I43" t="str">
        <f t="shared" si="14"/>
        <v>TP</v>
      </c>
      <c r="V43">
        <v>1</v>
      </c>
      <c r="W43">
        <v>0.69349398144789898</v>
      </c>
      <c r="X43">
        <f t="shared" si="15"/>
        <v>1</v>
      </c>
      <c r="Y43">
        <f t="shared" si="16"/>
        <v>1</v>
      </c>
      <c r="Z43">
        <f t="shared" si="17"/>
        <v>1</v>
      </c>
      <c r="AA43">
        <f t="shared" si="18"/>
        <v>1</v>
      </c>
      <c r="AB43">
        <f t="shared" si="19"/>
        <v>1</v>
      </c>
      <c r="AC43">
        <f t="shared" si="20"/>
        <v>1</v>
      </c>
      <c r="AD43">
        <f t="shared" si="21"/>
        <v>1</v>
      </c>
      <c r="AE43">
        <f t="shared" si="22"/>
        <v>1</v>
      </c>
      <c r="AF43">
        <f t="shared" si="23"/>
        <v>1</v>
      </c>
      <c r="AG43">
        <f t="shared" si="24"/>
        <v>1</v>
      </c>
      <c r="AH43">
        <f t="shared" si="25"/>
        <v>1</v>
      </c>
      <c r="AI43">
        <f t="shared" si="26"/>
        <v>1</v>
      </c>
      <c r="AJ43">
        <f t="shared" si="27"/>
        <v>1</v>
      </c>
      <c r="AK43">
        <f t="shared" si="28"/>
        <v>0</v>
      </c>
      <c r="AL43">
        <f t="shared" si="29"/>
        <v>0</v>
      </c>
      <c r="AM43">
        <f t="shared" si="30"/>
        <v>0</v>
      </c>
      <c r="AN43">
        <f t="shared" si="31"/>
        <v>0</v>
      </c>
      <c r="AO43">
        <f t="shared" si="32"/>
        <v>0</v>
      </c>
      <c r="AP43">
        <f t="shared" si="33"/>
        <v>0</v>
      </c>
      <c r="AQ43" t="str">
        <f t="shared" si="34"/>
        <v>TP</v>
      </c>
      <c r="AR43" t="str">
        <f t="shared" si="35"/>
        <v>TP</v>
      </c>
      <c r="AS43" t="str">
        <f t="shared" si="36"/>
        <v>TP</v>
      </c>
      <c r="AT43" t="str">
        <f t="shared" si="37"/>
        <v>TP</v>
      </c>
      <c r="AU43" t="str">
        <f t="shared" si="38"/>
        <v>TP</v>
      </c>
      <c r="AV43" t="str">
        <f t="shared" si="39"/>
        <v>TP</v>
      </c>
      <c r="AW43" t="str">
        <f t="shared" si="40"/>
        <v>TP</v>
      </c>
      <c r="AX43" t="str">
        <f t="shared" si="41"/>
        <v>TP</v>
      </c>
      <c r="AY43" t="str">
        <f t="shared" si="42"/>
        <v>TP</v>
      </c>
      <c r="AZ43" t="str">
        <f t="shared" si="43"/>
        <v>TP</v>
      </c>
      <c r="BA43" t="str">
        <f t="shared" si="44"/>
        <v>TP</v>
      </c>
      <c r="BB43" t="str">
        <f t="shared" si="45"/>
        <v>TP</v>
      </c>
      <c r="BC43" t="str">
        <f t="shared" si="46"/>
        <v>TP</v>
      </c>
      <c r="BD43" t="str">
        <f t="shared" si="47"/>
        <v>FN</v>
      </c>
      <c r="BE43" t="str">
        <f t="shared" si="48"/>
        <v>FN</v>
      </c>
      <c r="BF43" t="str">
        <f t="shared" si="49"/>
        <v>FN</v>
      </c>
      <c r="BG43" t="str">
        <f t="shared" si="50"/>
        <v>FN</v>
      </c>
      <c r="BH43" t="str">
        <f t="shared" si="51"/>
        <v>FN</v>
      </c>
      <c r="BI43" t="str">
        <f t="shared" si="52"/>
        <v>FN</v>
      </c>
    </row>
    <row r="44" spans="1:61" x14ac:dyDescent="0.25">
      <c r="A44" s="15">
        <v>1</v>
      </c>
      <c r="B44" s="15">
        <v>0.67458231518385603</v>
      </c>
      <c r="C44">
        <v>0.85353488824211199</v>
      </c>
      <c r="D44">
        <v>0.81817784797049797</v>
      </c>
      <c r="E44">
        <f t="shared" si="12"/>
        <v>1</v>
      </c>
      <c r="G44" t="str">
        <f t="shared" si="53"/>
        <v>TP</v>
      </c>
      <c r="H44">
        <f t="shared" si="13"/>
        <v>1</v>
      </c>
      <c r="I44" t="str">
        <f t="shared" si="14"/>
        <v>TP</v>
      </c>
      <c r="V44">
        <v>1</v>
      </c>
      <c r="W44">
        <v>0.81817784797049797</v>
      </c>
      <c r="X44">
        <f t="shared" si="15"/>
        <v>1</v>
      </c>
      <c r="Y44">
        <f t="shared" si="16"/>
        <v>1</v>
      </c>
      <c r="Z44">
        <f t="shared" si="17"/>
        <v>1</v>
      </c>
      <c r="AA44">
        <f t="shared" si="18"/>
        <v>1</v>
      </c>
      <c r="AB44">
        <f t="shared" si="19"/>
        <v>1</v>
      </c>
      <c r="AC44">
        <f t="shared" si="20"/>
        <v>1</v>
      </c>
      <c r="AD44">
        <f t="shared" si="21"/>
        <v>1</v>
      </c>
      <c r="AE44">
        <f t="shared" si="22"/>
        <v>1</v>
      </c>
      <c r="AF44">
        <f t="shared" si="23"/>
        <v>1</v>
      </c>
      <c r="AG44">
        <f t="shared" si="24"/>
        <v>1</v>
      </c>
      <c r="AH44">
        <f t="shared" si="25"/>
        <v>1</v>
      </c>
      <c r="AI44">
        <f t="shared" si="26"/>
        <v>1</v>
      </c>
      <c r="AJ44">
        <f t="shared" si="27"/>
        <v>1</v>
      </c>
      <c r="AK44">
        <f t="shared" si="28"/>
        <v>1</v>
      </c>
      <c r="AL44">
        <f t="shared" si="29"/>
        <v>1</v>
      </c>
      <c r="AM44">
        <f t="shared" si="30"/>
        <v>1</v>
      </c>
      <c r="AN44">
        <f t="shared" si="31"/>
        <v>0</v>
      </c>
      <c r="AO44">
        <f t="shared" si="32"/>
        <v>0</v>
      </c>
      <c r="AP44">
        <f t="shared" si="33"/>
        <v>0</v>
      </c>
      <c r="AQ44" t="str">
        <f t="shared" si="34"/>
        <v>TP</v>
      </c>
      <c r="AR44" t="str">
        <f t="shared" si="35"/>
        <v>TP</v>
      </c>
      <c r="AS44" t="str">
        <f t="shared" si="36"/>
        <v>TP</v>
      </c>
      <c r="AT44" t="str">
        <f t="shared" si="37"/>
        <v>TP</v>
      </c>
      <c r="AU44" t="str">
        <f t="shared" si="38"/>
        <v>TP</v>
      </c>
      <c r="AV44" t="str">
        <f t="shared" si="39"/>
        <v>TP</v>
      </c>
      <c r="AW44" t="str">
        <f t="shared" si="40"/>
        <v>TP</v>
      </c>
      <c r="AX44" t="str">
        <f t="shared" si="41"/>
        <v>TP</v>
      </c>
      <c r="AY44" t="str">
        <f t="shared" si="42"/>
        <v>TP</v>
      </c>
      <c r="AZ44" t="str">
        <f t="shared" si="43"/>
        <v>TP</v>
      </c>
      <c r="BA44" t="str">
        <f t="shared" si="44"/>
        <v>TP</v>
      </c>
      <c r="BB44" t="str">
        <f t="shared" si="45"/>
        <v>TP</v>
      </c>
      <c r="BC44" t="str">
        <f t="shared" si="46"/>
        <v>TP</v>
      </c>
      <c r="BD44" t="str">
        <f t="shared" si="47"/>
        <v>TP</v>
      </c>
      <c r="BE44" t="str">
        <f t="shared" si="48"/>
        <v>TP</v>
      </c>
      <c r="BF44" t="str">
        <f t="shared" si="49"/>
        <v>TP</v>
      </c>
      <c r="BG44" t="str">
        <f t="shared" si="50"/>
        <v>FN</v>
      </c>
      <c r="BH44" t="str">
        <f t="shared" si="51"/>
        <v>FN</v>
      </c>
      <c r="BI44" t="str">
        <f t="shared" si="52"/>
        <v>FN</v>
      </c>
    </row>
    <row r="45" spans="1:61" x14ac:dyDescent="0.25">
      <c r="A45" s="15">
        <v>1</v>
      </c>
      <c r="B45" s="15">
        <v>0.385511896651969</v>
      </c>
      <c r="C45">
        <v>0.199814319937164</v>
      </c>
      <c r="D45">
        <v>0.102236842449623</v>
      </c>
      <c r="E45">
        <f t="shared" si="12"/>
        <v>1</v>
      </c>
      <c r="G45" t="str">
        <f t="shared" si="53"/>
        <v>TP</v>
      </c>
      <c r="H45">
        <f t="shared" si="13"/>
        <v>0</v>
      </c>
      <c r="I45" t="str">
        <f t="shared" si="14"/>
        <v>FN</v>
      </c>
      <c r="V45">
        <v>1</v>
      </c>
      <c r="W45">
        <v>0.102236842449623</v>
      </c>
      <c r="X45">
        <f t="shared" si="15"/>
        <v>1</v>
      </c>
      <c r="Y45">
        <f t="shared" si="16"/>
        <v>1</v>
      </c>
      <c r="Z45">
        <f t="shared" si="17"/>
        <v>0</v>
      </c>
      <c r="AA45">
        <f t="shared" si="18"/>
        <v>0</v>
      </c>
      <c r="AB45">
        <f t="shared" si="19"/>
        <v>0</v>
      </c>
      <c r="AC45">
        <f t="shared" si="20"/>
        <v>0</v>
      </c>
      <c r="AD45">
        <f t="shared" si="21"/>
        <v>0</v>
      </c>
      <c r="AE45">
        <f t="shared" si="22"/>
        <v>0</v>
      </c>
      <c r="AF45">
        <f t="shared" si="23"/>
        <v>0</v>
      </c>
      <c r="AG45">
        <f t="shared" si="24"/>
        <v>0</v>
      </c>
      <c r="AH45">
        <f t="shared" si="25"/>
        <v>0</v>
      </c>
      <c r="AI45">
        <f t="shared" si="26"/>
        <v>0</v>
      </c>
      <c r="AJ45">
        <f t="shared" si="27"/>
        <v>0</v>
      </c>
      <c r="AK45">
        <f t="shared" si="28"/>
        <v>0</v>
      </c>
      <c r="AL45">
        <f t="shared" si="29"/>
        <v>0</v>
      </c>
      <c r="AM45">
        <f t="shared" si="30"/>
        <v>0</v>
      </c>
      <c r="AN45">
        <f t="shared" si="31"/>
        <v>0</v>
      </c>
      <c r="AO45">
        <f t="shared" si="32"/>
        <v>0</v>
      </c>
      <c r="AP45">
        <f t="shared" si="33"/>
        <v>0</v>
      </c>
      <c r="AQ45" t="str">
        <f t="shared" si="34"/>
        <v>TP</v>
      </c>
      <c r="AR45" t="str">
        <f t="shared" si="35"/>
        <v>TP</v>
      </c>
      <c r="AS45" t="str">
        <f t="shared" si="36"/>
        <v>FN</v>
      </c>
      <c r="AT45" t="str">
        <f t="shared" si="37"/>
        <v>FN</v>
      </c>
      <c r="AU45" t="str">
        <f t="shared" si="38"/>
        <v>FN</v>
      </c>
      <c r="AV45" t="str">
        <f t="shared" si="39"/>
        <v>FN</v>
      </c>
      <c r="AW45" t="str">
        <f t="shared" si="40"/>
        <v>FN</v>
      </c>
      <c r="AX45" t="str">
        <f t="shared" si="41"/>
        <v>FN</v>
      </c>
      <c r="AY45" t="str">
        <f t="shared" si="42"/>
        <v>FN</v>
      </c>
      <c r="AZ45" t="str">
        <f t="shared" si="43"/>
        <v>FN</v>
      </c>
      <c r="BA45" t="str">
        <f t="shared" si="44"/>
        <v>FN</v>
      </c>
      <c r="BB45" t="str">
        <f t="shared" si="45"/>
        <v>FN</v>
      </c>
      <c r="BC45" t="str">
        <f t="shared" si="46"/>
        <v>FN</v>
      </c>
      <c r="BD45" t="str">
        <f t="shared" si="47"/>
        <v>FN</v>
      </c>
      <c r="BE45" t="str">
        <f t="shared" si="48"/>
        <v>FN</v>
      </c>
      <c r="BF45" t="str">
        <f t="shared" si="49"/>
        <v>FN</v>
      </c>
      <c r="BG45" t="str">
        <f t="shared" si="50"/>
        <v>FN</v>
      </c>
      <c r="BH45" t="str">
        <f t="shared" si="51"/>
        <v>FN</v>
      </c>
      <c r="BI45" t="str">
        <f t="shared" si="52"/>
        <v>FN</v>
      </c>
    </row>
    <row r="46" spans="1:61" x14ac:dyDescent="0.25">
      <c r="A46" s="15">
        <v>1</v>
      </c>
      <c r="B46" s="15">
        <v>0.82444437604942999</v>
      </c>
      <c r="C46">
        <v>0.85277760824049598</v>
      </c>
      <c r="D46">
        <v>0.86217823902865398</v>
      </c>
      <c r="E46">
        <f t="shared" si="12"/>
        <v>1</v>
      </c>
      <c r="G46" t="str">
        <f t="shared" si="53"/>
        <v>TP</v>
      </c>
      <c r="H46">
        <f t="shared" si="13"/>
        <v>1</v>
      </c>
      <c r="I46" t="str">
        <f t="shared" si="14"/>
        <v>TP</v>
      </c>
      <c r="V46">
        <v>1</v>
      </c>
      <c r="W46">
        <v>0.86217823902865398</v>
      </c>
      <c r="X46">
        <f t="shared" si="15"/>
        <v>1</v>
      </c>
      <c r="Y46">
        <f t="shared" si="16"/>
        <v>1</v>
      </c>
      <c r="Z46">
        <f t="shared" si="17"/>
        <v>1</v>
      </c>
      <c r="AA46">
        <f t="shared" si="18"/>
        <v>1</v>
      </c>
      <c r="AB46">
        <f t="shared" si="19"/>
        <v>1</v>
      </c>
      <c r="AC46">
        <f t="shared" si="20"/>
        <v>1</v>
      </c>
      <c r="AD46">
        <f t="shared" si="21"/>
        <v>1</v>
      </c>
      <c r="AE46">
        <f t="shared" si="22"/>
        <v>1</v>
      </c>
      <c r="AF46">
        <f t="shared" si="23"/>
        <v>1</v>
      </c>
      <c r="AG46">
        <f t="shared" si="24"/>
        <v>1</v>
      </c>
      <c r="AH46">
        <f t="shared" si="25"/>
        <v>1</v>
      </c>
      <c r="AI46">
        <f t="shared" si="26"/>
        <v>1</v>
      </c>
      <c r="AJ46">
        <f t="shared" si="27"/>
        <v>1</v>
      </c>
      <c r="AK46">
        <f t="shared" si="28"/>
        <v>1</v>
      </c>
      <c r="AL46">
        <f t="shared" si="29"/>
        <v>1</v>
      </c>
      <c r="AM46">
        <f t="shared" si="30"/>
        <v>1</v>
      </c>
      <c r="AN46">
        <f t="shared" si="31"/>
        <v>1</v>
      </c>
      <c r="AO46">
        <f t="shared" si="32"/>
        <v>0</v>
      </c>
      <c r="AP46">
        <f t="shared" si="33"/>
        <v>0</v>
      </c>
      <c r="AQ46" t="str">
        <f t="shared" si="34"/>
        <v>TP</v>
      </c>
      <c r="AR46" t="str">
        <f t="shared" si="35"/>
        <v>TP</v>
      </c>
      <c r="AS46" t="str">
        <f t="shared" si="36"/>
        <v>TP</v>
      </c>
      <c r="AT46" t="str">
        <f t="shared" si="37"/>
        <v>TP</v>
      </c>
      <c r="AU46" t="str">
        <f t="shared" si="38"/>
        <v>TP</v>
      </c>
      <c r="AV46" t="str">
        <f t="shared" si="39"/>
        <v>TP</v>
      </c>
      <c r="AW46" t="str">
        <f t="shared" si="40"/>
        <v>TP</v>
      </c>
      <c r="AX46" t="str">
        <f t="shared" si="41"/>
        <v>TP</v>
      </c>
      <c r="AY46" t="str">
        <f t="shared" si="42"/>
        <v>TP</v>
      </c>
      <c r="AZ46" t="str">
        <f t="shared" si="43"/>
        <v>TP</v>
      </c>
      <c r="BA46" t="str">
        <f t="shared" si="44"/>
        <v>TP</v>
      </c>
      <c r="BB46" t="str">
        <f t="shared" si="45"/>
        <v>TP</v>
      </c>
      <c r="BC46" t="str">
        <f t="shared" si="46"/>
        <v>TP</v>
      </c>
      <c r="BD46" t="str">
        <f t="shared" si="47"/>
        <v>TP</v>
      </c>
      <c r="BE46" t="str">
        <f t="shared" si="48"/>
        <v>TP</v>
      </c>
      <c r="BF46" t="str">
        <f t="shared" si="49"/>
        <v>TP</v>
      </c>
      <c r="BG46" t="str">
        <f t="shared" si="50"/>
        <v>TP</v>
      </c>
      <c r="BH46" t="str">
        <f t="shared" si="51"/>
        <v>FN</v>
      </c>
      <c r="BI46" t="str">
        <f t="shared" si="52"/>
        <v>FN</v>
      </c>
    </row>
    <row r="47" spans="1:61" x14ac:dyDescent="0.25">
      <c r="A47" s="15">
        <v>1</v>
      </c>
      <c r="B47" s="15">
        <v>0.385511896651969</v>
      </c>
      <c r="C47">
        <v>0.314878172729539</v>
      </c>
      <c r="D47">
        <v>0.43015003926116502</v>
      </c>
      <c r="E47">
        <f t="shared" si="12"/>
        <v>1</v>
      </c>
      <c r="G47" t="str">
        <f t="shared" si="53"/>
        <v>TP</v>
      </c>
      <c r="H47" t="str">
        <f t="shared" si="13"/>
        <v/>
      </c>
      <c r="V47">
        <v>1</v>
      </c>
      <c r="W47">
        <v>0.43015003926116502</v>
      </c>
      <c r="X47">
        <f t="shared" si="15"/>
        <v>1</v>
      </c>
      <c r="Y47">
        <f t="shared" si="16"/>
        <v>1</v>
      </c>
      <c r="Z47">
        <f t="shared" si="17"/>
        <v>1</v>
      </c>
      <c r="AA47">
        <f t="shared" si="18"/>
        <v>1</v>
      </c>
      <c r="AB47">
        <f t="shared" si="19"/>
        <v>1</v>
      </c>
      <c r="AC47">
        <f t="shared" si="20"/>
        <v>1</v>
      </c>
      <c r="AD47">
        <f t="shared" si="21"/>
        <v>1</v>
      </c>
      <c r="AE47">
        <f t="shared" si="22"/>
        <v>1</v>
      </c>
      <c r="AF47">
        <f t="shared" si="23"/>
        <v>0</v>
      </c>
      <c r="AG47">
        <f t="shared" si="24"/>
        <v>0</v>
      </c>
      <c r="AH47">
        <f t="shared" si="25"/>
        <v>0</v>
      </c>
      <c r="AI47">
        <f t="shared" si="26"/>
        <v>0</v>
      </c>
      <c r="AJ47">
        <f t="shared" si="27"/>
        <v>0</v>
      </c>
      <c r="AK47">
        <f t="shared" si="28"/>
        <v>0</v>
      </c>
      <c r="AL47">
        <f t="shared" si="29"/>
        <v>0</v>
      </c>
      <c r="AM47">
        <f t="shared" si="30"/>
        <v>0</v>
      </c>
      <c r="AN47">
        <f t="shared" si="31"/>
        <v>0</v>
      </c>
      <c r="AO47">
        <f t="shared" si="32"/>
        <v>0</v>
      </c>
      <c r="AP47">
        <f t="shared" si="33"/>
        <v>0</v>
      </c>
      <c r="AQ47" t="str">
        <f t="shared" si="34"/>
        <v>TP</v>
      </c>
      <c r="AR47" t="str">
        <f t="shared" si="35"/>
        <v>TP</v>
      </c>
      <c r="AS47" t="str">
        <f t="shared" si="36"/>
        <v>TP</v>
      </c>
      <c r="AT47" t="str">
        <f t="shared" si="37"/>
        <v>TP</v>
      </c>
      <c r="AU47" t="str">
        <f t="shared" si="38"/>
        <v>TP</v>
      </c>
      <c r="AV47" t="str">
        <f t="shared" si="39"/>
        <v>TP</v>
      </c>
      <c r="AW47" t="str">
        <f t="shared" si="40"/>
        <v>TP</v>
      </c>
      <c r="AX47" t="str">
        <f t="shared" si="41"/>
        <v>TP</v>
      </c>
      <c r="AY47" t="str">
        <f t="shared" si="42"/>
        <v>FN</v>
      </c>
      <c r="AZ47" t="str">
        <f t="shared" si="43"/>
        <v>FN</v>
      </c>
      <c r="BA47" t="str">
        <f t="shared" si="44"/>
        <v>FN</v>
      </c>
      <c r="BB47" t="str">
        <f t="shared" si="45"/>
        <v>FN</v>
      </c>
      <c r="BC47" t="str">
        <f t="shared" si="46"/>
        <v>FN</v>
      </c>
      <c r="BD47" t="str">
        <f t="shared" si="47"/>
        <v>FN</v>
      </c>
      <c r="BE47" t="str">
        <f t="shared" si="48"/>
        <v>FN</v>
      </c>
      <c r="BF47" t="str">
        <f t="shared" si="49"/>
        <v>FN</v>
      </c>
      <c r="BG47" t="str">
        <f t="shared" si="50"/>
        <v>FN</v>
      </c>
      <c r="BH47" t="str">
        <f t="shared" si="51"/>
        <v>FN</v>
      </c>
      <c r="BI47" t="str">
        <f t="shared" si="52"/>
        <v>FN</v>
      </c>
    </row>
    <row r="48" spans="1:61" x14ac:dyDescent="0.25">
      <c r="A48" s="15">
        <v>1</v>
      </c>
      <c r="B48" s="15">
        <v>0.81515315310521697</v>
      </c>
      <c r="C48">
        <v>0.71897358711662096</v>
      </c>
      <c r="D48">
        <v>0.74364825272909496</v>
      </c>
      <c r="E48">
        <f t="shared" si="12"/>
        <v>1</v>
      </c>
      <c r="G48" t="str">
        <f t="shared" si="53"/>
        <v>TP</v>
      </c>
      <c r="H48">
        <f t="shared" si="13"/>
        <v>1</v>
      </c>
      <c r="I48" t="str">
        <f t="shared" si="14"/>
        <v>TP</v>
      </c>
      <c r="V48">
        <v>1</v>
      </c>
      <c r="W48">
        <v>0.74364825272909496</v>
      </c>
      <c r="X48">
        <f t="shared" si="15"/>
        <v>1</v>
      </c>
      <c r="Y48">
        <f t="shared" si="16"/>
        <v>1</v>
      </c>
      <c r="Z48">
        <f t="shared" si="17"/>
        <v>1</v>
      </c>
      <c r="AA48">
        <f t="shared" si="18"/>
        <v>1</v>
      </c>
      <c r="AB48">
        <f t="shared" si="19"/>
        <v>1</v>
      </c>
      <c r="AC48">
        <f t="shared" si="20"/>
        <v>1</v>
      </c>
      <c r="AD48">
        <f t="shared" si="21"/>
        <v>1</v>
      </c>
      <c r="AE48">
        <f t="shared" si="22"/>
        <v>1</v>
      </c>
      <c r="AF48">
        <f t="shared" si="23"/>
        <v>1</v>
      </c>
      <c r="AG48">
        <f t="shared" si="24"/>
        <v>1</v>
      </c>
      <c r="AH48">
        <f t="shared" si="25"/>
        <v>1</v>
      </c>
      <c r="AI48">
        <f t="shared" si="26"/>
        <v>1</v>
      </c>
      <c r="AJ48">
        <f t="shared" si="27"/>
        <v>1</v>
      </c>
      <c r="AK48">
        <f t="shared" si="28"/>
        <v>1</v>
      </c>
      <c r="AL48">
        <f t="shared" si="29"/>
        <v>0</v>
      </c>
      <c r="AM48">
        <f t="shared" si="30"/>
        <v>0</v>
      </c>
      <c r="AN48">
        <f t="shared" si="31"/>
        <v>0</v>
      </c>
      <c r="AO48">
        <f t="shared" si="32"/>
        <v>0</v>
      </c>
      <c r="AP48">
        <f t="shared" si="33"/>
        <v>0</v>
      </c>
      <c r="AQ48" t="str">
        <f t="shared" si="34"/>
        <v>TP</v>
      </c>
      <c r="AR48" t="str">
        <f t="shared" si="35"/>
        <v>TP</v>
      </c>
      <c r="AS48" t="str">
        <f t="shared" si="36"/>
        <v>TP</v>
      </c>
      <c r="AT48" t="str">
        <f t="shared" si="37"/>
        <v>TP</v>
      </c>
      <c r="AU48" t="str">
        <f t="shared" si="38"/>
        <v>TP</v>
      </c>
      <c r="AV48" t="str">
        <f t="shared" si="39"/>
        <v>TP</v>
      </c>
      <c r="AW48" t="str">
        <f t="shared" si="40"/>
        <v>TP</v>
      </c>
      <c r="AX48" t="str">
        <f t="shared" si="41"/>
        <v>TP</v>
      </c>
      <c r="AY48" t="str">
        <f t="shared" si="42"/>
        <v>TP</v>
      </c>
      <c r="AZ48" t="str">
        <f t="shared" si="43"/>
        <v>TP</v>
      </c>
      <c r="BA48" t="str">
        <f t="shared" si="44"/>
        <v>TP</v>
      </c>
      <c r="BB48" t="str">
        <f t="shared" si="45"/>
        <v>TP</v>
      </c>
      <c r="BC48" t="str">
        <f t="shared" si="46"/>
        <v>TP</v>
      </c>
      <c r="BD48" t="str">
        <f t="shared" si="47"/>
        <v>TP</v>
      </c>
      <c r="BE48" t="str">
        <f t="shared" si="48"/>
        <v>FN</v>
      </c>
      <c r="BF48" t="str">
        <f t="shared" si="49"/>
        <v>FN</v>
      </c>
      <c r="BG48" t="str">
        <f t="shared" si="50"/>
        <v>FN</v>
      </c>
      <c r="BH48" t="str">
        <f t="shared" si="51"/>
        <v>FN</v>
      </c>
      <c r="BI48" t="str">
        <f t="shared" si="52"/>
        <v>FN</v>
      </c>
    </row>
    <row r="49" spans="1:61" x14ac:dyDescent="0.25">
      <c r="A49" s="15">
        <v>0</v>
      </c>
      <c r="B49" s="15">
        <v>0.52496189297383</v>
      </c>
      <c r="C49">
        <v>0.35981064460865098</v>
      </c>
      <c r="D49">
        <v>0.41568928738002198</v>
      </c>
      <c r="E49">
        <f t="shared" si="12"/>
        <v>1</v>
      </c>
      <c r="G49" t="str">
        <f t="shared" si="53"/>
        <v>FP</v>
      </c>
      <c r="H49" t="str">
        <f t="shared" si="13"/>
        <v/>
      </c>
      <c r="V49">
        <v>0</v>
      </c>
      <c r="W49">
        <v>0.41568928738002198</v>
      </c>
      <c r="X49">
        <f t="shared" si="15"/>
        <v>1</v>
      </c>
      <c r="Y49">
        <f t="shared" si="16"/>
        <v>1</v>
      </c>
      <c r="Z49">
        <f t="shared" si="17"/>
        <v>1</v>
      </c>
      <c r="AA49">
        <f t="shared" si="18"/>
        <v>1</v>
      </c>
      <c r="AB49">
        <f t="shared" si="19"/>
        <v>1</v>
      </c>
      <c r="AC49">
        <f t="shared" si="20"/>
        <v>1</v>
      </c>
      <c r="AD49">
        <f t="shared" si="21"/>
        <v>1</v>
      </c>
      <c r="AE49">
        <f t="shared" si="22"/>
        <v>1</v>
      </c>
      <c r="AF49">
        <f t="shared" si="23"/>
        <v>0</v>
      </c>
      <c r="AG49">
        <f t="shared" si="24"/>
        <v>0</v>
      </c>
      <c r="AH49">
        <f t="shared" si="25"/>
        <v>0</v>
      </c>
      <c r="AI49">
        <f t="shared" si="26"/>
        <v>0</v>
      </c>
      <c r="AJ49">
        <f t="shared" si="27"/>
        <v>0</v>
      </c>
      <c r="AK49">
        <f t="shared" si="28"/>
        <v>0</v>
      </c>
      <c r="AL49">
        <f t="shared" si="29"/>
        <v>0</v>
      </c>
      <c r="AM49">
        <f t="shared" si="30"/>
        <v>0</v>
      </c>
      <c r="AN49">
        <f t="shared" si="31"/>
        <v>0</v>
      </c>
      <c r="AO49">
        <f t="shared" si="32"/>
        <v>0</v>
      </c>
      <c r="AP49">
        <f t="shared" si="33"/>
        <v>0</v>
      </c>
      <c r="AQ49" t="str">
        <f t="shared" si="34"/>
        <v>FP</v>
      </c>
      <c r="AR49" t="str">
        <f t="shared" si="35"/>
        <v>FP</v>
      </c>
      <c r="AS49" t="str">
        <f t="shared" si="36"/>
        <v>FP</v>
      </c>
      <c r="AT49" t="str">
        <f t="shared" si="37"/>
        <v>FP</v>
      </c>
      <c r="AU49" t="str">
        <f t="shared" si="38"/>
        <v>FP</v>
      </c>
      <c r="AV49" t="str">
        <f t="shared" si="39"/>
        <v>FP</v>
      </c>
      <c r="AW49" t="str">
        <f t="shared" si="40"/>
        <v>FP</v>
      </c>
      <c r="AX49" t="str">
        <f t="shared" si="41"/>
        <v>FP</v>
      </c>
      <c r="AY49" t="str">
        <f t="shared" si="42"/>
        <v>TN</v>
      </c>
      <c r="AZ49" t="str">
        <f t="shared" si="43"/>
        <v>TN</v>
      </c>
      <c r="BA49" t="str">
        <f t="shared" si="44"/>
        <v>TN</v>
      </c>
      <c r="BB49" t="str">
        <f t="shared" si="45"/>
        <v>TN</v>
      </c>
      <c r="BC49" t="str">
        <f t="shared" si="46"/>
        <v>TN</v>
      </c>
      <c r="BD49" t="str">
        <f t="shared" si="47"/>
        <v>TN</v>
      </c>
      <c r="BE49" t="str">
        <f t="shared" si="48"/>
        <v>TN</v>
      </c>
      <c r="BF49" t="str">
        <f t="shared" si="49"/>
        <v>TN</v>
      </c>
      <c r="BG49" t="str">
        <f t="shared" si="50"/>
        <v>TN</v>
      </c>
      <c r="BH49" t="str">
        <f t="shared" si="51"/>
        <v>TN</v>
      </c>
      <c r="BI49" t="str">
        <f t="shared" si="52"/>
        <v>TN</v>
      </c>
    </row>
    <row r="50" spans="1:61" x14ac:dyDescent="0.25">
      <c r="A50" s="15">
        <v>1</v>
      </c>
      <c r="B50" s="15">
        <v>0.49353034751205299</v>
      </c>
      <c r="C50">
        <v>0.73644189509198998</v>
      </c>
      <c r="D50">
        <v>0.65590573677120201</v>
      </c>
      <c r="E50">
        <f t="shared" si="12"/>
        <v>1</v>
      </c>
      <c r="G50" t="str">
        <f t="shared" si="53"/>
        <v>TP</v>
      </c>
      <c r="H50" t="str">
        <f t="shared" si="13"/>
        <v/>
      </c>
      <c r="V50">
        <v>1</v>
      </c>
      <c r="W50">
        <v>0.65590573677120201</v>
      </c>
      <c r="X50">
        <f t="shared" si="15"/>
        <v>1</v>
      </c>
      <c r="Y50">
        <f t="shared" si="16"/>
        <v>1</v>
      </c>
      <c r="Z50">
        <f t="shared" si="17"/>
        <v>1</v>
      </c>
      <c r="AA50">
        <f t="shared" si="18"/>
        <v>1</v>
      </c>
      <c r="AB50">
        <f t="shared" si="19"/>
        <v>1</v>
      </c>
      <c r="AC50">
        <f t="shared" si="20"/>
        <v>1</v>
      </c>
      <c r="AD50">
        <f t="shared" si="21"/>
        <v>1</v>
      </c>
      <c r="AE50">
        <f t="shared" si="22"/>
        <v>1</v>
      </c>
      <c r="AF50">
        <f t="shared" si="23"/>
        <v>1</v>
      </c>
      <c r="AG50">
        <f t="shared" si="24"/>
        <v>1</v>
      </c>
      <c r="AH50">
        <f t="shared" si="25"/>
        <v>1</v>
      </c>
      <c r="AI50">
        <f t="shared" si="26"/>
        <v>1</v>
      </c>
      <c r="AJ50">
        <f t="shared" si="27"/>
        <v>1</v>
      </c>
      <c r="AK50">
        <f t="shared" si="28"/>
        <v>0</v>
      </c>
      <c r="AL50">
        <f t="shared" si="29"/>
        <v>0</v>
      </c>
      <c r="AM50">
        <f t="shared" si="30"/>
        <v>0</v>
      </c>
      <c r="AN50">
        <f t="shared" si="31"/>
        <v>0</v>
      </c>
      <c r="AO50">
        <f t="shared" si="32"/>
        <v>0</v>
      </c>
      <c r="AP50">
        <f t="shared" si="33"/>
        <v>0</v>
      </c>
      <c r="AQ50" t="str">
        <f t="shared" si="34"/>
        <v>TP</v>
      </c>
      <c r="AR50" t="str">
        <f t="shared" si="35"/>
        <v>TP</v>
      </c>
      <c r="AS50" t="str">
        <f t="shared" si="36"/>
        <v>TP</v>
      </c>
      <c r="AT50" t="str">
        <f t="shared" si="37"/>
        <v>TP</v>
      </c>
      <c r="AU50" t="str">
        <f t="shared" si="38"/>
        <v>TP</v>
      </c>
      <c r="AV50" t="str">
        <f t="shared" si="39"/>
        <v>TP</v>
      </c>
      <c r="AW50" t="str">
        <f t="shared" si="40"/>
        <v>TP</v>
      </c>
      <c r="AX50" t="str">
        <f t="shared" si="41"/>
        <v>TP</v>
      </c>
      <c r="AY50" t="str">
        <f t="shared" si="42"/>
        <v>TP</v>
      </c>
      <c r="AZ50" t="str">
        <f t="shared" si="43"/>
        <v>TP</v>
      </c>
      <c r="BA50" t="str">
        <f t="shared" si="44"/>
        <v>TP</v>
      </c>
      <c r="BB50" t="str">
        <f t="shared" si="45"/>
        <v>TP</v>
      </c>
      <c r="BC50" t="str">
        <f t="shared" si="46"/>
        <v>TP</v>
      </c>
      <c r="BD50" t="str">
        <f t="shared" si="47"/>
        <v>FN</v>
      </c>
      <c r="BE50" t="str">
        <f t="shared" si="48"/>
        <v>FN</v>
      </c>
      <c r="BF50" t="str">
        <f t="shared" si="49"/>
        <v>FN</v>
      </c>
      <c r="BG50" t="str">
        <f t="shared" si="50"/>
        <v>FN</v>
      </c>
      <c r="BH50" t="str">
        <f t="shared" si="51"/>
        <v>FN</v>
      </c>
      <c r="BI50" t="str">
        <f t="shared" si="52"/>
        <v>FN</v>
      </c>
    </row>
    <row r="51" spans="1:61" x14ac:dyDescent="0.25">
      <c r="A51" s="15">
        <v>0</v>
      </c>
      <c r="B51" s="15">
        <v>0.55619689499356995</v>
      </c>
      <c r="C51">
        <v>0.24186795048048801</v>
      </c>
      <c r="D51">
        <v>0.175676419276103</v>
      </c>
      <c r="E51">
        <f t="shared" si="12"/>
        <v>1</v>
      </c>
      <c r="G51" t="str">
        <f t="shared" si="53"/>
        <v>FP</v>
      </c>
      <c r="H51">
        <f t="shared" si="13"/>
        <v>0</v>
      </c>
      <c r="I51" t="str">
        <f t="shared" si="14"/>
        <v>TN</v>
      </c>
      <c r="V51">
        <v>0</v>
      </c>
      <c r="W51">
        <v>0.175676419276103</v>
      </c>
      <c r="X51">
        <f t="shared" si="15"/>
        <v>1</v>
      </c>
      <c r="Y51">
        <f t="shared" si="16"/>
        <v>1</v>
      </c>
      <c r="Z51">
        <f t="shared" si="17"/>
        <v>1</v>
      </c>
      <c r="AA51">
        <f t="shared" si="18"/>
        <v>0</v>
      </c>
      <c r="AB51">
        <f t="shared" si="19"/>
        <v>0</v>
      </c>
      <c r="AC51">
        <f t="shared" si="20"/>
        <v>0</v>
      </c>
      <c r="AD51">
        <f t="shared" si="21"/>
        <v>0</v>
      </c>
      <c r="AE51">
        <f t="shared" si="22"/>
        <v>0</v>
      </c>
      <c r="AF51">
        <f t="shared" si="23"/>
        <v>0</v>
      </c>
      <c r="AG51">
        <f t="shared" si="24"/>
        <v>0</v>
      </c>
      <c r="AH51">
        <f t="shared" si="25"/>
        <v>0</v>
      </c>
      <c r="AI51">
        <f t="shared" si="26"/>
        <v>0</v>
      </c>
      <c r="AJ51">
        <f t="shared" si="27"/>
        <v>0</v>
      </c>
      <c r="AK51">
        <f t="shared" si="28"/>
        <v>0</v>
      </c>
      <c r="AL51">
        <f t="shared" si="29"/>
        <v>0</v>
      </c>
      <c r="AM51">
        <f t="shared" si="30"/>
        <v>0</v>
      </c>
      <c r="AN51">
        <f t="shared" si="31"/>
        <v>0</v>
      </c>
      <c r="AO51">
        <f t="shared" si="32"/>
        <v>0</v>
      </c>
      <c r="AP51">
        <f t="shared" si="33"/>
        <v>0</v>
      </c>
      <c r="AQ51" t="str">
        <f t="shared" si="34"/>
        <v>FP</v>
      </c>
      <c r="AR51" t="str">
        <f t="shared" si="35"/>
        <v>FP</v>
      </c>
      <c r="AS51" t="str">
        <f t="shared" si="36"/>
        <v>FP</v>
      </c>
      <c r="AT51" t="str">
        <f t="shared" si="37"/>
        <v>TN</v>
      </c>
      <c r="AU51" t="str">
        <f t="shared" si="38"/>
        <v>TN</v>
      </c>
      <c r="AV51" t="str">
        <f t="shared" si="39"/>
        <v>TN</v>
      </c>
      <c r="AW51" t="str">
        <f t="shared" si="40"/>
        <v>TN</v>
      </c>
      <c r="AX51" t="str">
        <f t="shared" si="41"/>
        <v>TN</v>
      </c>
      <c r="AY51" t="str">
        <f t="shared" si="42"/>
        <v>TN</v>
      </c>
      <c r="AZ51" t="str">
        <f t="shared" si="43"/>
        <v>TN</v>
      </c>
      <c r="BA51" t="str">
        <f t="shared" si="44"/>
        <v>TN</v>
      </c>
      <c r="BB51" t="str">
        <f t="shared" si="45"/>
        <v>TN</v>
      </c>
      <c r="BC51" t="str">
        <f t="shared" si="46"/>
        <v>TN</v>
      </c>
      <c r="BD51" t="str">
        <f t="shared" si="47"/>
        <v>TN</v>
      </c>
      <c r="BE51" t="str">
        <f t="shared" si="48"/>
        <v>TN</v>
      </c>
      <c r="BF51" t="str">
        <f t="shared" si="49"/>
        <v>TN</v>
      </c>
      <c r="BG51" t="str">
        <f t="shared" si="50"/>
        <v>TN</v>
      </c>
      <c r="BH51" t="str">
        <f t="shared" si="51"/>
        <v>TN</v>
      </c>
      <c r="BI51" t="str">
        <f t="shared" si="52"/>
        <v>TN</v>
      </c>
    </row>
    <row r="52" spans="1:61" x14ac:dyDescent="0.25">
      <c r="A52" s="15">
        <v>1</v>
      </c>
      <c r="B52" s="15">
        <v>0.82444437604942999</v>
      </c>
      <c r="C52">
        <v>0.88930680600059897</v>
      </c>
      <c r="D52">
        <v>0.89732121658360497</v>
      </c>
      <c r="E52">
        <f t="shared" si="12"/>
        <v>1</v>
      </c>
      <c r="G52" t="str">
        <f t="shared" si="53"/>
        <v>TP</v>
      </c>
      <c r="H52">
        <f t="shared" si="13"/>
        <v>1</v>
      </c>
      <c r="I52" t="str">
        <f t="shared" si="14"/>
        <v>TP</v>
      </c>
      <c r="V52">
        <v>1</v>
      </c>
      <c r="W52">
        <v>0.89732121658360497</v>
      </c>
      <c r="X52">
        <f t="shared" si="15"/>
        <v>1</v>
      </c>
      <c r="Y52">
        <f t="shared" si="16"/>
        <v>1</v>
      </c>
      <c r="Z52">
        <f t="shared" si="17"/>
        <v>1</v>
      </c>
      <c r="AA52">
        <f t="shared" si="18"/>
        <v>1</v>
      </c>
      <c r="AB52">
        <f t="shared" si="19"/>
        <v>1</v>
      </c>
      <c r="AC52">
        <f t="shared" si="20"/>
        <v>1</v>
      </c>
      <c r="AD52">
        <f t="shared" si="21"/>
        <v>1</v>
      </c>
      <c r="AE52">
        <f t="shared" si="22"/>
        <v>1</v>
      </c>
      <c r="AF52">
        <f t="shared" si="23"/>
        <v>1</v>
      </c>
      <c r="AG52">
        <f t="shared" si="24"/>
        <v>1</v>
      </c>
      <c r="AH52">
        <f t="shared" si="25"/>
        <v>1</v>
      </c>
      <c r="AI52">
        <f t="shared" si="26"/>
        <v>1</v>
      </c>
      <c r="AJ52">
        <f t="shared" si="27"/>
        <v>1</v>
      </c>
      <c r="AK52">
        <f t="shared" si="28"/>
        <v>1</v>
      </c>
      <c r="AL52">
        <f t="shared" si="29"/>
        <v>1</v>
      </c>
      <c r="AM52">
        <f t="shared" si="30"/>
        <v>1</v>
      </c>
      <c r="AN52">
        <f t="shared" si="31"/>
        <v>1</v>
      </c>
      <c r="AO52">
        <f t="shared" si="32"/>
        <v>0</v>
      </c>
      <c r="AP52">
        <f t="shared" si="33"/>
        <v>0</v>
      </c>
      <c r="AQ52" t="str">
        <f t="shared" si="34"/>
        <v>TP</v>
      </c>
      <c r="AR52" t="str">
        <f t="shared" si="35"/>
        <v>TP</v>
      </c>
      <c r="AS52" t="str">
        <f t="shared" si="36"/>
        <v>TP</v>
      </c>
      <c r="AT52" t="str">
        <f t="shared" si="37"/>
        <v>TP</v>
      </c>
      <c r="AU52" t="str">
        <f t="shared" si="38"/>
        <v>TP</v>
      </c>
      <c r="AV52" t="str">
        <f t="shared" si="39"/>
        <v>TP</v>
      </c>
      <c r="AW52" t="str">
        <f t="shared" si="40"/>
        <v>TP</v>
      </c>
      <c r="AX52" t="str">
        <f t="shared" si="41"/>
        <v>TP</v>
      </c>
      <c r="AY52" t="str">
        <f t="shared" si="42"/>
        <v>TP</v>
      </c>
      <c r="AZ52" t="str">
        <f t="shared" si="43"/>
        <v>TP</v>
      </c>
      <c r="BA52" t="str">
        <f t="shared" si="44"/>
        <v>TP</v>
      </c>
      <c r="BB52" t="str">
        <f t="shared" si="45"/>
        <v>TP</v>
      </c>
      <c r="BC52" t="str">
        <f t="shared" si="46"/>
        <v>TP</v>
      </c>
      <c r="BD52" t="str">
        <f t="shared" si="47"/>
        <v>TP</v>
      </c>
      <c r="BE52" t="str">
        <f t="shared" si="48"/>
        <v>TP</v>
      </c>
      <c r="BF52" t="str">
        <f t="shared" si="49"/>
        <v>TP</v>
      </c>
      <c r="BG52" t="str">
        <f t="shared" si="50"/>
        <v>TP</v>
      </c>
      <c r="BH52" t="str">
        <f t="shared" si="51"/>
        <v>FN</v>
      </c>
      <c r="BI52" t="str">
        <f t="shared" si="52"/>
        <v>FN</v>
      </c>
    </row>
    <row r="53" spans="1:61" x14ac:dyDescent="0.25">
      <c r="A53" s="15">
        <v>0</v>
      </c>
      <c r="B53" s="15">
        <v>0.54061928620744004</v>
      </c>
      <c r="C53">
        <v>0.702750771273431</v>
      </c>
      <c r="D53">
        <v>0.22839720044161599</v>
      </c>
      <c r="E53">
        <f t="shared" si="12"/>
        <v>1</v>
      </c>
      <c r="G53" t="str">
        <f t="shared" si="53"/>
        <v>FP</v>
      </c>
      <c r="H53">
        <f t="shared" si="13"/>
        <v>0</v>
      </c>
      <c r="I53" t="str">
        <f t="shared" si="14"/>
        <v>TN</v>
      </c>
      <c r="V53">
        <v>0</v>
      </c>
      <c r="W53">
        <v>0.22839720044161599</v>
      </c>
      <c r="X53">
        <f t="shared" si="15"/>
        <v>1</v>
      </c>
      <c r="Y53">
        <f t="shared" si="16"/>
        <v>1</v>
      </c>
      <c r="Z53">
        <f t="shared" si="17"/>
        <v>1</v>
      </c>
      <c r="AA53">
        <f t="shared" si="18"/>
        <v>1</v>
      </c>
      <c r="AB53">
        <f t="shared" si="19"/>
        <v>0</v>
      </c>
      <c r="AC53">
        <f t="shared" si="20"/>
        <v>0</v>
      </c>
      <c r="AD53">
        <f t="shared" si="21"/>
        <v>0</v>
      </c>
      <c r="AE53">
        <f t="shared" si="22"/>
        <v>0</v>
      </c>
      <c r="AF53">
        <f t="shared" si="23"/>
        <v>0</v>
      </c>
      <c r="AG53">
        <f t="shared" si="24"/>
        <v>0</v>
      </c>
      <c r="AH53">
        <f t="shared" si="25"/>
        <v>0</v>
      </c>
      <c r="AI53">
        <f t="shared" si="26"/>
        <v>0</v>
      </c>
      <c r="AJ53">
        <f t="shared" si="27"/>
        <v>0</v>
      </c>
      <c r="AK53">
        <f t="shared" si="28"/>
        <v>0</v>
      </c>
      <c r="AL53">
        <f t="shared" si="29"/>
        <v>0</v>
      </c>
      <c r="AM53">
        <f t="shared" si="30"/>
        <v>0</v>
      </c>
      <c r="AN53">
        <f t="shared" si="31"/>
        <v>0</v>
      </c>
      <c r="AO53">
        <f t="shared" si="32"/>
        <v>0</v>
      </c>
      <c r="AP53">
        <f t="shared" si="33"/>
        <v>0</v>
      </c>
      <c r="AQ53" t="str">
        <f t="shared" si="34"/>
        <v>FP</v>
      </c>
      <c r="AR53" t="str">
        <f t="shared" si="35"/>
        <v>FP</v>
      </c>
      <c r="AS53" t="str">
        <f t="shared" si="36"/>
        <v>FP</v>
      </c>
      <c r="AT53" t="str">
        <f t="shared" si="37"/>
        <v>FP</v>
      </c>
      <c r="AU53" t="str">
        <f t="shared" si="38"/>
        <v>TN</v>
      </c>
      <c r="AV53" t="str">
        <f t="shared" si="39"/>
        <v>TN</v>
      </c>
      <c r="AW53" t="str">
        <f t="shared" si="40"/>
        <v>TN</v>
      </c>
      <c r="AX53" t="str">
        <f t="shared" si="41"/>
        <v>TN</v>
      </c>
      <c r="AY53" t="str">
        <f t="shared" si="42"/>
        <v>TN</v>
      </c>
      <c r="AZ53" t="str">
        <f t="shared" si="43"/>
        <v>TN</v>
      </c>
      <c r="BA53" t="str">
        <f t="shared" si="44"/>
        <v>TN</v>
      </c>
      <c r="BB53" t="str">
        <f t="shared" si="45"/>
        <v>TN</v>
      </c>
      <c r="BC53" t="str">
        <f t="shared" si="46"/>
        <v>TN</v>
      </c>
      <c r="BD53" t="str">
        <f t="shared" si="47"/>
        <v>TN</v>
      </c>
      <c r="BE53" t="str">
        <f t="shared" si="48"/>
        <v>TN</v>
      </c>
      <c r="BF53" t="str">
        <f t="shared" si="49"/>
        <v>TN</v>
      </c>
      <c r="BG53" t="str">
        <f t="shared" si="50"/>
        <v>TN</v>
      </c>
      <c r="BH53" t="str">
        <f t="shared" si="51"/>
        <v>TN</v>
      </c>
      <c r="BI53" t="str">
        <f t="shared" si="52"/>
        <v>TN</v>
      </c>
    </row>
    <row r="54" spans="1:61" x14ac:dyDescent="0.25">
      <c r="A54" s="15">
        <v>1</v>
      </c>
      <c r="B54" s="15">
        <v>0.70157200740427395</v>
      </c>
      <c r="C54">
        <v>0.88961331006004596</v>
      </c>
      <c r="D54">
        <v>0.95422701767479901</v>
      </c>
      <c r="E54">
        <f t="shared" si="12"/>
        <v>1</v>
      </c>
      <c r="G54" t="str">
        <f t="shared" si="53"/>
        <v>TP</v>
      </c>
      <c r="H54">
        <f t="shared" si="13"/>
        <v>1</v>
      </c>
      <c r="I54" t="str">
        <f t="shared" si="14"/>
        <v>TP</v>
      </c>
      <c r="V54">
        <v>1</v>
      </c>
      <c r="W54">
        <v>0.95422701767479901</v>
      </c>
      <c r="X54">
        <f t="shared" si="15"/>
        <v>1</v>
      </c>
      <c r="Y54">
        <f t="shared" si="16"/>
        <v>1</v>
      </c>
      <c r="Z54">
        <f t="shared" si="17"/>
        <v>1</v>
      </c>
      <c r="AA54">
        <f t="shared" si="18"/>
        <v>1</v>
      </c>
      <c r="AB54">
        <f t="shared" si="19"/>
        <v>1</v>
      </c>
      <c r="AC54">
        <f t="shared" si="20"/>
        <v>1</v>
      </c>
      <c r="AD54">
        <f t="shared" si="21"/>
        <v>1</v>
      </c>
      <c r="AE54">
        <f t="shared" si="22"/>
        <v>1</v>
      </c>
      <c r="AF54">
        <f t="shared" si="23"/>
        <v>1</v>
      </c>
      <c r="AG54">
        <f t="shared" si="24"/>
        <v>1</v>
      </c>
      <c r="AH54">
        <f t="shared" si="25"/>
        <v>1</v>
      </c>
      <c r="AI54">
        <f t="shared" si="26"/>
        <v>1</v>
      </c>
      <c r="AJ54">
        <f t="shared" si="27"/>
        <v>1</v>
      </c>
      <c r="AK54">
        <f t="shared" si="28"/>
        <v>1</v>
      </c>
      <c r="AL54">
        <f t="shared" si="29"/>
        <v>1</v>
      </c>
      <c r="AM54">
        <f t="shared" si="30"/>
        <v>1</v>
      </c>
      <c r="AN54">
        <f t="shared" si="31"/>
        <v>1</v>
      </c>
      <c r="AO54">
        <f t="shared" si="32"/>
        <v>1</v>
      </c>
      <c r="AP54">
        <f t="shared" si="33"/>
        <v>1</v>
      </c>
      <c r="AQ54" t="str">
        <f t="shared" si="34"/>
        <v>TP</v>
      </c>
      <c r="AR54" t="str">
        <f t="shared" si="35"/>
        <v>TP</v>
      </c>
      <c r="AS54" t="str">
        <f t="shared" si="36"/>
        <v>TP</v>
      </c>
      <c r="AT54" t="str">
        <f t="shared" si="37"/>
        <v>TP</v>
      </c>
      <c r="AU54" t="str">
        <f t="shared" si="38"/>
        <v>TP</v>
      </c>
      <c r="AV54" t="str">
        <f t="shared" si="39"/>
        <v>TP</v>
      </c>
      <c r="AW54" t="str">
        <f t="shared" si="40"/>
        <v>TP</v>
      </c>
      <c r="AX54" t="str">
        <f t="shared" si="41"/>
        <v>TP</v>
      </c>
      <c r="AY54" t="str">
        <f t="shared" si="42"/>
        <v>TP</v>
      </c>
      <c r="AZ54" t="str">
        <f t="shared" si="43"/>
        <v>TP</v>
      </c>
      <c r="BA54" t="str">
        <f t="shared" si="44"/>
        <v>TP</v>
      </c>
      <c r="BB54" t="str">
        <f t="shared" si="45"/>
        <v>TP</v>
      </c>
      <c r="BC54" t="str">
        <f t="shared" si="46"/>
        <v>TP</v>
      </c>
      <c r="BD54" t="str">
        <f t="shared" si="47"/>
        <v>TP</v>
      </c>
      <c r="BE54" t="str">
        <f t="shared" si="48"/>
        <v>TP</v>
      </c>
      <c r="BF54" t="str">
        <f t="shared" si="49"/>
        <v>TP</v>
      </c>
      <c r="BG54" t="str">
        <f t="shared" si="50"/>
        <v>TP</v>
      </c>
      <c r="BH54" t="str">
        <f t="shared" si="51"/>
        <v>TP</v>
      </c>
      <c r="BI54" t="str">
        <f t="shared" si="52"/>
        <v>TP</v>
      </c>
    </row>
    <row r="55" spans="1:61" x14ac:dyDescent="0.25">
      <c r="A55" s="15">
        <v>0</v>
      </c>
      <c r="B55" s="15">
        <v>0.462149860670093</v>
      </c>
      <c r="C55">
        <v>0.300549097235003</v>
      </c>
      <c r="D55">
        <v>0.23852136633031601</v>
      </c>
      <c r="E55">
        <f t="shared" si="12"/>
        <v>1</v>
      </c>
      <c r="G55" t="str">
        <f t="shared" si="53"/>
        <v>FP</v>
      </c>
      <c r="H55">
        <f t="shared" si="13"/>
        <v>0</v>
      </c>
      <c r="I55" t="str">
        <f t="shared" si="14"/>
        <v>TN</v>
      </c>
      <c r="V55">
        <v>0</v>
      </c>
      <c r="W55">
        <v>0.23852136633031601</v>
      </c>
      <c r="X55">
        <f t="shared" si="15"/>
        <v>1</v>
      </c>
      <c r="Y55">
        <f t="shared" si="16"/>
        <v>1</v>
      </c>
      <c r="Z55">
        <f t="shared" si="17"/>
        <v>1</v>
      </c>
      <c r="AA55">
        <f t="shared" si="18"/>
        <v>1</v>
      </c>
      <c r="AB55">
        <f t="shared" si="19"/>
        <v>0</v>
      </c>
      <c r="AC55">
        <f t="shared" si="20"/>
        <v>0</v>
      </c>
      <c r="AD55">
        <f t="shared" si="21"/>
        <v>0</v>
      </c>
      <c r="AE55">
        <f t="shared" si="22"/>
        <v>0</v>
      </c>
      <c r="AF55">
        <f t="shared" si="23"/>
        <v>0</v>
      </c>
      <c r="AG55">
        <f t="shared" si="24"/>
        <v>0</v>
      </c>
      <c r="AH55">
        <f t="shared" si="25"/>
        <v>0</v>
      </c>
      <c r="AI55">
        <f t="shared" si="26"/>
        <v>0</v>
      </c>
      <c r="AJ55">
        <f t="shared" si="27"/>
        <v>0</v>
      </c>
      <c r="AK55">
        <f t="shared" si="28"/>
        <v>0</v>
      </c>
      <c r="AL55">
        <f t="shared" si="29"/>
        <v>0</v>
      </c>
      <c r="AM55">
        <f t="shared" si="30"/>
        <v>0</v>
      </c>
      <c r="AN55">
        <f t="shared" si="31"/>
        <v>0</v>
      </c>
      <c r="AO55">
        <f t="shared" si="32"/>
        <v>0</v>
      </c>
      <c r="AP55">
        <f t="shared" si="33"/>
        <v>0</v>
      </c>
      <c r="AQ55" t="str">
        <f t="shared" si="34"/>
        <v>FP</v>
      </c>
      <c r="AR55" t="str">
        <f t="shared" si="35"/>
        <v>FP</v>
      </c>
      <c r="AS55" t="str">
        <f t="shared" si="36"/>
        <v>FP</v>
      </c>
      <c r="AT55" t="str">
        <f t="shared" si="37"/>
        <v>FP</v>
      </c>
      <c r="AU55" t="str">
        <f t="shared" si="38"/>
        <v>TN</v>
      </c>
      <c r="AV55" t="str">
        <f t="shared" si="39"/>
        <v>TN</v>
      </c>
      <c r="AW55" t="str">
        <f t="shared" si="40"/>
        <v>TN</v>
      </c>
      <c r="AX55" t="str">
        <f t="shared" si="41"/>
        <v>TN</v>
      </c>
      <c r="AY55" t="str">
        <f t="shared" si="42"/>
        <v>TN</v>
      </c>
      <c r="AZ55" t="str">
        <f t="shared" si="43"/>
        <v>TN</v>
      </c>
      <c r="BA55" t="str">
        <f t="shared" si="44"/>
        <v>TN</v>
      </c>
      <c r="BB55" t="str">
        <f t="shared" si="45"/>
        <v>TN</v>
      </c>
      <c r="BC55" t="str">
        <f t="shared" si="46"/>
        <v>TN</v>
      </c>
      <c r="BD55" t="str">
        <f t="shared" si="47"/>
        <v>TN</v>
      </c>
      <c r="BE55" t="str">
        <f t="shared" si="48"/>
        <v>TN</v>
      </c>
      <c r="BF55" t="str">
        <f t="shared" si="49"/>
        <v>TN</v>
      </c>
      <c r="BG55" t="str">
        <f t="shared" si="50"/>
        <v>TN</v>
      </c>
      <c r="BH55" t="str">
        <f t="shared" si="51"/>
        <v>TN</v>
      </c>
      <c r="BI55" t="str">
        <f t="shared" si="52"/>
        <v>TN</v>
      </c>
    </row>
    <row r="56" spans="1:61" x14ac:dyDescent="0.25">
      <c r="A56" s="15">
        <v>1</v>
      </c>
      <c r="B56" s="15">
        <v>0.40051681755621898</v>
      </c>
      <c r="C56">
        <v>0.75645058236874696</v>
      </c>
      <c r="D56">
        <v>0.90591730324026298</v>
      </c>
      <c r="E56">
        <f t="shared" si="12"/>
        <v>1</v>
      </c>
      <c r="G56" t="str">
        <f t="shared" si="53"/>
        <v>TP</v>
      </c>
      <c r="H56">
        <f t="shared" si="13"/>
        <v>1</v>
      </c>
      <c r="I56" t="str">
        <f t="shared" si="14"/>
        <v>TP</v>
      </c>
      <c r="V56">
        <v>1</v>
      </c>
      <c r="W56">
        <v>0.90591730324026298</v>
      </c>
      <c r="X56">
        <f t="shared" si="15"/>
        <v>1</v>
      </c>
      <c r="Y56">
        <f t="shared" si="16"/>
        <v>1</v>
      </c>
      <c r="Z56">
        <f t="shared" si="17"/>
        <v>1</v>
      </c>
      <c r="AA56">
        <f t="shared" si="18"/>
        <v>1</v>
      </c>
      <c r="AB56">
        <f t="shared" si="19"/>
        <v>1</v>
      </c>
      <c r="AC56">
        <f t="shared" si="20"/>
        <v>1</v>
      </c>
      <c r="AD56">
        <f t="shared" si="21"/>
        <v>1</v>
      </c>
      <c r="AE56">
        <f t="shared" si="22"/>
        <v>1</v>
      </c>
      <c r="AF56">
        <f t="shared" si="23"/>
        <v>1</v>
      </c>
      <c r="AG56">
        <f t="shared" si="24"/>
        <v>1</v>
      </c>
      <c r="AH56">
        <f t="shared" si="25"/>
        <v>1</v>
      </c>
      <c r="AI56">
        <f t="shared" si="26"/>
        <v>1</v>
      </c>
      <c r="AJ56">
        <f t="shared" si="27"/>
        <v>1</v>
      </c>
      <c r="AK56">
        <f t="shared" si="28"/>
        <v>1</v>
      </c>
      <c r="AL56">
        <f t="shared" si="29"/>
        <v>1</v>
      </c>
      <c r="AM56">
        <f t="shared" si="30"/>
        <v>1</v>
      </c>
      <c r="AN56">
        <f t="shared" si="31"/>
        <v>1</v>
      </c>
      <c r="AO56">
        <f t="shared" si="32"/>
        <v>1</v>
      </c>
      <c r="AP56">
        <f t="shared" si="33"/>
        <v>0</v>
      </c>
      <c r="AQ56" t="str">
        <f t="shared" si="34"/>
        <v>TP</v>
      </c>
      <c r="AR56" t="str">
        <f t="shared" si="35"/>
        <v>TP</v>
      </c>
      <c r="AS56" t="str">
        <f t="shared" si="36"/>
        <v>TP</v>
      </c>
      <c r="AT56" t="str">
        <f t="shared" si="37"/>
        <v>TP</v>
      </c>
      <c r="AU56" t="str">
        <f t="shared" si="38"/>
        <v>TP</v>
      </c>
      <c r="AV56" t="str">
        <f t="shared" si="39"/>
        <v>TP</v>
      </c>
      <c r="AW56" t="str">
        <f t="shared" si="40"/>
        <v>TP</v>
      </c>
      <c r="AX56" t="str">
        <f t="shared" si="41"/>
        <v>TP</v>
      </c>
      <c r="AY56" t="str">
        <f t="shared" si="42"/>
        <v>TP</v>
      </c>
      <c r="AZ56" t="str">
        <f t="shared" si="43"/>
        <v>TP</v>
      </c>
      <c r="BA56" t="str">
        <f t="shared" si="44"/>
        <v>TP</v>
      </c>
      <c r="BB56" t="str">
        <f t="shared" si="45"/>
        <v>TP</v>
      </c>
      <c r="BC56" t="str">
        <f t="shared" si="46"/>
        <v>TP</v>
      </c>
      <c r="BD56" t="str">
        <f t="shared" si="47"/>
        <v>TP</v>
      </c>
      <c r="BE56" t="str">
        <f t="shared" si="48"/>
        <v>TP</v>
      </c>
      <c r="BF56" t="str">
        <f t="shared" si="49"/>
        <v>TP</v>
      </c>
      <c r="BG56" t="str">
        <f t="shared" si="50"/>
        <v>TP</v>
      </c>
      <c r="BH56" t="str">
        <f t="shared" si="51"/>
        <v>TP</v>
      </c>
      <c r="BI56" t="str">
        <f t="shared" si="52"/>
        <v>FN</v>
      </c>
    </row>
    <row r="57" spans="1:61" x14ac:dyDescent="0.25">
      <c r="A57" s="15">
        <v>0</v>
      </c>
      <c r="B57" s="15">
        <v>0.67458231518385603</v>
      </c>
      <c r="C57">
        <v>0.71637503728242402</v>
      </c>
      <c r="D57">
        <v>0.42940127539753198</v>
      </c>
      <c r="E57">
        <f t="shared" si="12"/>
        <v>1</v>
      </c>
      <c r="G57" t="str">
        <f t="shared" si="53"/>
        <v>FP</v>
      </c>
      <c r="H57" t="str">
        <f t="shared" si="13"/>
        <v/>
      </c>
      <c r="V57">
        <v>0</v>
      </c>
      <c r="W57">
        <v>0.42940127539753198</v>
      </c>
      <c r="X57">
        <f t="shared" si="15"/>
        <v>1</v>
      </c>
      <c r="Y57">
        <f t="shared" si="16"/>
        <v>1</v>
      </c>
      <c r="Z57">
        <f t="shared" si="17"/>
        <v>1</v>
      </c>
      <c r="AA57">
        <f t="shared" si="18"/>
        <v>1</v>
      </c>
      <c r="AB57">
        <f t="shared" si="19"/>
        <v>1</v>
      </c>
      <c r="AC57">
        <f t="shared" si="20"/>
        <v>1</v>
      </c>
      <c r="AD57">
        <f t="shared" si="21"/>
        <v>1</v>
      </c>
      <c r="AE57">
        <f t="shared" si="22"/>
        <v>1</v>
      </c>
      <c r="AF57">
        <f t="shared" si="23"/>
        <v>0</v>
      </c>
      <c r="AG57">
        <f t="shared" si="24"/>
        <v>0</v>
      </c>
      <c r="AH57">
        <f t="shared" si="25"/>
        <v>0</v>
      </c>
      <c r="AI57">
        <f t="shared" si="26"/>
        <v>0</v>
      </c>
      <c r="AJ57">
        <f t="shared" si="27"/>
        <v>0</v>
      </c>
      <c r="AK57">
        <f t="shared" si="28"/>
        <v>0</v>
      </c>
      <c r="AL57">
        <f t="shared" si="29"/>
        <v>0</v>
      </c>
      <c r="AM57">
        <f t="shared" si="30"/>
        <v>0</v>
      </c>
      <c r="AN57">
        <f t="shared" si="31"/>
        <v>0</v>
      </c>
      <c r="AO57">
        <f t="shared" si="32"/>
        <v>0</v>
      </c>
      <c r="AP57">
        <f t="shared" si="33"/>
        <v>0</v>
      </c>
      <c r="AQ57" t="str">
        <f t="shared" si="34"/>
        <v>FP</v>
      </c>
      <c r="AR57" t="str">
        <f t="shared" si="35"/>
        <v>FP</v>
      </c>
      <c r="AS57" t="str">
        <f t="shared" si="36"/>
        <v>FP</v>
      </c>
      <c r="AT57" t="str">
        <f t="shared" si="37"/>
        <v>FP</v>
      </c>
      <c r="AU57" t="str">
        <f t="shared" si="38"/>
        <v>FP</v>
      </c>
      <c r="AV57" t="str">
        <f t="shared" si="39"/>
        <v>FP</v>
      </c>
      <c r="AW57" t="str">
        <f t="shared" si="40"/>
        <v>FP</v>
      </c>
      <c r="AX57" t="str">
        <f t="shared" si="41"/>
        <v>FP</v>
      </c>
      <c r="AY57" t="str">
        <f t="shared" si="42"/>
        <v>TN</v>
      </c>
      <c r="AZ57" t="str">
        <f t="shared" si="43"/>
        <v>TN</v>
      </c>
      <c r="BA57" t="str">
        <f t="shared" si="44"/>
        <v>TN</v>
      </c>
      <c r="BB57" t="str">
        <f t="shared" si="45"/>
        <v>TN</v>
      </c>
      <c r="BC57" t="str">
        <f t="shared" si="46"/>
        <v>TN</v>
      </c>
      <c r="BD57" t="str">
        <f t="shared" si="47"/>
        <v>TN</v>
      </c>
      <c r="BE57" t="str">
        <f t="shared" si="48"/>
        <v>TN</v>
      </c>
      <c r="BF57" t="str">
        <f t="shared" si="49"/>
        <v>TN</v>
      </c>
      <c r="BG57" t="str">
        <f t="shared" si="50"/>
        <v>TN</v>
      </c>
      <c r="BH57" t="str">
        <f t="shared" si="51"/>
        <v>TN</v>
      </c>
      <c r="BI57" t="str">
        <f t="shared" si="52"/>
        <v>TN</v>
      </c>
    </row>
    <row r="58" spans="1:61" x14ac:dyDescent="0.25">
      <c r="A58" s="15">
        <v>0</v>
      </c>
      <c r="B58" s="15">
        <v>0.23899880349166999</v>
      </c>
      <c r="C58">
        <v>0.14595052303602099</v>
      </c>
      <c r="D58">
        <v>0.18303012089071399</v>
      </c>
      <c r="E58">
        <f t="shared" si="12"/>
        <v>1</v>
      </c>
      <c r="G58" t="str">
        <f t="shared" si="53"/>
        <v>FP</v>
      </c>
      <c r="H58">
        <f t="shared" si="13"/>
        <v>0</v>
      </c>
      <c r="I58" t="str">
        <f t="shared" si="14"/>
        <v>TN</v>
      </c>
      <c r="V58">
        <v>0</v>
      </c>
      <c r="W58">
        <v>0.18303012089071399</v>
      </c>
      <c r="X58">
        <f t="shared" si="15"/>
        <v>1</v>
      </c>
      <c r="Y58">
        <f t="shared" si="16"/>
        <v>1</v>
      </c>
      <c r="Z58">
        <f t="shared" si="17"/>
        <v>1</v>
      </c>
      <c r="AA58">
        <f t="shared" si="18"/>
        <v>0</v>
      </c>
      <c r="AB58">
        <f t="shared" si="19"/>
        <v>0</v>
      </c>
      <c r="AC58">
        <f t="shared" si="20"/>
        <v>0</v>
      </c>
      <c r="AD58">
        <f t="shared" si="21"/>
        <v>0</v>
      </c>
      <c r="AE58">
        <f t="shared" si="22"/>
        <v>0</v>
      </c>
      <c r="AF58">
        <f t="shared" si="23"/>
        <v>0</v>
      </c>
      <c r="AG58">
        <f t="shared" si="24"/>
        <v>0</v>
      </c>
      <c r="AH58">
        <f t="shared" si="25"/>
        <v>0</v>
      </c>
      <c r="AI58">
        <f t="shared" si="26"/>
        <v>0</v>
      </c>
      <c r="AJ58">
        <f t="shared" si="27"/>
        <v>0</v>
      </c>
      <c r="AK58">
        <f t="shared" si="28"/>
        <v>0</v>
      </c>
      <c r="AL58">
        <f t="shared" si="29"/>
        <v>0</v>
      </c>
      <c r="AM58">
        <f t="shared" si="30"/>
        <v>0</v>
      </c>
      <c r="AN58">
        <f t="shared" si="31"/>
        <v>0</v>
      </c>
      <c r="AO58">
        <f t="shared" si="32"/>
        <v>0</v>
      </c>
      <c r="AP58">
        <f t="shared" si="33"/>
        <v>0</v>
      </c>
      <c r="AQ58" t="str">
        <f t="shared" si="34"/>
        <v>FP</v>
      </c>
      <c r="AR58" t="str">
        <f t="shared" si="35"/>
        <v>FP</v>
      </c>
      <c r="AS58" t="str">
        <f t="shared" si="36"/>
        <v>FP</v>
      </c>
      <c r="AT58" t="str">
        <f t="shared" si="37"/>
        <v>TN</v>
      </c>
      <c r="AU58" t="str">
        <f t="shared" si="38"/>
        <v>TN</v>
      </c>
      <c r="AV58" t="str">
        <f t="shared" si="39"/>
        <v>TN</v>
      </c>
      <c r="AW58" t="str">
        <f t="shared" si="40"/>
        <v>TN</v>
      </c>
      <c r="AX58" t="str">
        <f t="shared" si="41"/>
        <v>TN</v>
      </c>
      <c r="AY58" t="str">
        <f t="shared" si="42"/>
        <v>TN</v>
      </c>
      <c r="AZ58" t="str">
        <f t="shared" si="43"/>
        <v>TN</v>
      </c>
      <c r="BA58" t="str">
        <f t="shared" si="44"/>
        <v>TN</v>
      </c>
      <c r="BB58" t="str">
        <f t="shared" si="45"/>
        <v>TN</v>
      </c>
      <c r="BC58" t="str">
        <f t="shared" si="46"/>
        <v>TN</v>
      </c>
      <c r="BD58" t="str">
        <f t="shared" si="47"/>
        <v>TN</v>
      </c>
      <c r="BE58" t="str">
        <f t="shared" si="48"/>
        <v>TN</v>
      </c>
      <c r="BF58" t="str">
        <f t="shared" si="49"/>
        <v>TN</v>
      </c>
      <c r="BG58" t="str">
        <f t="shared" si="50"/>
        <v>TN</v>
      </c>
      <c r="BH58" t="str">
        <f t="shared" si="51"/>
        <v>TN</v>
      </c>
      <c r="BI58" t="str">
        <f t="shared" si="52"/>
        <v>TN</v>
      </c>
    </row>
    <row r="59" spans="1:61" x14ac:dyDescent="0.25">
      <c r="A59" s="15">
        <v>1</v>
      </c>
      <c r="B59" s="15">
        <v>0.63187478492577198</v>
      </c>
      <c r="C59">
        <v>0.87537486419294597</v>
      </c>
      <c r="D59">
        <v>0.96440583982294903</v>
      </c>
      <c r="E59">
        <f t="shared" si="12"/>
        <v>1</v>
      </c>
      <c r="G59" t="str">
        <f t="shared" si="53"/>
        <v>TP</v>
      </c>
      <c r="H59">
        <f t="shared" si="13"/>
        <v>1</v>
      </c>
      <c r="I59" t="str">
        <f t="shared" si="14"/>
        <v>TP</v>
      </c>
      <c r="V59">
        <v>1</v>
      </c>
      <c r="W59">
        <v>0.96440583982294903</v>
      </c>
      <c r="X59">
        <f t="shared" si="15"/>
        <v>1</v>
      </c>
      <c r="Y59">
        <f t="shared" si="16"/>
        <v>1</v>
      </c>
      <c r="Z59">
        <f t="shared" si="17"/>
        <v>1</v>
      </c>
      <c r="AA59">
        <f t="shared" si="18"/>
        <v>1</v>
      </c>
      <c r="AB59">
        <f t="shared" si="19"/>
        <v>1</v>
      </c>
      <c r="AC59">
        <f t="shared" si="20"/>
        <v>1</v>
      </c>
      <c r="AD59">
        <f t="shared" si="21"/>
        <v>1</v>
      </c>
      <c r="AE59">
        <f t="shared" si="22"/>
        <v>1</v>
      </c>
      <c r="AF59">
        <f t="shared" si="23"/>
        <v>1</v>
      </c>
      <c r="AG59">
        <f t="shared" si="24"/>
        <v>1</v>
      </c>
      <c r="AH59">
        <f t="shared" si="25"/>
        <v>1</v>
      </c>
      <c r="AI59">
        <f t="shared" si="26"/>
        <v>1</v>
      </c>
      <c r="AJ59">
        <f t="shared" si="27"/>
        <v>1</v>
      </c>
      <c r="AK59">
        <f t="shared" si="28"/>
        <v>1</v>
      </c>
      <c r="AL59">
        <f t="shared" si="29"/>
        <v>1</v>
      </c>
      <c r="AM59">
        <f t="shared" si="30"/>
        <v>1</v>
      </c>
      <c r="AN59">
        <f t="shared" si="31"/>
        <v>1</v>
      </c>
      <c r="AO59">
        <f t="shared" si="32"/>
        <v>1</v>
      </c>
      <c r="AP59">
        <f t="shared" si="33"/>
        <v>1</v>
      </c>
      <c r="AQ59" t="str">
        <f t="shared" si="34"/>
        <v>TP</v>
      </c>
      <c r="AR59" t="str">
        <f t="shared" si="35"/>
        <v>TP</v>
      </c>
      <c r="AS59" t="str">
        <f t="shared" si="36"/>
        <v>TP</v>
      </c>
      <c r="AT59" t="str">
        <f t="shared" si="37"/>
        <v>TP</v>
      </c>
      <c r="AU59" t="str">
        <f t="shared" si="38"/>
        <v>TP</v>
      </c>
      <c r="AV59" t="str">
        <f t="shared" si="39"/>
        <v>TP</v>
      </c>
      <c r="AW59" t="str">
        <f t="shared" si="40"/>
        <v>TP</v>
      </c>
      <c r="AX59" t="str">
        <f t="shared" si="41"/>
        <v>TP</v>
      </c>
      <c r="AY59" t="str">
        <f t="shared" si="42"/>
        <v>TP</v>
      </c>
      <c r="AZ59" t="str">
        <f t="shared" si="43"/>
        <v>TP</v>
      </c>
      <c r="BA59" t="str">
        <f t="shared" si="44"/>
        <v>TP</v>
      </c>
      <c r="BB59" t="str">
        <f t="shared" si="45"/>
        <v>TP</v>
      </c>
      <c r="BC59" t="str">
        <f t="shared" si="46"/>
        <v>TP</v>
      </c>
      <c r="BD59" t="str">
        <f t="shared" si="47"/>
        <v>TP</v>
      </c>
      <c r="BE59" t="str">
        <f t="shared" si="48"/>
        <v>TP</v>
      </c>
      <c r="BF59" t="str">
        <f t="shared" si="49"/>
        <v>TP</v>
      </c>
      <c r="BG59" t="str">
        <f t="shared" si="50"/>
        <v>TP</v>
      </c>
      <c r="BH59" t="str">
        <f t="shared" si="51"/>
        <v>TP</v>
      </c>
      <c r="BI59" t="str">
        <f t="shared" si="52"/>
        <v>TP</v>
      </c>
    </row>
    <row r="60" spans="1:61" x14ac:dyDescent="0.25">
      <c r="A60" s="15">
        <v>1</v>
      </c>
      <c r="B60" s="15">
        <v>0.63187478492577198</v>
      </c>
      <c r="C60">
        <v>0.89808944795175605</v>
      </c>
      <c r="D60">
        <v>0.94066530871492504</v>
      </c>
      <c r="E60">
        <f t="shared" si="12"/>
        <v>1</v>
      </c>
      <c r="G60" t="str">
        <f t="shared" si="53"/>
        <v>TP</v>
      </c>
      <c r="H60">
        <f t="shared" si="13"/>
        <v>1</v>
      </c>
      <c r="I60" t="str">
        <f t="shared" si="14"/>
        <v>TP</v>
      </c>
      <c r="V60">
        <v>1</v>
      </c>
      <c r="W60">
        <v>0.94066530871492504</v>
      </c>
      <c r="X60">
        <f t="shared" si="15"/>
        <v>1</v>
      </c>
      <c r="Y60">
        <f t="shared" si="16"/>
        <v>1</v>
      </c>
      <c r="Z60">
        <f t="shared" si="17"/>
        <v>1</v>
      </c>
      <c r="AA60">
        <f t="shared" si="18"/>
        <v>1</v>
      </c>
      <c r="AB60">
        <f t="shared" si="19"/>
        <v>1</v>
      </c>
      <c r="AC60">
        <f t="shared" si="20"/>
        <v>1</v>
      </c>
      <c r="AD60">
        <f t="shared" si="21"/>
        <v>1</v>
      </c>
      <c r="AE60">
        <f t="shared" si="22"/>
        <v>1</v>
      </c>
      <c r="AF60">
        <f t="shared" si="23"/>
        <v>1</v>
      </c>
      <c r="AG60">
        <f t="shared" si="24"/>
        <v>1</v>
      </c>
      <c r="AH60">
        <f t="shared" si="25"/>
        <v>1</v>
      </c>
      <c r="AI60">
        <f t="shared" si="26"/>
        <v>1</v>
      </c>
      <c r="AJ60">
        <f t="shared" si="27"/>
        <v>1</v>
      </c>
      <c r="AK60">
        <f t="shared" si="28"/>
        <v>1</v>
      </c>
      <c r="AL60">
        <f t="shared" si="29"/>
        <v>1</v>
      </c>
      <c r="AM60">
        <f t="shared" si="30"/>
        <v>1</v>
      </c>
      <c r="AN60">
        <f t="shared" si="31"/>
        <v>1</v>
      </c>
      <c r="AO60">
        <f t="shared" si="32"/>
        <v>1</v>
      </c>
      <c r="AP60">
        <f t="shared" si="33"/>
        <v>0</v>
      </c>
      <c r="AQ60" t="str">
        <f t="shared" si="34"/>
        <v>TP</v>
      </c>
      <c r="AR60" t="str">
        <f t="shared" si="35"/>
        <v>TP</v>
      </c>
      <c r="AS60" t="str">
        <f t="shared" si="36"/>
        <v>TP</v>
      </c>
      <c r="AT60" t="str">
        <f t="shared" si="37"/>
        <v>TP</v>
      </c>
      <c r="AU60" t="str">
        <f t="shared" si="38"/>
        <v>TP</v>
      </c>
      <c r="AV60" t="str">
        <f t="shared" si="39"/>
        <v>TP</v>
      </c>
      <c r="AW60" t="str">
        <f t="shared" si="40"/>
        <v>TP</v>
      </c>
      <c r="AX60" t="str">
        <f t="shared" si="41"/>
        <v>TP</v>
      </c>
      <c r="AY60" t="str">
        <f t="shared" si="42"/>
        <v>TP</v>
      </c>
      <c r="AZ60" t="str">
        <f t="shared" si="43"/>
        <v>TP</v>
      </c>
      <c r="BA60" t="str">
        <f t="shared" si="44"/>
        <v>TP</v>
      </c>
      <c r="BB60" t="str">
        <f t="shared" si="45"/>
        <v>TP</v>
      </c>
      <c r="BC60" t="str">
        <f t="shared" si="46"/>
        <v>TP</v>
      </c>
      <c r="BD60" t="str">
        <f t="shared" si="47"/>
        <v>TP</v>
      </c>
      <c r="BE60" t="str">
        <f t="shared" si="48"/>
        <v>TP</v>
      </c>
      <c r="BF60" t="str">
        <f t="shared" si="49"/>
        <v>TP</v>
      </c>
      <c r="BG60" t="str">
        <f t="shared" si="50"/>
        <v>TP</v>
      </c>
      <c r="BH60" t="str">
        <f t="shared" si="51"/>
        <v>TP</v>
      </c>
      <c r="BI60" t="str">
        <f t="shared" si="52"/>
        <v>FN</v>
      </c>
    </row>
    <row r="61" spans="1:61" x14ac:dyDescent="0.25">
      <c r="A61" s="15">
        <v>1</v>
      </c>
      <c r="B61" s="15">
        <v>0.50925526704139701</v>
      </c>
      <c r="C61">
        <v>0.582326852763287</v>
      </c>
      <c r="D61">
        <v>0.61065833650274903</v>
      </c>
      <c r="E61">
        <f t="shared" si="12"/>
        <v>1</v>
      </c>
      <c r="G61" t="str">
        <f t="shared" si="53"/>
        <v>TP</v>
      </c>
      <c r="H61" t="str">
        <f t="shared" si="13"/>
        <v/>
      </c>
      <c r="V61">
        <v>1</v>
      </c>
      <c r="W61">
        <v>0.61065833650274903</v>
      </c>
      <c r="X61">
        <f t="shared" si="15"/>
        <v>1</v>
      </c>
      <c r="Y61">
        <f t="shared" si="16"/>
        <v>1</v>
      </c>
      <c r="Z61">
        <f t="shared" si="17"/>
        <v>1</v>
      </c>
      <c r="AA61">
        <f t="shared" si="18"/>
        <v>1</v>
      </c>
      <c r="AB61">
        <f t="shared" si="19"/>
        <v>1</v>
      </c>
      <c r="AC61">
        <f t="shared" si="20"/>
        <v>1</v>
      </c>
      <c r="AD61">
        <f t="shared" si="21"/>
        <v>1</v>
      </c>
      <c r="AE61">
        <f t="shared" si="22"/>
        <v>1</v>
      </c>
      <c r="AF61">
        <f t="shared" si="23"/>
        <v>1</v>
      </c>
      <c r="AG61">
        <f t="shared" si="24"/>
        <v>1</v>
      </c>
      <c r="AH61">
        <f t="shared" si="25"/>
        <v>1</v>
      </c>
      <c r="AI61">
        <f t="shared" si="26"/>
        <v>1</v>
      </c>
      <c r="AJ61">
        <f t="shared" si="27"/>
        <v>0</v>
      </c>
      <c r="AK61">
        <f t="shared" si="28"/>
        <v>0</v>
      </c>
      <c r="AL61">
        <f t="shared" si="29"/>
        <v>0</v>
      </c>
      <c r="AM61">
        <f t="shared" si="30"/>
        <v>0</v>
      </c>
      <c r="AN61">
        <f t="shared" si="31"/>
        <v>0</v>
      </c>
      <c r="AO61">
        <f t="shared" si="32"/>
        <v>0</v>
      </c>
      <c r="AP61">
        <f t="shared" si="33"/>
        <v>0</v>
      </c>
      <c r="AQ61" t="str">
        <f t="shared" si="34"/>
        <v>TP</v>
      </c>
      <c r="AR61" t="str">
        <f t="shared" si="35"/>
        <v>TP</v>
      </c>
      <c r="AS61" t="str">
        <f t="shared" si="36"/>
        <v>TP</v>
      </c>
      <c r="AT61" t="str">
        <f t="shared" si="37"/>
        <v>TP</v>
      </c>
      <c r="AU61" t="str">
        <f t="shared" si="38"/>
        <v>TP</v>
      </c>
      <c r="AV61" t="str">
        <f t="shared" si="39"/>
        <v>TP</v>
      </c>
      <c r="AW61" t="str">
        <f t="shared" si="40"/>
        <v>TP</v>
      </c>
      <c r="AX61" t="str">
        <f t="shared" si="41"/>
        <v>TP</v>
      </c>
      <c r="AY61" t="str">
        <f t="shared" si="42"/>
        <v>TP</v>
      </c>
      <c r="AZ61" t="str">
        <f t="shared" si="43"/>
        <v>TP</v>
      </c>
      <c r="BA61" t="str">
        <f t="shared" si="44"/>
        <v>TP</v>
      </c>
      <c r="BB61" t="str">
        <f t="shared" si="45"/>
        <v>TP</v>
      </c>
      <c r="BC61" t="str">
        <f t="shared" si="46"/>
        <v>FN</v>
      </c>
      <c r="BD61" t="str">
        <f t="shared" si="47"/>
        <v>FN</v>
      </c>
      <c r="BE61" t="str">
        <f t="shared" si="48"/>
        <v>FN</v>
      </c>
      <c r="BF61" t="str">
        <f t="shared" si="49"/>
        <v>FN</v>
      </c>
      <c r="BG61" t="str">
        <f t="shared" si="50"/>
        <v>FN</v>
      </c>
      <c r="BH61" t="str">
        <f t="shared" si="51"/>
        <v>FN</v>
      </c>
      <c r="BI61" t="str">
        <f t="shared" si="52"/>
        <v>FN</v>
      </c>
    </row>
    <row r="62" spans="1:61" x14ac:dyDescent="0.25">
      <c r="A62" s="15">
        <v>1</v>
      </c>
      <c r="B62" s="15">
        <v>0.63187478492577198</v>
      </c>
      <c r="C62">
        <v>0.71111947439691003</v>
      </c>
      <c r="D62">
        <v>0.93137524517911596</v>
      </c>
      <c r="E62">
        <f t="shared" si="12"/>
        <v>1</v>
      </c>
      <c r="G62" t="str">
        <f t="shared" si="53"/>
        <v>TP</v>
      </c>
      <c r="H62">
        <f t="shared" si="13"/>
        <v>1</v>
      </c>
      <c r="I62" t="str">
        <f t="shared" si="14"/>
        <v>TP</v>
      </c>
      <c r="V62">
        <v>1</v>
      </c>
      <c r="W62">
        <v>0.93137524517911596</v>
      </c>
      <c r="X62">
        <f t="shared" si="15"/>
        <v>1</v>
      </c>
      <c r="Y62">
        <f t="shared" si="16"/>
        <v>1</v>
      </c>
      <c r="Z62">
        <f t="shared" si="17"/>
        <v>1</v>
      </c>
      <c r="AA62">
        <f t="shared" si="18"/>
        <v>1</v>
      </c>
      <c r="AB62">
        <f t="shared" si="19"/>
        <v>1</v>
      </c>
      <c r="AC62">
        <f t="shared" si="20"/>
        <v>1</v>
      </c>
      <c r="AD62">
        <f t="shared" si="21"/>
        <v>1</v>
      </c>
      <c r="AE62">
        <f t="shared" si="22"/>
        <v>1</v>
      </c>
      <c r="AF62">
        <f t="shared" si="23"/>
        <v>1</v>
      </c>
      <c r="AG62">
        <f t="shared" si="24"/>
        <v>1</v>
      </c>
      <c r="AH62">
        <f t="shared" si="25"/>
        <v>1</v>
      </c>
      <c r="AI62">
        <f t="shared" si="26"/>
        <v>1</v>
      </c>
      <c r="AJ62">
        <f t="shared" si="27"/>
        <v>1</v>
      </c>
      <c r="AK62">
        <f t="shared" si="28"/>
        <v>1</v>
      </c>
      <c r="AL62">
        <f t="shared" si="29"/>
        <v>1</v>
      </c>
      <c r="AM62">
        <f t="shared" si="30"/>
        <v>1</v>
      </c>
      <c r="AN62">
        <f t="shared" si="31"/>
        <v>1</v>
      </c>
      <c r="AO62">
        <f t="shared" si="32"/>
        <v>1</v>
      </c>
      <c r="AP62">
        <f t="shared" si="33"/>
        <v>0</v>
      </c>
      <c r="AQ62" t="str">
        <f t="shared" si="34"/>
        <v>TP</v>
      </c>
      <c r="AR62" t="str">
        <f t="shared" si="35"/>
        <v>TP</v>
      </c>
      <c r="AS62" t="str">
        <f t="shared" si="36"/>
        <v>TP</v>
      </c>
      <c r="AT62" t="str">
        <f t="shared" si="37"/>
        <v>TP</v>
      </c>
      <c r="AU62" t="str">
        <f t="shared" si="38"/>
        <v>TP</v>
      </c>
      <c r="AV62" t="str">
        <f t="shared" si="39"/>
        <v>TP</v>
      </c>
      <c r="AW62" t="str">
        <f t="shared" si="40"/>
        <v>TP</v>
      </c>
      <c r="AX62" t="str">
        <f t="shared" si="41"/>
        <v>TP</v>
      </c>
      <c r="AY62" t="str">
        <f t="shared" si="42"/>
        <v>TP</v>
      </c>
      <c r="AZ62" t="str">
        <f t="shared" si="43"/>
        <v>TP</v>
      </c>
      <c r="BA62" t="str">
        <f t="shared" si="44"/>
        <v>TP</v>
      </c>
      <c r="BB62" t="str">
        <f t="shared" si="45"/>
        <v>TP</v>
      </c>
      <c r="BC62" t="str">
        <f t="shared" si="46"/>
        <v>TP</v>
      </c>
      <c r="BD62" t="str">
        <f t="shared" si="47"/>
        <v>TP</v>
      </c>
      <c r="BE62" t="str">
        <f t="shared" si="48"/>
        <v>TP</v>
      </c>
      <c r="BF62" t="str">
        <f t="shared" si="49"/>
        <v>TP</v>
      </c>
      <c r="BG62" t="str">
        <f t="shared" si="50"/>
        <v>TP</v>
      </c>
      <c r="BH62" t="str">
        <f t="shared" si="51"/>
        <v>TP</v>
      </c>
      <c r="BI62" t="str">
        <f t="shared" si="52"/>
        <v>FN</v>
      </c>
    </row>
    <row r="64" spans="1:61" x14ac:dyDescent="0.25">
      <c r="AP64" t="s">
        <v>100</v>
      </c>
      <c r="AQ64" s="50">
        <f>COUNTIF(AQ2:AQ62, "TP")</f>
        <v>38</v>
      </c>
      <c r="AR64" s="50">
        <f t="shared" ref="AR64:BI64" si="54">COUNTIF(AR2:AR62, "TP")</f>
        <v>38</v>
      </c>
      <c r="AS64" s="50">
        <f t="shared" si="54"/>
        <v>37</v>
      </c>
      <c r="AT64" s="50">
        <f t="shared" si="54"/>
        <v>37</v>
      </c>
      <c r="AU64" s="50">
        <f t="shared" si="54"/>
        <v>37</v>
      </c>
      <c r="AV64" s="50">
        <f t="shared" si="54"/>
        <v>36</v>
      </c>
      <c r="AW64" s="50">
        <f t="shared" si="54"/>
        <v>36</v>
      </c>
      <c r="AX64" s="50">
        <f t="shared" si="54"/>
        <v>36</v>
      </c>
      <c r="AY64" s="50">
        <f t="shared" si="54"/>
        <v>32</v>
      </c>
      <c r="AZ64" s="50">
        <f t="shared" si="54"/>
        <v>31</v>
      </c>
      <c r="BA64" s="50">
        <f t="shared" si="54"/>
        <v>30</v>
      </c>
      <c r="BB64" s="50">
        <f t="shared" si="54"/>
        <v>29</v>
      </c>
      <c r="BC64" s="50">
        <f t="shared" si="54"/>
        <v>26</v>
      </c>
      <c r="BD64" s="50">
        <f t="shared" si="54"/>
        <v>23</v>
      </c>
      <c r="BE64" s="50">
        <f t="shared" si="54"/>
        <v>20</v>
      </c>
      <c r="BF64" s="50">
        <f t="shared" si="54"/>
        <v>20</v>
      </c>
      <c r="BG64" s="50">
        <f t="shared" si="54"/>
        <v>18</v>
      </c>
      <c r="BH64" s="50">
        <f t="shared" si="54"/>
        <v>14</v>
      </c>
      <c r="BI64" s="50">
        <f t="shared" si="54"/>
        <v>7</v>
      </c>
    </row>
    <row r="65" spans="7:61" x14ac:dyDescent="0.25">
      <c r="I65">
        <f>COUNTIF(I2:I62, "TP")</f>
        <v>25</v>
      </c>
      <c r="AP65" t="s">
        <v>103</v>
      </c>
      <c r="AQ65" s="50">
        <f>COUNTIF(AQ2:AQ62, "TN")</f>
        <v>2</v>
      </c>
      <c r="AR65" s="50">
        <f t="shared" ref="AR65:BI65" si="55">COUNTIF(AR2:AR62, "TN")</f>
        <v>3</v>
      </c>
      <c r="AS65" s="50">
        <f t="shared" si="55"/>
        <v>3</v>
      </c>
      <c r="AT65" s="50">
        <f t="shared" si="55"/>
        <v>5</v>
      </c>
      <c r="AU65" s="50">
        <f t="shared" si="55"/>
        <v>9</v>
      </c>
      <c r="AV65" s="50">
        <f t="shared" si="55"/>
        <v>9</v>
      </c>
      <c r="AW65" s="50">
        <f t="shared" si="55"/>
        <v>9</v>
      </c>
      <c r="AX65" s="50">
        <f t="shared" si="55"/>
        <v>11</v>
      </c>
      <c r="AY65" s="50">
        <f t="shared" si="55"/>
        <v>14</v>
      </c>
      <c r="AZ65" s="50">
        <f t="shared" si="55"/>
        <v>14</v>
      </c>
      <c r="BA65" s="50">
        <f t="shared" si="55"/>
        <v>14</v>
      </c>
      <c r="BB65" s="50">
        <f t="shared" si="55"/>
        <v>14</v>
      </c>
      <c r="BC65" s="50">
        <f t="shared" si="55"/>
        <v>18</v>
      </c>
      <c r="BD65" s="50">
        <f t="shared" si="55"/>
        <v>19</v>
      </c>
      <c r="BE65" s="50">
        <f t="shared" si="55"/>
        <v>21</v>
      </c>
      <c r="BF65" s="50">
        <f t="shared" si="55"/>
        <v>22</v>
      </c>
      <c r="BG65" s="50">
        <f t="shared" si="55"/>
        <v>23</v>
      </c>
      <c r="BH65" s="50">
        <f t="shared" si="55"/>
        <v>23</v>
      </c>
      <c r="BI65" s="50">
        <f t="shared" si="55"/>
        <v>23</v>
      </c>
    </row>
    <row r="66" spans="7:61" x14ac:dyDescent="0.25">
      <c r="G66">
        <f>(I65+I66)/I69</f>
        <v>0.82926829268292679</v>
      </c>
      <c r="I66">
        <f>COUNTIF(I2:I62, "TN")</f>
        <v>9</v>
      </c>
      <c r="AP66" t="s">
        <v>102</v>
      </c>
      <c r="AQ66" s="50">
        <f>COUNTIF(AQ2:AQ62, "FP")</f>
        <v>21</v>
      </c>
      <c r="AR66" s="50">
        <f t="shared" ref="AR66:BI66" si="56">COUNTIF(AR2:AR62, "FP")</f>
        <v>20</v>
      </c>
      <c r="AS66" s="50">
        <f t="shared" si="56"/>
        <v>20</v>
      </c>
      <c r="AT66" s="50">
        <f t="shared" si="56"/>
        <v>18</v>
      </c>
      <c r="AU66" s="50">
        <f t="shared" si="56"/>
        <v>14</v>
      </c>
      <c r="AV66" s="50">
        <f t="shared" si="56"/>
        <v>14</v>
      </c>
      <c r="AW66" s="50">
        <f t="shared" si="56"/>
        <v>14</v>
      </c>
      <c r="AX66" s="50">
        <f t="shared" si="56"/>
        <v>12</v>
      </c>
      <c r="AY66" s="50">
        <f t="shared" si="56"/>
        <v>9</v>
      </c>
      <c r="AZ66" s="50">
        <f t="shared" si="56"/>
        <v>9</v>
      </c>
      <c r="BA66" s="50">
        <f t="shared" si="56"/>
        <v>9</v>
      </c>
      <c r="BB66" s="50">
        <f t="shared" si="56"/>
        <v>9</v>
      </c>
      <c r="BC66" s="50">
        <f t="shared" si="56"/>
        <v>5</v>
      </c>
      <c r="BD66" s="50">
        <f t="shared" si="56"/>
        <v>4</v>
      </c>
      <c r="BE66" s="50">
        <f t="shared" si="56"/>
        <v>2</v>
      </c>
      <c r="BF66" s="50">
        <f t="shared" si="56"/>
        <v>1</v>
      </c>
      <c r="BG66" s="50">
        <f t="shared" si="56"/>
        <v>0</v>
      </c>
      <c r="BH66" s="50">
        <f t="shared" si="56"/>
        <v>0</v>
      </c>
      <c r="BI66" s="50">
        <f t="shared" si="56"/>
        <v>0</v>
      </c>
    </row>
    <row r="67" spans="7:61" x14ac:dyDescent="0.25">
      <c r="I67">
        <f>COUNTIF(I2:I62, "FP")</f>
        <v>5</v>
      </c>
      <c r="AP67" t="s">
        <v>101</v>
      </c>
      <c r="AQ67" s="50">
        <f>COUNTIF(AQ2:AQ62, "FN")</f>
        <v>0</v>
      </c>
      <c r="AR67" s="50">
        <f t="shared" ref="AR67:BI67" si="57">COUNTIF(AR2:AR62, "FN")</f>
        <v>0</v>
      </c>
      <c r="AS67" s="50">
        <f t="shared" si="57"/>
        <v>1</v>
      </c>
      <c r="AT67" s="50">
        <f t="shared" si="57"/>
        <v>1</v>
      </c>
      <c r="AU67" s="50">
        <f t="shared" si="57"/>
        <v>1</v>
      </c>
      <c r="AV67" s="50">
        <f t="shared" si="57"/>
        <v>2</v>
      </c>
      <c r="AW67" s="50">
        <f t="shared" si="57"/>
        <v>2</v>
      </c>
      <c r="AX67" s="50">
        <f t="shared" si="57"/>
        <v>2</v>
      </c>
      <c r="AY67" s="50">
        <f t="shared" si="57"/>
        <v>6</v>
      </c>
      <c r="AZ67" s="50">
        <f t="shared" si="57"/>
        <v>7</v>
      </c>
      <c r="BA67" s="50">
        <f t="shared" si="57"/>
        <v>8</v>
      </c>
      <c r="BB67" s="50">
        <f t="shared" si="57"/>
        <v>9</v>
      </c>
      <c r="BC67" s="50">
        <f t="shared" si="57"/>
        <v>12</v>
      </c>
      <c r="BD67" s="50">
        <f t="shared" si="57"/>
        <v>15</v>
      </c>
      <c r="BE67" s="50">
        <f t="shared" si="57"/>
        <v>18</v>
      </c>
      <c r="BF67" s="50">
        <f t="shared" si="57"/>
        <v>18</v>
      </c>
      <c r="BG67" s="50">
        <f t="shared" si="57"/>
        <v>20</v>
      </c>
      <c r="BH67" s="50">
        <f t="shared" si="57"/>
        <v>24</v>
      </c>
      <c r="BI67" s="50">
        <f t="shared" si="57"/>
        <v>31</v>
      </c>
    </row>
    <row r="68" spans="7:61" x14ac:dyDescent="0.25">
      <c r="I68">
        <f>COUNTIF(I2:I62, "FN")</f>
        <v>2</v>
      </c>
      <c r="AP68" t="s">
        <v>113</v>
      </c>
      <c r="AQ68" s="17">
        <f>AQ64/(AQ64+AQ66)</f>
        <v>0.64406779661016944</v>
      </c>
      <c r="AR68" s="17">
        <f t="shared" ref="AR68:BI68" si="58">AR64/(AR64+AR66)</f>
        <v>0.65517241379310343</v>
      </c>
      <c r="AS68" s="17">
        <f t="shared" si="58"/>
        <v>0.64912280701754388</v>
      </c>
      <c r="AT68" s="17">
        <f t="shared" si="58"/>
        <v>0.67272727272727273</v>
      </c>
      <c r="AU68" s="17">
        <f t="shared" si="58"/>
        <v>0.72549019607843135</v>
      </c>
      <c r="AV68" s="17">
        <f t="shared" si="58"/>
        <v>0.72</v>
      </c>
      <c r="AW68" s="17">
        <f t="shared" si="58"/>
        <v>0.72</v>
      </c>
      <c r="AX68" s="17">
        <f t="shared" si="58"/>
        <v>0.75</v>
      </c>
      <c r="AY68" s="17">
        <f t="shared" si="58"/>
        <v>0.78048780487804881</v>
      </c>
      <c r="AZ68" s="17">
        <f t="shared" si="58"/>
        <v>0.77500000000000002</v>
      </c>
      <c r="BA68" s="17">
        <f t="shared" si="58"/>
        <v>0.76923076923076927</v>
      </c>
      <c r="BB68" s="17">
        <f t="shared" si="58"/>
        <v>0.76315789473684215</v>
      </c>
      <c r="BC68" s="17">
        <f t="shared" si="58"/>
        <v>0.83870967741935487</v>
      </c>
      <c r="BD68" s="17">
        <f t="shared" si="58"/>
        <v>0.85185185185185186</v>
      </c>
      <c r="BE68" s="17">
        <f t="shared" si="58"/>
        <v>0.90909090909090906</v>
      </c>
      <c r="BF68" s="17">
        <f t="shared" si="58"/>
        <v>0.95238095238095233</v>
      </c>
      <c r="BG68" s="17">
        <f t="shared" si="58"/>
        <v>1</v>
      </c>
      <c r="BH68" s="17">
        <f t="shared" si="58"/>
        <v>1</v>
      </c>
      <c r="BI68" s="17">
        <f t="shared" si="58"/>
        <v>1</v>
      </c>
    </row>
    <row r="69" spans="7:61" x14ac:dyDescent="0.25">
      <c r="I69">
        <f>SUM(I65:I68)</f>
        <v>41</v>
      </c>
      <c r="AP69" t="s">
        <v>62</v>
      </c>
      <c r="AQ69" s="17">
        <f>AQ65/(AQ65+AQ67)</f>
        <v>1</v>
      </c>
      <c r="AR69" s="17">
        <f t="shared" ref="AR69:BI69" si="59">AR65/(AR65+AR67)</f>
        <v>1</v>
      </c>
      <c r="AS69" s="17">
        <f t="shared" si="59"/>
        <v>0.75</v>
      </c>
      <c r="AT69" s="17">
        <f t="shared" si="59"/>
        <v>0.83333333333333337</v>
      </c>
      <c r="AU69" s="17">
        <f t="shared" si="59"/>
        <v>0.9</v>
      </c>
      <c r="AV69" s="17">
        <f t="shared" si="59"/>
        <v>0.81818181818181823</v>
      </c>
      <c r="AW69" s="17">
        <f t="shared" si="59"/>
        <v>0.81818181818181823</v>
      </c>
      <c r="AX69" s="17">
        <f t="shared" si="59"/>
        <v>0.84615384615384615</v>
      </c>
      <c r="AY69" s="17">
        <f t="shared" si="59"/>
        <v>0.7</v>
      </c>
      <c r="AZ69" s="17">
        <f t="shared" si="59"/>
        <v>0.66666666666666663</v>
      </c>
      <c r="BA69" s="17">
        <f t="shared" si="59"/>
        <v>0.63636363636363635</v>
      </c>
      <c r="BB69" s="17">
        <f t="shared" si="59"/>
        <v>0.60869565217391308</v>
      </c>
      <c r="BC69" s="17">
        <f t="shared" si="59"/>
        <v>0.6</v>
      </c>
      <c r="BD69" s="17">
        <f t="shared" si="59"/>
        <v>0.55882352941176472</v>
      </c>
      <c r="BE69" s="17">
        <f t="shared" si="59"/>
        <v>0.53846153846153844</v>
      </c>
      <c r="BF69" s="17">
        <f t="shared" si="59"/>
        <v>0.55000000000000004</v>
      </c>
      <c r="BG69" s="17">
        <f t="shared" si="59"/>
        <v>0.53488372093023251</v>
      </c>
      <c r="BH69" s="17">
        <f t="shared" si="59"/>
        <v>0.48936170212765956</v>
      </c>
      <c r="BI69" s="17">
        <f t="shared" si="59"/>
        <v>0.42592592592592593</v>
      </c>
    </row>
    <row r="70" spans="7:61" x14ac:dyDescent="0.25">
      <c r="AP70" t="s">
        <v>59</v>
      </c>
      <c r="AQ70" s="17">
        <f>AQ64/(AQ64+AQ67)</f>
        <v>1</v>
      </c>
      <c r="AR70" s="17">
        <f t="shared" ref="AR70:BI70" si="60">AR64/(AR64+AR67)</f>
        <v>1</v>
      </c>
      <c r="AS70" s="17">
        <f t="shared" si="60"/>
        <v>0.97368421052631582</v>
      </c>
      <c r="AT70" s="17">
        <f t="shared" si="60"/>
        <v>0.97368421052631582</v>
      </c>
      <c r="AU70" s="17">
        <f t="shared" si="60"/>
        <v>0.97368421052631582</v>
      </c>
      <c r="AV70" s="17">
        <f t="shared" si="60"/>
        <v>0.94736842105263153</v>
      </c>
      <c r="AW70" s="17">
        <f t="shared" si="60"/>
        <v>0.94736842105263153</v>
      </c>
      <c r="AX70" s="17">
        <f t="shared" si="60"/>
        <v>0.94736842105263153</v>
      </c>
      <c r="AY70" s="17">
        <f t="shared" si="60"/>
        <v>0.84210526315789469</v>
      </c>
      <c r="AZ70" s="17">
        <f t="shared" si="60"/>
        <v>0.81578947368421051</v>
      </c>
      <c r="BA70" s="17">
        <f t="shared" si="60"/>
        <v>0.78947368421052633</v>
      </c>
      <c r="BB70" s="17">
        <f t="shared" si="60"/>
        <v>0.76315789473684215</v>
      </c>
      <c r="BC70" s="17">
        <f t="shared" si="60"/>
        <v>0.68421052631578949</v>
      </c>
      <c r="BD70" s="17">
        <f t="shared" si="60"/>
        <v>0.60526315789473684</v>
      </c>
      <c r="BE70" s="17">
        <f t="shared" si="60"/>
        <v>0.52631578947368418</v>
      </c>
      <c r="BF70" s="17">
        <f t="shared" si="60"/>
        <v>0.52631578947368418</v>
      </c>
      <c r="BG70" s="17">
        <f t="shared" si="60"/>
        <v>0.47368421052631576</v>
      </c>
      <c r="BH70" s="17">
        <f t="shared" si="60"/>
        <v>0.36842105263157893</v>
      </c>
      <c r="BI70" s="17">
        <f t="shared" si="60"/>
        <v>0.18421052631578946</v>
      </c>
    </row>
    <row r="71" spans="7:61" x14ac:dyDescent="0.25">
      <c r="I71" t="s">
        <v>135</v>
      </c>
      <c r="AP71" t="s">
        <v>58</v>
      </c>
      <c r="AQ71" s="17">
        <f>AQ65/(AQ65+AQ66)</f>
        <v>8.6956521739130432E-2</v>
      </c>
      <c r="AR71" s="17">
        <f t="shared" ref="AR71:BI71" si="61">AR65/(AR65+AR66)</f>
        <v>0.13043478260869565</v>
      </c>
      <c r="AS71" s="17">
        <f t="shared" si="61"/>
        <v>0.13043478260869565</v>
      </c>
      <c r="AT71" s="17">
        <f t="shared" si="61"/>
        <v>0.21739130434782608</v>
      </c>
      <c r="AU71" s="17">
        <f t="shared" si="61"/>
        <v>0.39130434782608697</v>
      </c>
      <c r="AV71" s="17">
        <f t="shared" si="61"/>
        <v>0.39130434782608697</v>
      </c>
      <c r="AW71" s="17">
        <f t="shared" si="61"/>
        <v>0.39130434782608697</v>
      </c>
      <c r="AX71" s="17">
        <f t="shared" si="61"/>
        <v>0.47826086956521741</v>
      </c>
      <c r="AY71" s="17">
        <f t="shared" si="61"/>
        <v>0.60869565217391308</v>
      </c>
      <c r="AZ71" s="17">
        <f t="shared" si="61"/>
        <v>0.60869565217391308</v>
      </c>
      <c r="BA71" s="17">
        <f t="shared" si="61"/>
        <v>0.60869565217391308</v>
      </c>
      <c r="BB71" s="17">
        <f t="shared" si="61"/>
        <v>0.60869565217391308</v>
      </c>
      <c r="BC71" s="17">
        <f t="shared" si="61"/>
        <v>0.78260869565217395</v>
      </c>
      <c r="BD71" s="17">
        <f t="shared" si="61"/>
        <v>0.82608695652173914</v>
      </c>
      <c r="BE71" s="17">
        <f t="shared" si="61"/>
        <v>0.91304347826086951</v>
      </c>
      <c r="BF71" s="17">
        <f t="shared" si="61"/>
        <v>0.95652173913043481</v>
      </c>
      <c r="BG71" s="17">
        <f t="shared" si="61"/>
        <v>1</v>
      </c>
      <c r="BH71" s="17">
        <f t="shared" si="61"/>
        <v>1</v>
      </c>
      <c r="BI71" s="17">
        <f t="shared" si="61"/>
        <v>1</v>
      </c>
    </row>
    <row r="72" spans="7:61" x14ac:dyDescent="0.25">
      <c r="I72">
        <f>20/61</f>
        <v>0.32786885245901637</v>
      </c>
      <c r="AP72" t="s">
        <v>111</v>
      </c>
      <c r="AQ72">
        <v>0.05</v>
      </c>
      <c r="AR72">
        <v>0.1</v>
      </c>
      <c r="AS72">
        <v>0.15</v>
      </c>
      <c r="AT72">
        <v>0.2</v>
      </c>
      <c r="AU72">
        <v>0.25</v>
      </c>
      <c r="AV72">
        <v>0.3</v>
      </c>
      <c r="AW72">
        <v>0.35</v>
      </c>
      <c r="AX72">
        <v>0.4</v>
      </c>
      <c r="AY72">
        <v>0.45</v>
      </c>
      <c r="AZ72">
        <v>0.5</v>
      </c>
      <c r="BA72">
        <v>0.55000000000000004</v>
      </c>
      <c r="BB72">
        <v>0.6</v>
      </c>
      <c r="BC72">
        <v>0.65</v>
      </c>
      <c r="BD72">
        <v>0.7</v>
      </c>
      <c r="BE72">
        <v>0.75</v>
      </c>
      <c r="BF72">
        <v>0.8</v>
      </c>
      <c r="BG72">
        <v>0.85</v>
      </c>
      <c r="BH72">
        <v>0.9</v>
      </c>
      <c r="BI72">
        <v>0.95</v>
      </c>
    </row>
    <row r="79" spans="7:61" x14ac:dyDescent="0.25">
      <c r="V79" t="s">
        <v>112</v>
      </c>
    </row>
    <row r="80" spans="7:61" x14ac:dyDescent="0.25">
      <c r="V80" s="15">
        <v>1</v>
      </c>
      <c r="W80" s="15">
        <v>0.99180172949624101</v>
      </c>
      <c r="X80">
        <f t="shared" ref="X80:X105" si="62">IF($W80&gt;0.05, 1, 0)</f>
        <v>1</v>
      </c>
      <c r="Y80">
        <f t="shared" ref="Y80:Y105" si="63">IF($W80&gt;0.1, 1, 0)</f>
        <v>1</v>
      </c>
      <c r="Z80">
        <f t="shared" ref="Z80:Z105" si="64">IF($W80&gt;0.15, 1, 0)</f>
        <v>1</v>
      </c>
      <c r="AA80">
        <f t="shared" ref="AA80:AA105" si="65">IF($W80&gt;0.2, 1, 0)</f>
        <v>1</v>
      </c>
      <c r="AB80">
        <f t="shared" ref="AB80:AB105" si="66">IF($W80&gt;0.25, 1, 0)</f>
        <v>1</v>
      </c>
      <c r="AC80">
        <f t="shared" ref="AC80:AC105" si="67">IF($W80&gt;0.3, 1, 0)</f>
        <v>1</v>
      </c>
      <c r="AD80">
        <f t="shared" ref="AD80:AD105" si="68">IF($W80&gt;0.35, 1, 0)</f>
        <v>1</v>
      </c>
      <c r="AE80">
        <f t="shared" ref="AE80:AE105" si="69">IF($W80&gt;0.4, 1, 0)</f>
        <v>1</v>
      </c>
      <c r="AF80">
        <f t="shared" ref="AF80:AF105" si="70">IF($W80&gt;0.45, 1, 0)</f>
        <v>1</v>
      </c>
      <c r="AG80">
        <f t="shared" ref="AG80:AG105" si="71">IF($W80&gt;0.5, 1, 0)</f>
        <v>1</v>
      </c>
      <c r="AH80">
        <f t="shared" ref="AH80:AH105" si="72">IF($W80&gt;0.55, 1, 0)</f>
        <v>1</v>
      </c>
      <c r="AI80">
        <f t="shared" ref="AI80:AI105" si="73">IF($W80&gt;0.6, 1, 0)</f>
        <v>1</v>
      </c>
      <c r="AJ80">
        <f t="shared" ref="AJ80:AJ105" si="74">IF($W80&gt;0.65, 1, 0)</f>
        <v>1</v>
      </c>
      <c r="AK80">
        <f t="shared" ref="AK80:AK105" si="75">IF($W80&gt;0.7, 1, 0)</f>
        <v>1</v>
      </c>
      <c r="AL80">
        <f t="shared" ref="AL80:AL105" si="76">IF($W80&gt;0.75, 1, 0)</f>
        <v>1</v>
      </c>
      <c r="AM80">
        <f t="shared" ref="AM80:AM105" si="77">IF($W80&gt;0.8, 1, 0)</f>
        <v>1</v>
      </c>
      <c r="AN80">
        <f t="shared" ref="AN80:AN105" si="78">IF($W80&gt;0.85, 1, 0)</f>
        <v>1</v>
      </c>
      <c r="AO80">
        <f t="shared" ref="AO80:AO105" si="79">IF($W80&gt;0.9, 1, 0)</f>
        <v>1</v>
      </c>
      <c r="AP80">
        <f t="shared" ref="AP80:AP105" si="80">IF($W80&gt;0.95, 1, 0)</f>
        <v>1</v>
      </c>
      <c r="AQ80" t="str">
        <f t="shared" ref="AQ80" si="81">IF($V80=1, IF(X80=1, "TP", "FN"), IF(X80=1, "FP", "TN"))</f>
        <v>TP</v>
      </c>
      <c r="AR80" t="str">
        <f t="shared" ref="AR80" si="82">IF($V80=1, IF(Y80=1, "TP", "FN"), IF(Y80=1, "FP", "TN"))</f>
        <v>TP</v>
      </c>
      <c r="AS80" t="str">
        <f t="shared" ref="AS80" si="83">IF($V80=1, IF(Z80=1, "TP", "FN"), IF(Z80=1, "FP", "TN"))</f>
        <v>TP</v>
      </c>
      <c r="AT80" t="str">
        <f t="shared" ref="AT80" si="84">IF($V80=1, IF(AA80=1, "TP", "FN"), IF(AA80=1, "FP", "TN"))</f>
        <v>TP</v>
      </c>
      <c r="AU80" t="str">
        <f t="shared" ref="AU80" si="85">IF($V80=1, IF(AB80=1, "TP", "FN"), IF(AB80=1, "FP", "TN"))</f>
        <v>TP</v>
      </c>
      <c r="AV80" t="str">
        <f t="shared" ref="AV80" si="86">IF($V80=1, IF(AC80=1, "TP", "FN"), IF(AC80=1, "FP", "TN"))</f>
        <v>TP</v>
      </c>
      <c r="AW80" t="str">
        <f t="shared" ref="AW80" si="87">IF($V80=1, IF(AD80=1, "TP", "FN"), IF(AD80=1, "FP", "TN"))</f>
        <v>TP</v>
      </c>
      <c r="AX80" t="str">
        <f t="shared" ref="AX80" si="88">IF($V80=1, IF(AE80=1, "TP", "FN"), IF(AE80=1, "FP", "TN"))</f>
        <v>TP</v>
      </c>
      <c r="AY80" t="str">
        <f t="shared" ref="AY80" si="89">IF($V80=1, IF(AF80=1, "TP", "FN"), IF(AF80=1, "FP", "TN"))</f>
        <v>TP</v>
      </c>
      <c r="AZ80" t="str">
        <f t="shared" ref="AZ80" si="90">IF($V80=1, IF(AG80=1, "TP", "FN"), IF(AG80=1, "FP", "TN"))</f>
        <v>TP</v>
      </c>
      <c r="BA80" t="str">
        <f t="shared" ref="BA80" si="91">IF($V80=1, IF(AH80=1, "TP", "FN"), IF(AH80=1, "FP", "TN"))</f>
        <v>TP</v>
      </c>
      <c r="BB80" t="str">
        <f t="shared" ref="BB80" si="92">IF($V80=1, IF(AI80=1, "TP", "FN"), IF(AI80=1, "FP", "TN"))</f>
        <v>TP</v>
      </c>
      <c r="BC80" t="str">
        <f t="shared" ref="BC80" si="93">IF($V80=1, IF(AJ80=1, "TP", "FN"), IF(AJ80=1, "FP", "TN"))</f>
        <v>TP</v>
      </c>
      <c r="BD80" t="str">
        <f t="shared" ref="BD80" si="94">IF($V80=1, IF(AK80=1, "TP", "FN"), IF(AK80=1, "FP", "TN"))</f>
        <v>TP</v>
      </c>
      <c r="BE80" t="str">
        <f t="shared" ref="BE80" si="95">IF($V80=1, IF(AL80=1, "TP", "FN"), IF(AL80=1, "FP", "TN"))</f>
        <v>TP</v>
      </c>
      <c r="BF80" t="str">
        <f t="shared" ref="BF80" si="96">IF($V80=1, IF(AM80=1, "TP", "FN"), IF(AM80=1, "FP", "TN"))</f>
        <v>TP</v>
      </c>
      <c r="BG80" t="str">
        <f t="shared" ref="BG80" si="97">IF($V80=1, IF(AN80=1, "TP", "FN"), IF(AN80=1, "FP", "TN"))</f>
        <v>TP</v>
      </c>
      <c r="BH80" t="str">
        <f t="shared" ref="BH80" si="98">IF($V80=1, IF(AO80=1, "TP", "FN"), IF(AO80=1, "FP", "TN"))</f>
        <v>TP</v>
      </c>
      <c r="BI80" t="str">
        <f t="shared" ref="BI80" si="99">IF($V80=1, IF(AP80=1, "TP", "FN"), IF(AP80=1, "FP", "TN"))</f>
        <v>TP</v>
      </c>
    </row>
    <row r="81" spans="22:61" x14ac:dyDescent="0.25">
      <c r="V81" s="15">
        <v>1</v>
      </c>
      <c r="W81" s="15"/>
    </row>
    <row r="82" spans="22:61" x14ac:dyDescent="0.25">
      <c r="V82" s="15">
        <v>1</v>
      </c>
      <c r="W82" s="15">
        <v>0.69710855414872297</v>
      </c>
      <c r="X82">
        <f t="shared" si="62"/>
        <v>1</v>
      </c>
      <c r="Y82">
        <f t="shared" si="63"/>
        <v>1</v>
      </c>
      <c r="Z82">
        <f t="shared" si="64"/>
        <v>1</v>
      </c>
      <c r="AA82">
        <f t="shared" si="65"/>
        <v>1</v>
      </c>
      <c r="AB82">
        <f t="shared" si="66"/>
        <v>1</v>
      </c>
      <c r="AC82">
        <f t="shared" si="67"/>
        <v>1</v>
      </c>
      <c r="AD82">
        <f t="shared" si="68"/>
        <v>1</v>
      </c>
      <c r="AE82">
        <f t="shared" si="69"/>
        <v>1</v>
      </c>
      <c r="AF82">
        <f t="shared" si="70"/>
        <v>1</v>
      </c>
      <c r="AG82">
        <f t="shared" si="71"/>
        <v>1</v>
      </c>
      <c r="AH82">
        <f t="shared" si="72"/>
        <v>1</v>
      </c>
      <c r="AI82">
        <f t="shared" si="73"/>
        <v>1</v>
      </c>
      <c r="AJ82">
        <f t="shared" si="74"/>
        <v>1</v>
      </c>
      <c r="AK82">
        <f t="shared" si="75"/>
        <v>0</v>
      </c>
      <c r="AL82">
        <f t="shared" si="76"/>
        <v>0</v>
      </c>
      <c r="AM82">
        <f t="shared" si="77"/>
        <v>0</v>
      </c>
      <c r="AN82">
        <f t="shared" si="78"/>
        <v>0</v>
      </c>
      <c r="AO82">
        <f t="shared" si="79"/>
        <v>0</v>
      </c>
      <c r="AP82">
        <f t="shared" si="80"/>
        <v>0</v>
      </c>
      <c r="AQ82" t="str">
        <f t="shared" ref="AQ82:AQ98" si="100">IF($V82=1, IF(X82=1, "TP", "FN"), IF(X82=1, "FP", "TN"))</f>
        <v>TP</v>
      </c>
      <c r="AR82" t="str">
        <f t="shared" ref="AR82:AR98" si="101">IF($V82=1, IF(Y82=1, "TP", "FN"), IF(Y82=1, "FP", "TN"))</f>
        <v>TP</v>
      </c>
      <c r="AS82" t="str">
        <f t="shared" ref="AS82:AS98" si="102">IF($V82=1, IF(Z82=1, "TP", "FN"), IF(Z82=1, "FP", "TN"))</f>
        <v>TP</v>
      </c>
      <c r="AT82" t="str">
        <f t="shared" ref="AT82:AT98" si="103">IF($V82=1, IF(AA82=1, "TP", "FN"), IF(AA82=1, "FP", "TN"))</f>
        <v>TP</v>
      </c>
      <c r="AU82" t="str">
        <f t="shared" ref="AU82:AU98" si="104">IF($V82=1, IF(AB82=1, "TP", "FN"), IF(AB82=1, "FP", "TN"))</f>
        <v>TP</v>
      </c>
      <c r="AV82" t="str">
        <f t="shared" ref="AV82:AV98" si="105">IF($V82=1, IF(AC82=1, "TP", "FN"), IF(AC82=1, "FP", "TN"))</f>
        <v>TP</v>
      </c>
      <c r="AW82" t="str">
        <f t="shared" ref="AW82:AW98" si="106">IF($V82=1, IF(AD82=1, "TP", "FN"), IF(AD82=1, "FP", "TN"))</f>
        <v>TP</v>
      </c>
      <c r="AX82" t="str">
        <f t="shared" ref="AX82:AX98" si="107">IF($V82=1, IF(AE82=1, "TP", "FN"), IF(AE82=1, "FP", "TN"))</f>
        <v>TP</v>
      </c>
      <c r="AY82" t="str">
        <f t="shared" ref="AY82:AY98" si="108">IF($V82=1, IF(AF82=1, "TP", "FN"), IF(AF82=1, "FP", "TN"))</f>
        <v>TP</v>
      </c>
      <c r="AZ82" t="str">
        <f t="shared" ref="AZ82:AZ98" si="109">IF($V82=1, IF(AG82=1, "TP", "FN"), IF(AG82=1, "FP", "TN"))</f>
        <v>TP</v>
      </c>
      <c r="BA82" t="str">
        <f t="shared" ref="BA82:BA98" si="110">IF($V82=1, IF(AH82=1, "TP", "FN"), IF(AH82=1, "FP", "TN"))</f>
        <v>TP</v>
      </c>
      <c r="BB82" t="str">
        <f t="shared" ref="BB82:BB98" si="111">IF($V82=1, IF(AI82=1, "TP", "FN"), IF(AI82=1, "FP", "TN"))</f>
        <v>TP</v>
      </c>
      <c r="BC82" t="str">
        <f t="shared" ref="BC82:BC98" si="112">IF($V82=1, IF(AJ82=1, "TP", "FN"), IF(AJ82=1, "FP", "TN"))</f>
        <v>TP</v>
      </c>
      <c r="BD82" t="str">
        <f t="shared" ref="BD82:BD98" si="113">IF($V82=1, IF(AK82=1, "TP", "FN"), IF(AK82=1, "FP", "TN"))</f>
        <v>FN</v>
      </c>
      <c r="BE82" t="str">
        <f t="shared" ref="BE82:BE98" si="114">IF($V82=1, IF(AL82=1, "TP", "FN"), IF(AL82=1, "FP", "TN"))</f>
        <v>FN</v>
      </c>
      <c r="BF82" t="str">
        <f t="shared" ref="BF82:BF98" si="115">IF($V82=1, IF(AM82=1, "TP", "FN"), IF(AM82=1, "FP", "TN"))</f>
        <v>FN</v>
      </c>
      <c r="BG82" t="str">
        <f t="shared" ref="BG82:BG98" si="116">IF($V82=1, IF(AN82=1, "TP", "FN"), IF(AN82=1, "FP", "TN"))</f>
        <v>FN</v>
      </c>
      <c r="BH82" t="str">
        <f t="shared" ref="BH82:BH98" si="117">IF($V82=1, IF(AO82=1, "TP", "FN"), IF(AO82=1, "FP", "TN"))</f>
        <v>FN</v>
      </c>
      <c r="BI82" t="str">
        <f t="shared" ref="BI82:BI98" si="118">IF($V82=1, IF(AP82=1, "TP", "FN"), IF(AP82=1, "FP", "TN"))</f>
        <v>FN</v>
      </c>
    </row>
    <row r="83" spans="22:61" x14ac:dyDescent="0.25">
      <c r="V83" s="15">
        <v>1</v>
      </c>
      <c r="W83" s="15">
        <v>0.126931475651788</v>
      </c>
      <c r="X83">
        <f t="shared" si="62"/>
        <v>1</v>
      </c>
      <c r="Y83">
        <f t="shared" si="63"/>
        <v>1</v>
      </c>
      <c r="Z83">
        <f t="shared" si="64"/>
        <v>0</v>
      </c>
      <c r="AA83">
        <f t="shared" si="65"/>
        <v>0</v>
      </c>
      <c r="AB83">
        <f t="shared" si="66"/>
        <v>0</v>
      </c>
      <c r="AC83">
        <f t="shared" si="67"/>
        <v>0</v>
      </c>
      <c r="AD83">
        <f t="shared" si="68"/>
        <v>0</v>
      </c>
      <c r="AE83">
        <f t="shared" si="69"/>
        <v>0</v>
      </c>
      <c r="AF83">
        <f t="shared" si="70"/>
        <v>0</v>
      </c>
      <c r="AG83">
        <f t="shared" si="71"/>
        <v>0</v>
      </c>
      <c r="AH83">
        <f t="shared" si="72"/>
        <v>0</v>
      </c>
      <c r="AI83">
        <f t="shared" si="73"/>
        <v>0</v>
      </c>
      <c r="AJ83">
        <f t="shared" si="74"/>
        <v>0</v>
      </c>
      <c r="AK83">
        <f t="shared" si="75"/>
        <v>0</v>
      </c>
      <c r="AL83">
        <f t="shared" si="76"/>
        <v>0</v>
      </c>
      <c r="AM83">
        <f t="shared" si="77"/>
        <v>0</v>
      </c>
      <c r="AN83">
        <f t="shared" si="78"/>
        <v>0</v>
      </c>
      <c r="AO83">
        <f t="shared" si="79"/>
        <v>0</v>
      </c>
      <c r="AP83">
        <f t="shared" si="80"/>
        <v>0</v>
      </c>
      <c r="AQ83" t="str">
        <f t="shared" si="100"/>
        <v>TP</v>
      </c>
      <c r="AR83" t="str">
        <f t="shared" si="101"/>
        <v>TP</v>
      </c>
      <c r="AS83" t="str">
        <f t="shared" si="102"/>
        <v>FN</v>
      </c>
      <c r="AT83" t="str">
        <f t="shared" si="103"/>
        <v>FN</v>
      </c>
      <c r="AU83" t="str">
        <f t="shared" si="104"/>
        <v>FN</v>
      </c>
      <c r="AV83" t="str">
        <f t="shared" si="105"/>
        <v>FN</v>
      </c>
      <c r="AW83" t="str">
        <f t="shared" si="106"/>
        <v>FN</v>
      </c>
      <c r="AX83" t="str">
        <f t="shared" si="107"/>
        <v>FN</v>
      </c>
      <c r="AY83" t="str">
        <f t="shared" si="108"/>
        <v>FN</v>
      </c>
      <c r="AZ83" t="str">
        <f t="shared" si="109"/>
        <v>FN</v>
      </c>
      <c r="BA83" t="str">
        <f t="shared" si="110"/>
        <v>FN</v>
      </c>
      <c r="BB83" t="str">
        <f t="shared" si="111"/>
        <v>FN</v>
      </c>
      <c r="BC83" t="str">
        <f t="shared" si="112"/>
        <v>FN</v>
      </c>
      <c r="BD83" t="str">
        <f t="shared" si="113"/>
        <v>FN</v>
      </c>
      <c r="BE83" t="str">
        <f t="shared" si="114"/>
        <v>FN</v>
      </c>
      <c r="BF83" t="str">
        <f t="shared" si="115"/>
        <v>FN</v>
      </c>
      <c r="BG83" t="str">
        <f t="shared" si="116"/>
        <v>FN</v>
      </c>
      <c r="BH83" t="str">
        <f t="shared" si="117"/>
        <v>FN</v>
      </c>
      <c r="BI83" t="str">
        <f t="shared" si="118"/>
        <v>FN</v>
      </c>
    </row>
    <row r="84" spans="22:61" x14ac:dyDescent="0.25">
      <c r="V84" s="15">
        <v>1</v>
      </c>
      <c r="W84" s="15">
        <v>0.85925306594281203</v>
      </c>
      <c r="X84">
        <f t="shared" si="62"/>
        <v>1</v>
      </c>
      <c r="Y84">
        <f t="shared" si="63"/>
        <v>1</v>
      </c>
      <c r="Z84">
        <f t="shared" si="64"/>
        <v>1</v>
      </c>
      <c r="AA84">
        <f t="shared" si="65"/>
        <v>1</v>
      </c>
      <c r="AB84">
        <f t="shared" si="66"/>
        <v>1</v>
      </c>
      <c r="AC84">
        <f t="shared" si="67"/>
        <v>1</v>
      </c>
      <c r="AD84">
        <f t="shared" si="68"/>
        <v>1</v>
      </c>
      <c r="AE84">
        <f t="shared" si="69"/>
        <v>1</v>
      </c>
      <c r="AF84">
        <f t="shared" si="70"/>
        <v>1</v>
      </c>
      <c r="AG84">
        <f t="shared" si="71"/>
        <v>1</v>
      </c>
      <c r="AH84">
        <f t="shared" si="72"/>
        <v>1</v>
      </c>
      <c r="AI84">
        <f t="shared" si="73"/>
        <v>1</v>
      </c>
      <c r="AJ84">
        <f t="shared" si="74"/>
        <v>1</v>
      </c>
      <c r="AK84">
        <f t="shared" si="75"/>
        <v>1</v>
      </c>
      <c r="AL84">
        <f t="shared" si="76"/>
        <v>1</v>
      </c>
      <c r="AM84">
        <f t="shared" si="77"/>
        <v>1</v>
      </c>
      <c r="AN84">
        <f t="shared" si="78"/>
        <v>1</v>
      </c>
      <c r="AO84">
        <f t="shared" si="79"/>
        <v>0</v>
      </c>
      <c r="AP84">
        <f t="shared" si="80"/>
        <v>0</v>
      </c>
      <c r="AQ84" t="str">
        <f t="shared" si="100"/>
        <v>TP</v>
      </c>
      <c r="AR84" t="str">
        <f t="shared" si="101"/>
        <v>TP</v>
      </c>
      <c r="AS84" t="str">
        <f t="shared" si="102"/>
        <v>TP</v>
      </c>
      <c r="AT84" t="str">
        <f t="shared" si="103"/>
        <v>TP</v>
      </c>
      <c r="AU84" t="str">
        <f t="shared" si="104"/>
        <v>TP</v>
      </c>
      <c r="AV84" t="str">
        <f t="shared" si="105"/>
        <v>TP</v>
      </c>
      <c r="AW84" t="str">
        <f t="shared" si="106"/>
        <v>TP</v>
      </c>
      <c r="AX84" t="str">
        <f t="shared" si="107"/>
        <v>TP</v>
      </c>
      <c r="AY84" t="str">
        <f t="shared" si="108"/>
        <v>TP</v>
      </c>
      <c r="AZ84" t="str">
        <f t="shared" si="109"/>
        <v>TP</v>
      </c>
      <c r="BA84" t="str">
        <f t="shared" si="110"/>
        <v>TP</v>
      </c>
      <c r="BB84" t="str">
        <f t="shared" si="111"/>
        <v>TP</v>
      </c>
      <c r="BC84" t="str">
        <f t="shared" si="112"/>
        <v>TP</v>
      </c>
      <c r="BD84" t="str">
        <f t="shared" si="113"/>
        <v>TP</v>
      </c>
      <c r="BE84" t="str">
        <f t="shared" si="114"/>
        <v>TP</v>
      </c>
      <c r="BF84" t="str">
        <f t="shared" si="115"/>
        <v>TP</v>
      </c>
      <c r="BG84" t="str">
        <f t="shared" si="116"/>
        <v>TP</v>
      </c>
      <c r="BH84" t="str">
        <f t="shared" si="117"/>
        <v>FN</v>
      </c>
      <c r="BI84" t="str">
        <f t="shared" si="118"/>
        <v>FN</v>
      </c>
    </row>
    <row r="85" spans="22:61" x14ac:dyDescent="0.25">
      <c r="V85" s="15">
        <v>1</v>
      </c>
      <c r="W85" s="15">
        <v>0.95520516611510398</v>
      </c>
      <c r="X85">
        <f t="shared" si="62"/>
        <v>1</v>
      </c>
      <c r="Y85">
        <f t="shared" si="63"/>
        <v>1</v>
      </c>
      <c r="Z85">
        <f t="shared" si="64"/>
        <v>1</v>
      </c>
      <c r="AA85">
        <f t="shared" si="65"/>
        <v>1</v>
      </c>
      <c r="AB85">
        <f t="shared" si="66"/>
        <v>1</v>
      </c>
      <c r="AC85">
        <f t="shared" si="67"/>
        <v>1</v>
      </c>
      <c r="AD85">
        <f t="shared" si="68"/>
        <v>1</v>
      </c>
      <c r="AE85">
        <f t="shared" si="69"/>
        <v>1</v>
      </c>
      <c r="AF85">
        <f t="shared" si="70"/>
        <v>1</v>
      </c>
      <c r="AG85">
        <f t="shared" si="71"/>
        <v>1</v>
      </c>
      <c r="AH85">
        <f t="shared" si="72"/>
        <v>1</v>
      </c>
      <c r="AI85">
        <f t="shared" si="73"/>
        <v>1</v>
      </c>
      <c r="AJ85">
        <f t="shared" si="74"/>
        <v>1</v>
      </c>
      <c r="AK85">
        <f t="shared" si="75"/>
        <v>1</v>
      </c>
      <c r="AL85">
        <f t="shared" si="76"/>
        <v>1</v>
      </c>
      <c r="AM85">
        <f t="shared" si="77"/>
        <v>1</v>
      </c>
      <c r="AN85">
        <f t="shared" si="78"/>
        <v>1</v>
      </c>
      <c r="AO85">
        <f t="shared" si="79"/>
        <v>1</v>
      </c>
      <c r="AP85">
        <f t="shared" si="80"/>
        <v>1</v>
      </c>
      <c r="AQ85" t="str">
        <f t="shared" si="100"/>
        <v>TP</v>
      </c>
      <c r="AR85" t="str">
        <f t="shared" si="101"/>
        <v>TP</v>
      </c>
      <c r="AS85" t="str">
        <f t="shared" si="102"/>
        <v>TP</v>
      </c>
      <c r="AT85" t="str">
        <f t="shared" si="103"/>
        <v>TP</v>
      </c>
      <c r="AU85" t="str">
        <f t="shared" si="104"/>
        <v>TP</v>
      </c>
      <c r="AV85" t="str">
        <f t="shared" si="105"/>
        <v>TP</v>
      </c>
      <c r="AW85" t="str">
        <f t="shared" si="106"/>
        <v>TP</v>
      </c>
      <c r="AX85" t="str">
        <f t="shared" si="107"/>
        <v>TP</v>
      </c>
      <c r="AY85" t="str">
        <f t="shared" si="108"/>
        <v>TP</v>
      </c>
      <c r="AZ85" t="str">
        <f t="shared" si="109"/>
        <v>TP</v>
      </c>
      <c r="BA85" t="str">
        <f t="shared" si="110"/>
        <v>TP</v>
      </c>
      <c r="BB85" t="str">
        <f t="shared" si="111"/>
        <v>TP</v>
      </c>
      <c r="BC85" t="str">
        <f t="shared" si="112"/>
        <v>TP</v>
      </c>
      <c r="BD85" t="str">
        <f t="shared" si="113"/>
        <v>TP</v>
      </c>
      <c r="BE85" t="str">
        <f t="shared" si="114"/>
        <v>TP</v>
      </c>
      <c r="BF85" t="str">
        <f t="shared" si="115"/>
        <v>TP</v>
      </c>
      <c r="BG85" t="str">
        <f t="shared" si="116"/>
        <v>TP</v>
      </c>
      <c r="BH85" t="str">
        <f t="shared" si="117"/>
        <v>TP</v>
      </c>
      <c r="BI85" t="str">
        <f t="shared" si="118"/>
        <v>TP</v>
      </c>
    </row>
    <row r="86" spans="22:61" x14ac:dyDescent="0.25">
      <c r="V86" s="15">
        <v>1</v>
      </c>
      <c r="W86" s="15">
        <v>0.79274198445928201</v>
      </c>
      <c r="X86">
        <f t="shared" si="62"/>
        <v>1</v>
      </c>
      <c r="Y86">
        <f t="shared" si="63"/>
        <v>1</v>
      </c>
      <c r="Z86">
        <f t="shared" si="64"/>
        <v>1</v>
      </c>
      <c r="AA86">
        <f t="shared" si="65"/>
        <v>1</v>
      </c>
      <c r="AB86">
        <f t="shared" si="66"/>
        <v>1</v>
      </c>
      <c r="AC86">
        <f t="shared" si="67"/>
        <v>1</v>
      </c>
      <c r="AD86">
        <f t="shared" si="68"/>
        <v>1</v>
      </c>
      <c r="AE86">
        <f t="shared" si="69"/>
        <v>1</v>
      </c>
      <c r="AF86">
        <f t="shared" si="70"/>
        <v>1</v>
      </c>
      <c r="AG86">
        <f t="shared" si="71"/>
        <v>1</v>
      </c>
      <c r="AH86">
        <f t="shared" si="72"/>
        <v>1</v>
      </c>
      <c r="AI86">
        <f t="shared" si="73"/>
        <v>1</v>
      </c>
      <c r="AJ86">
        <f t="shared" si="74"/>
        <v>1</v>
      </c>
      <c r="AK86">
        <f t="shared" si="75"/>
        <v>1</v>
      </c>
      <c r="AL86">
        <f t="shared" si="76"/>
        <v>1</v>
      </c>
      <c r="AM86">
        <f t="shared" si="77"/>
        <v>0</v>
      </c>
      <c r="AN86">
        <f t="shared" si="78"/>
        <v>0</v>
      </c>
      <c r="AO86">
        <f t="shared" si="79"/>
        <v>0</v>
      </c>
      <c r="AP86">
        <f t="shared" si="80"/>
        <v>0</v>
      </c>
      <c r="AQ86" t="str">
        <f t="shared" si="100"/>
        <v>TP</v>
      </c>
      <c r="AR86" t="str">
        <f t="shared" si="101"/>
        <v>TP</v>
      </c>
      <c r="AS86" t="str">
        <f t="shared" si="102"/>
        <v>TP</v>
      </c>
      <c r="AT86" t="str">
        <f t="shared" si="103"/>
        <v>TP</v>
      </c>
      <c r="AU86" t="str">
        <f t="shared" si="104"/>
        <v>TP</v>
      </c>
      <c r="AV86" t="str">
        <f t="shared" si="105"/>
        <v>TP</v>
      </c>
      <c r="AW86" t="str">
        <f t="shared" si="106"/>
        <v>TP</v>
      </c>
      <c r="AX86" t="str">
        <f t="shared" si="107"/>
        <v>TP</v>
      </c>
      <c r="AY86" t="str">
        <f t="shared" si="108"/>
        <v>TP</v>
      </c>
      <c r="AZ86" t="str">
        <f t="shared" si="109"/>
        <v>TP</v>
      </c>
      <c r="BA86" t="str">
        <f t="shared" si="110"/>
        <v>TP</v>
      </c>
      <c r="BB86" t="str">
        <f t="shared" si="111"/>
        <v>TP</v>
      </c>
      <c r="BC86" t="str">
        <f t="shared" si="112"/>
        <v>TP</v>
      </c>
      <c r="BD86" t="str">
        <f t="shared" si="113"/>
        <v>TP</v>
      </c>
      <c r="BE86" t="str">
        <f t="shared" si="114"/>
        <v>TP</v>
      </c>
      <c r="BF86" t="str">
        <f t="shared" si="115"/>
        <v>FN</v>
      </c>
      <c r="BG86" t="str">
        <f t="shared" si="116"/>
        <v>FN</v>
      </c>
      <c r="BH86" t="str">
        <f t="shared" si="117"/>
        <v>FN</v>
      </c>
      <c r="BI86" t="str">
        <f t="shared" si="118"/>
        <v>FN</v>
      </c>
    </row>
    <row r="87" spans="22:61" x14ac:dyDescent="0.25">
      <c r="V87" s="15">
        <v>1</v>
      </c>
      <c r="W87" s="15">
        <v>0.89894588446427504</v>
      </c>
      <c r="X87">
        <f t="shared" si="62"/>
        <v>1</v>
      </c>
      <c r="Y87">
        <f t="shared" si="63"/>
        <v>1</v>
      </c>
      <c r="Z87">
        <f t="shared" si="64"/>
        <v>1</v>
      </c>
      <c r="AA87">
        <f t="shared" si="65"/>
        <v>1</v>
      </c>
      <c r="AB87">
        <f t="shared" si="66"/>
        <v>1</v>
      </c>
      <c r="AC87">
        <f t="shared" si="67"/>
        <v>1</v>
      </c>
      <c r="AD87">
        <f t="shared" si="68"/>
        <v>1</v>
      </c>
      <c r="AE87">
        <f t="shared" si="69"/>
        <v>1</v>
      </c>
      <c r="AF87">
        <f t="shared" si="70"/>
        <v>1</v>
      </c>
      <c r="AG87">
        <f t="shared" si="71"/>
        <v>1</v>
      </c>
      <c r="AH87">
        <f t="shared" si="72"/>
        <v>1</v>
      </c>
      <c r="AI87">
        <f t="shared" si="73"/>
        <v>1</v>
      </c>
      <c r="AJ87">
        <f t="shared" si="74"/>
        <v>1</v>
      </c>
      <c r="AK87">
        <f t="shared" si="75"/>
        <v>1</v>
      </c>
      <c r="AL87">
        <f t="shared" si="76"/>
        <v>1</v>
      </c>
      <c r="AM87">
        <f t="shared" si="77"/>
        <v>1</v>
      </c>
      <c r="AN87">
        <f t="shared" si="78"/>
        <v>1</v>
      </c>
      <c r="AO87">
        <f t="shared" si="79"/>
        <v>0</v>
      </c>
      <c r="AP87">
        <f t="shared" si="80"/>
        <v>0</v>
      </c>
      <c r="AQ87" t="str">
        <f t="shared" si="100"/>
        <v>TP</v>
      </c>
      <c r="AR87" t="str">
        <f t="shared" si="101"/>
        <v>TP</v>
      </c>
      <c r="AS87" t="str">
        <f t="shared" si="102"/>
        <v>TP</v>
      </c>
      <c r="AT87" t="str">
        <f t="shared" si="103"/>
        <v>TP</v>
      </c>
      <c r="AU87" t="str">
        <f t="shared" si="104"/>
        <v>TP</v>
      </c>
      <c r="AV87" t="str">
        <f t="shared" si="105"/>
        <v>TP</v>
      </c>
      <c r="AW87" t="str">
        <f t="shared" si="106"/>
        <v>TP</v>
      </c>
      <c r="AX87" t="str">
        <f t="shared" si="107"/>
        <v>TP</v>
      </c>
      <c r="AY87" t="str">
        <f t="shared" si="108"/>
        <v>TP</v>
      </c>
      <c r="AZ87" t="str">
        <f t="shared" si="109"/>
        <v>TP</v>
      </c>
      <c r="BA87" t="str">
        <f t="shared" si="110"/>
        <v>TP</v>
      </c>
      <c r="BB87" t="str">
        <f t="shared" si="111"/>
        <v>TP</v>
      </c>
      <c r="BC87" t="str">
        <f t="shared" si="112"/>
        <v>TP</v>
      </c>
      <c r="BD87" t="str">
        <f t="shared" si="113"/>
        <v>TP</v>
      </c>
      <c r="BE87" t="str">
        <f t="shared" si="114"/>
        <v>TP</v>
      </c>
      <c r="BF87" t="str">
        <f t="shared" si="115"/>
        <v>TP</v>
      </c>
      <c r="BG87" t="str">
        <f t="shared" si="116"/>
        <v>TP</v>
      </c>
      <c r="BH87" t="str">
        <f t="shared" si="117"/>
        <v>FN</v>
      </c>
      <c r="BI87" t="str">
        <f t="shared" si="118"/>
        <v>FN</v>
      </c>
    </row>
    <row r="88" spans="22:61" x14ac:dyDescent="0.25">
      <c r="V88" s="15">
        <v>0</v>
      </c>
      <c r="W88" s="15">
        <v>0.43091147354842202</v>
      </c>
      <c r="X88">
        <f t="shared" si="62"/>
        <v>1</v>
      </c>
      <c r="Y88">
        <f t="shared" si="63"/>
        <v>1</v>
      </c>
      <c r="Z88">
        <f t="shared" si="64"/>
        <v>1</v>
      </c>
      <c r="AA88">
        <f t="shared" si="65"/>
        <v>1</v>
      </c>
      <c r="AB88">
        <f t="shared" si="66"/>
        <v>1</v>
      </c>
      <c r="AC88">
        <f t="shared" si="67"/>
        <v>1</v>
      </c>
      <c r="AD88">
        <f t="shared" si="68"/>
        <v>1</v>
      </c>
      <c r="AE88">
        <f t="shared" si="69"/>
        <v>1</v>
      </c>
      <c r="AF88">
        <f t="shared" si="70"/>
        <v>0</v>
      </c>
      <c r="AG88">
        <f t="shared" si="71"/>
        <v>0</v>
      </c>
      <c r="AH88">
        <f t="shared" si="72"/>
        <v>0</v>
      </c>
      <c r="AI88">
        <f t="shared" si="73"/>
        <v>0</v>
      </c>
      <c r="AJ88">
        <f t="shared" si="74"/>
        <v>0</v>
      </c>
      <c r="AK88">
        <f t="shared" si="75"/>
        <v>0</v>
      </c>
      <c r="AL88">
        <f t="shared" si="76"/>
        <v>0</v>
      </c>
      <c r="AM88">
        <f t="shared" si="77"/>
        <v>0</v>
      </c>
      <c r="AN88">
        <f t="shared" si="78"/>
        <v>0</v>
      </c>
      <c r="AO88">
        <f t="shared" si="79"/>
        <v>0</v>
      </c>
      <c r="AP88">
        <f t="shared" si="80"/>
        <v>0</v>
      </c>
      <c r="AQ88" t="str">
        <f t="shared" si="100"/>
        <v>FP</v>
      </c>
      <c r="AR88" t="str">
        <f t="shared" si="101"/>
        <v>FP</v>
      </c>
      <c r="AS88" t="str">
        <f t="shared" si="102"/>
        <v>FP</v>
      </c>
      <c r="AT88" t="str">
        <f t="shared" si="103"/>
        <v>FP</v>
      </c>
      <c r="AU88" t="str">
        <f t="shared" si="104"/>
        <v>FP</v>
      </c>
      <c r="AV88" t="str">
        <f t="shared" si="105"/>
        <v>FP</v>
      </c>
      <c r="AW88" t="str">
        <f t="shared" si="106"/>
        <v>FP</v>
      </c>
      <c r="AX88" t="str">
        <f t="shared" si="107"/>
        <v>FP</v>
      </c>
      <c r="AY88" t="str">
        <f t="shared" si="108"/>
        <v>TN</v>
      </c>
      <c r="AZ88" t="str">
        <f t="shared" si="109"/>
        <v>TN</v>
      </c>
      <c r="BA88" t="str">
        <f t="shared" si="110"/>
        <v>TN</v>
      </c>
      <c r="BB88" t="str">
        <f t="shared" si="111"/>
        <v>TN</v>
      </c>
      <c r="BC88" t="str">
        <f t="shared" si="112"/>
        <v>TN</v>
      </c>
      <c r="BD88" t="str">
        <f t="shared" si="113"/>
        <v>TN</v>
      </c>
      <c r="BE88" t="str">
        <f t="shared" si="114"/>
        <v>TN</v>
      </c>
      <c r="BF88" t="str">
        <f t="shared" si="115"/>
        <v>TN</v>
      </c>
      <c r="BG88" t="str">
        <f t="shared" si="116"/>
        <v>TN</v>
      </c>
      <c r="BH88" t="str">
        <f t="shared" si="117"/>
        <v>TN</v>
      </c>
      <c r="BI88" t="str">
        <f t="shared" si="118"/>
        <v>TN</v>
      </c>
    </row>
    <row r="89" spans="22:61" x14ac:dyDescent="0.25">
      <c r="V89" s="15">
        <v>1</v>
      </c>
      <c r="W89" s="15">
        <v>0.37600654407223</v>
      </c>
      <c r="X89">
        <f t="shared" si="62"/>
        <v>1</v>
      </c>
      <c r="Y89">
        <f t="shared" si="63"/>
        <v>1</v>
      </c>
      <c r="Z89">
        <f t="shared" si="64"/>
        <v>1</v>
      </c>
      <c r="AA89">
        <f t="shared" si="65"/>
        <v>1</v>
      </c>
      <c r="AB89">
        <f t="shared" si="66"/>
        <v>1</v>
      </c>
      <c r="AC89">
        <f t="shared" si="67"/>
        <v>1</v>
      </c>
      <c r="AD89">
        <f t="shared" si="68"/>
        <v>1</v>
      </c>
      <c r="AE89">
        <f t="shared" si="69"/>
        <v>0</v>
      </c>
      <c r="AF89">
        <f t="shared" si="70"/>
        <v>0</v>
      </c>
      <c r="AG89">
        <f t="shared" si="71"/>
        <v>0</v>
      </c>
      <c r="AH89">
        <f t="shared" si="72"/>
        <v>0</v>
      </c>
      <c r="AI89">
        <f t="shared" si="73"/>
        <v>0</v>
      </c>
      <c r="AJ89">
        <f t="shared" si="74"/>
        <v>0</v>
      </c>
      <c r="AK89">
        <f t="shared" si="75"/>
        <v>0</v>
      </c>
      <c r="AL89">
        <f t="shared" si="76"/>
        <v>0</v>
      </c>
      <c r="AM89">
        <f t="shared" si="77"/>
        <v>0</v>
      </c>
      <c r="AN89">
        <f t="shared" si="78"/>
        <v>0</v>
      </c>
      <c r="AO89">
        <f t="shared" si="79"/>
        <v>0</v>
      </c>
      <c r="AP89">
        <f t="shared" si="80"/>
        <v>0</v>
      </c>
      <c r="AQ89" t="str">
        <f t="shared" si="100"/>
        <v>TP</v>
      </c>
      <c r="AR89" t="str">
        <f t="shared" si="101"/>
        <v>TP</v>
      </c>
      <c r="AS89" t="str">
        <f t="shared" si="102"/>
        <v>TP</v>
      </c>
      <c r="AT89" t="str">
        <f t="shared" si="103"/>
        <v>TP</v>
      </c>
      <c r="AU89" t="str">
        <f t="shared" si="104"/>
        <v>TP</v>
      </c>
      <c r="AV89" t="str">
        <f t="shared" si="105"/>
        <v>TP</v>
      </c>
      <c r="AW89" t="str">
        <f t="shared" si="106"/>
        <v>TP</v>
      </c>
      <c r="AX89" t="str">
        <f t="shared" si="107"/>
        <v>FN</v>
      </c>
      <c r="AY89" t="str">
        <f t="shared" si="108"/>
        <v>FN</v>
      </c>
      <c r="AZ89" t="str">
        <f t="shared" si="109"/>
        <v>FN</v>
      </c>
      <c r="BA89" t="str">
        <f t="shared" si="110"/>
        <v>FN</v>
      </c>
      <c r="BB89" t="str">
        <f t="shared" si="111"/>
        <v>FN</v>
      </c>
      <c r="BC89" t="str">
        <f t="shared" si="112"/>
        <v>FN</v>
      </c>
      <c r="BD89" t="str">
        <f t="shared" si="113"/>
        <v>FN</v>
      </c>
      <c r="BE89" t="str">
        <f t="shared" si="114"/>
        <v>FN</v>
      </c>
      <c r="BF89" t="str">
        <f t="shared" si="115"/>
        <v>FN</v>
      </c>
      <c r="BG89" t="str">
        <f t="shared" si="116"/>
        <v>FN</v>
      </c>
      <c r="BH89" t="str">
        <f t="shared" si="117"/>
        <v>FN</v>
      </c>
      <c r="BI89" t="str">
        <f t="shared" si="118"/>
        <v>FN</v>
      </c>
    </row>
    <row r="90" spans="22:61" x14ac:dyDescent="0.25">
      <c r="V90" s="15">
        <v>1</v>
      </c>
      <c r="W90" s="15">
        <v>0.377086435971133</v>
      </c>
      <c r="X90">
        <f t="shared" si="62"/>
        <v>1</v>
      </c>
      <c r="Y90">
        <f t="shared" si="63"/>
        <v>1</v>
      </c>
      <c r="Z90">
        <f t="shared" si="64"/>
        <v>1</v>
      </c>
      <c r="AA90">
        <f t="shared" si="65"/>
        <v>1</v>
      </c>
      <c r="AB90">
        <f t="shared" si="66"/>
        <v>1</v>
      </c>
      <c r="AC90">
        <f t="shared" si="67"/>
        <v>1</v>
      </c>
      <c r="AD90">
        <f t="shared" si="68"/>
        <v>1</v>
      </c>
      <c r="AE90">
        <f t="shared" si="69"/>
        <v>0</v>
      </c>
      <c r="AF90">
        <f t="shared" si="70"/>
        <v>0</v>
      </c>
      <c r="AG90">
        <f t="shared" si="71"/>
        <v>0</v>
      </c>
      <c r="AH90">
        <f t="shared" si="72"/>
        <v>0</v>
      </c>
      <c r="AI90">
        <f t="shared" si="73"/>
        <v>0</v>
      </c>
      <c r="AJ90">
        <f t="shared" si="74"/>
        <v>0</v>
      </c>
      <c r="AK90">
        <f t="shared" si="75"/>
        <v>0</v>
      </c>
      <c r="AL90">
        <f t="shared" si="76"/>
        <v>0</v>
      </c>
      <c r="AM90">
        <f t="shared" si="77"/>
        <v>0</v>
      </c>
      <c r="AN90">
        <f t="shared" si="78"/>
        <v>0</v>
      </c>
      <c r="AO90">
        <f t="shared" si="79"/>
        <v>0</v>
      </c>
      <c r="AP90">
        <f t="shared" si="80"/>
        <v>0</v>
      </c>
      <c r="AQ90" t="str">
        <f t="shared" si="100"/>
        <v>TP</v>
      </c>
      <c r="AR90" t="str">
        <f t="shared" si="101"/>
        <v>TP</v>
      </c>
      <c r="AS90" t="str">
        <f t="shared" si="102"/>
        <v>TP</v>
      </c>
      <c r="AT90" t="str">
        <f t="shared" si="103"/>
        <v>TP</v>
      </c>
      <c r="AU90" t="str">
        <f t="shared" si="104"/>
        <v>TP</v>
      </c>
      <c r="AV90" t="str">
        <f t="shared" si="105"/>
        <v>TP</v>
      </c>
      <c r="AW90" t="str">
        <f t="shared" si="106"/>
        <v>TP</v>
      </c>
      <c r="AX90" t="str">
        <f t="shared" si="107"/>
        <v>FN</v>
      </c>
      <c r="AY90" t="str">
        <f t="shared" si="108"/>
        <v>FN</v>
      </c>
      <c r="AZ90" t="str">
        <f t="shared" si="109"/>
        <v>FN</v>
      </c>
      <c r="BA90" t="str">
        <f t="shared" si="110"/>
        <v>FN</v>
      </c>
      <c r="BB90" t="str">
        <f t="shared" si="111"/>
        <v>FN</v>
      </c>
      <c r="BC90" t="str">
        <f t="shared" si="112"/>
        <v>FN</v>
      </c>
      <c r="BD90" t="str">
        <f t="shared" si="113"/>
        <v>FN</v>
      </c>
      <c r="BE90" t="str">
        <f t="shared" si="114"/>
        <v>FN</v>
      </c>
      <c r="BF90" t="str">
        <f t="shared" si="115"/>
        <v>FN</v>
      </c>
      <c r="BG90" t="str">
        <f t="shared" si="116"/>
        <v>FN</v>
      </c>
      <c r="BH90" t="str">
        <f t="shared" si="117"/>
        <v>FN</v>
      </c>
      <c r="BI90" t="str">
        <f t="shared" si="118"/>
        <v>FN</v>
      </c>
    </row>
    <row r="91" spans="22:61" x14ac:dyDescent="0.25">
      <c r="V91" s="15">
        <v>1</v>
      </c>
      <c r="W91" s="15"/>
    </row>
    <row r="92" spans="22:61" x14ac:dyDescent="0.25">
      <c r="V92" s="15">
        <v>1</v>
      </c>
      <c r="W92" s="15">
        <v>0.76694369871439705</v>
      </c>
      <c r="X92">
        <f t="shared" si="62"/>
        <v>1</v>
      </c>
      <c r="Y92">
        <f t="shared" si="63"/>
        <v>1</v>
      </c>
      <c r="Z92">
        <f t="shared" si="64"/>
        <v>1</v>
      </c>
      <c r="AA92">
        <f t="shared" si="65"/>
        <v>1</v>
      </c>
      <c r="AB92">
        <f t="shared" si="66"/>
        <v>1</v>
      </c>
      <c r="AC92">
        <f t="shared" si="67"/>
        <v>1</v>
      </c>
      <c r="AD92">
        <f t="shared" si="68"/>
        <v>1</v>
      </c>
      <c r="AE92">
        <f t="shared" si="69"/>
        <v>1</v>
      </c>
      <c r="AF92">
        <f t="shared" si="70"/>
        <v>1</v>
      </c>
      <c r="AG92">
        <f t="shared" si="71"/>
        <v>1</v>
      </c>
      <c r="AH92">
        <f t="shared" si="72"/>
        <v>1</v>
      </c>
      <c r="AI92">
        <f t="shared" si="73"/>
        <v>1</v>
      </c>
      <c r="AJ92">
        <f t="shared" si="74"/>
        <v>1</v>
      </c>
      <c r="AK92">
        <f t="shared" si="75"/>
        <v>1</v>
      </c>
      <c r="AL92">
        <f t="shared" si="76"/>
        <v>1</v>
      </c>
      <c r="AM92">
        <f t="shared" si="77"/>
        <v>0</v>
      </c>
      <c r="AN92">
        <f t="shared" si="78"/>
        <v>0</v>
      </c>
      <c r="AO92">
        <f t="shared" si="79"/>
        <v>0</v>
      </c>
      <c r="AP92">
        <f t="shared" si="80"/>
        <v>0</v>
      </c>
      <c r="AQ92" t="str">
        <f t="shared" si="100"/>
        <v>TP</v>
      </c>
      <c r="AR92" t="str">
        <f t="shared" si="101"/>
        <v>TP</v>
      </c>
      <c r="AS92" t="str">
        <f t="shared" si="102"/>
        <v>TP</v>
      </c>
      <c r="AT92" t="str">
        <f t="shared" si="103"/>
        <v>TP</v>
      </c>
      <c r="AU92" t="str">
        <f t="shared" si="104"/>
        <v>TP</v>
      </c>
      <c r="AV92" t="str">
        <f t="shared" si="105"/>
        <v>TP</v>
      </c>
      <c r="AW92" t="str">
        <f t="shared" si="106"/>
        <v>TP</v>
      </c>
      <c r="AX92" t="str">
        <f t="shared" si="107"/>
        <v>TP</v>
      </c>
      <c r="AY92" t="str">
        <f t="shared" si="108"/>
        <v>TP</v>
      </c>
      <c r="AZ92" t="str">
        <f t="shared" si="109"/>
        <v>TP</v>
      </c>
      <c r="BA92" t="str">
        <f t="shared" si="110"/>
        <v>TP</v>
      </c>
      <c r="BB92" t="str">
        <f t="shared" si="111"/>
        <v>TP</v>
      </c>
      <c r="BC92" t="str">
        <f t="shared" si="112"/>
        <v>TP</v>
      </c>
      <c r="BD92" t="str">
        <f t="shared" si="113"/>
        <v>TP</v>
      </c>
      <c r="BE92" t="str">
        <f t="shared" si="114"/>
        <v>TP</v>
      </c>
      <c r="BF92" t="str">
        <f t="shared" si="115"/>
        <v>FN</v>
      </c>
      <c r="BG92" t="str">
        <f t="shared" si="116"/>
        <v>FN</v>
      </c>
      <c r="BH92" t="str">
        <f t="shared" si="117"/>
        <v>FN</v>
      </c>
      <c r="BI92" t="str">
        <f t="shared" si="118"/>
        <v>FN</v>
      </c>
    </row>
    <row r="93" spans="22:61" x14ac:dyDescent="0.25">
      <c r="V93" s="15">
        <v>1</v>
      </c>
      <c r="W93" s="15">
        <v>0.81828433171194703</v>
      </c>
      <c r="X93">
        <f t="shared" si="62"/>
        <v>1</v>
      </c>
      <c r="Y93">
        <f t="shared" si="63"/>
        <v>1</v>
      </c>
      <c r="Z93">
        <f t="shared" si="64"/>
        <v>1</v>
      </c>
      <c r="AA93">
        <f t="shared" si="65"/>
        <v>1</v>
      </c>
      <c r="AB93">
        <f t="shared" si="66"/>
        <v>1</v>
      </c>
      <c r="AC93">
        <f t="shared" si="67"/>
        <v>1</v>
      </c>
      <c r="AD93">
        <f t="shared" si="68"/>
        <v>1</v>
      </c>
      <c r="AE93">
        <f t="shared" si="69"/>
        <v>1</v>
      </c>
      <c r="AF93">
        <f t="shared" si="70"/>
        <v>1</v>
      </c>
      <c r="AG93">
        <f t="shared" si="71"/>
        <v>1</v>
      </c>
      <c r="AH93">
        <f t="shared" si="72"/>
        <v>1</v>
      </c>
      <c r="AI93">
        <f t="shared" si="73"/>
        <v>1</v>
      </c>
      <c r="AJ93">
        <f t="shared" si="74"/>
        <v>1</v>
      </c>
      <c r="AK93">
        <f t="shared" si="75"/>
        <v>1</v>
      </c>
      <c r="AL93">
        <f t="shared" si="76"/>
        <v>1</v>
      </c>
      <c r="AM93">
        <f t="shared" si="77"/>
        <v>1</v>
      </c>
      <c r="AN93">
        <f t="shared" si="78"/>
        <v>0</v>
      </c>
      <c r="AO93">
        <f t="shared" si="79"/>
        <v>0</v>
      </c>
      <c r="AP93">
        <f t="shared" si="80"/>
        <v>0</v>
      </c>
      <c r="AQ93" t="str">
        <f t="shared" si="100"/>
        <v>TP</v>
      </c>
      <c r="AR93" t="str">
        <f t="shared" si="101"/>
        <v>TP</v>
      </c>
      <c r="AS93" t="str">
        <f t="shared" si="102"/>
        <v>TP</v>
      </c>
      <c r="AT93" t="str">
        <f t="shared" si="103"/>
        <v>TP</v>
      </c>
      <c r="AU93" t="str">
        <f t="shared" si="104"/>
        <v>TP</v>
      </c>
      <c r="AV93" t="str">
        <f t="shared" si="105"/>
        <v>TP</v>
      </c>
      <c r="AW93" t="str">
        <f t="shared" si="106"/>
        <v>TP</v>
      </c>
      <c r="AX93" t="str">
        <f t="shared" si="107"/>
        <v>TP</v>
      </c>
      <c r="AY93" t="str">
        <f t="shared" si="108"/>
        <v>TP</v>
      </c>
      <c r="AZ93" t="str">
        <f t="shared" si="109"/>
        <v>TP</v>
      </c>
      <c r="BA93" t="str">
        <f t="shared" si="110"/>
        <v>TP</v>
      </c>
      <c r="BB93" t="str">
        <f t="shared" si="111"/>
        <v>TP</v>
      </c>
      <c r="BC93" t="str">
        <f t="shared" si="112"/>
        <v>TP</v>
      </c>
      <c r="BD93" t="str">
        <f t="shared" si="113"/>
        <v>TP</v>
      </c>
      <c r="BE93" t="str">
        <f t="shared" si="114"/>
        <v>TP</v>
      </c>
      <c r="BF93" t="str">
        <f t="shared" si="115"/>
        <v>TP</v>
      </c>
      <c r="BG93" t="str">
        <f t="shared" si="116"/>
        <v>FN</v>
      </c>
      <c r="BH93" t="str">
        <f t="shared" si="117"/>
        <v>FN</v>
      </c>
      <c r="BI93" t="str">
        <f t="shared" si="118"/>
        <v>FN</v>
      </c>
    </row>
    <row r="94" spans="22:61" x14ac:dyDescent="0.25">
      <c r="V94" s="15">
        <v>1</v>
      </c>
      <c r="W94" s="15">
        <v>0.75833388131691504</v>
      </c>
      <c r="X94">
        <f t="shared" si="62"/>
        <v>1</v>
      </c>
      <c r="Y94">
        <f t="shared" si="63"/>
        <v>1</v>
      </c>
      <c r="Z94">
        <f t="shared" si="64"/>
        <v>1</v>
      </c>
      <c r="AA94">
        <f t="shared" si="65"/>
        <v>1</v>
      </c>
      <c r="AB94">
        <f t="shared" si="66"/>
        <v>1</v>
      </c>
      <c r="AC94">
        <f t="shared" si="67"/>
        <v>1</v>
      </c>
      <c r="AD94">
        <f t="shared" si="68"/>
        <v>1</v>
      </c>
      <c r="AE94">
        <f t="shared" si="69"/>
        <v>1</v>
      </c>
      <c r="AF94">
        <f t="shared" si="70"/>
        <v>1</v>
      </c>
      <c r="AG94">
        <f t="shared" si="71"/>
        <v>1</v>
      </c>
      <c r="AH94">
        <f t="shared" si="72"/>
        <v>1</v>
      </c>
      <c r="AI94">
        <f t="shared" si="73"/>
        <v>1</v>
      </c>
      <c r="AJ94">
        <f t="shared" si="74"/>
        <v>1</v>
      </c>
      <c r="AK94">
        <f t="shared" si="75"/>
        <v>1</v>
      </c>
      <c r="AL94">
        <f t="shared" si="76"/>
        <v>1</v>
      </c>
      <c r="AM94">
        <f t="shared" si="77"/>
        <v>0</v>
      </c>
      <c r="AN94">
        <f t="shared" si="78"/>
        <v>0</v>
      </c>
      <c r="AO94">
        <f t="shared" si="79"/>
        <v>0</v>
      </c>
      <c r="AP94">
        <f t="shared" si="80"/>
        <v>0</v>
      </c>
      <c r="AQ94" t="str">
        <f t="shared" si="100"/>
        <v>TP</v>
      </c>
      <c r="AR94" t="str">
        <f t="shared" si="101"/>
        <v>TP</v>
      </c>
      <c r="AS94" t="str">
        <f t="shared" si="102"/>
        <v>TP</v>
      </c>
      <c r="AT94" t="str">
        <f t="shared" si="103"/>
        <v>TP</v>
      </c>
      <c r="AU94" t="str">
        <f t="shared" si="104"/>
        <v>TP</v>
      </c>
      <c r="AV94" t="str">
        <f t="shared" si="105"/>
        <v>TP</v>
      </c>
      <c r="AW94" t="str">
        <f t="shared" si="106"/>
        <v>TP</v>
      </c>
      <c r="AX94" t="str">
        <f t="shared" si="107"/>
        <v>TP</v>
      </c>
      <c r="AY94" t="str">
        <f t="shared" si="108"/>
        <v>TP</v>
      </c>
      <c r="AZ94" t="str">
        <f t="shared" si="109"/>
        <v>TP</v>
      </c>
      <c r="BA94" t="str">
        <f t="shared" si="110"/>
        <v>TP</v>
      </c>
      <c r="BB94" t="str">
        <f t="shared" si="111"/>
        <v>TP</v>
      </c>
      <c r="BC94" t="str">
        <f t="shared" si="112"/>
        <v>TP</v>
      </c>
      <c r="BD94" t="str">
        <f t="shared" si="113"/>
        <v>TP</v>
      </c>
      <c r="BE94" t="str">
        <f t="shared" si="114"/>
        <v>TP</v>
      </c>
      <c r="BF94" t="str">
        <f t="shared" si="115"/>
        <v>FN</v>
      </c>
      <c r="BG94" t="str">
        <f t="shared" si="116"/>
        <v>FN</v>
      </c>
      <c r="BH94" t="str">
        <f t="shared" si="117"/>
        <v>FN</v>
      </c>
      <c r="BI94" t="str">
        <f t="shared" si="118"/>
        <v>FN</v>
      </c>
    </row>
    <row r="95" spans="22:61" x14ac:dyDescent="0.25">
      <c r="V95" s="15">
        <v>0</v>
      </c>
      <c r="W95" s="15">
        <v>0.74184880209840998</v>
      </c>
      <c r="X95">
        <f t="shared" si="62"/>
        <v>1</v>
      </c>
      <c r="Y95">
        <f t="shared" si="63"/>
        <v>1</v>
      </c>
      <c r="Z95">
        <f t="shared" si="64"/>
        <v>1</v>
      </c>
      <c r="AA95">
        <f t="shared" si="65"/>
        <v>1</v>
      </c>
      <c r="AB95">
        <f t="shared" si="66"/>
        <v>1</v>
      </c>
      <c r="AC95">
        <f t="shared" si="67"/>
        <v>1</v>
      </c>
      <c r="AD95">
        <f t="shared" si="68"/>
        <v>1</v>
      </c>
      <c r="AE95">
        <f t="shared" si="69"/>
        <v>1</v>
      </c>
      <c r="AF95">
        <f t="shared" si="70"/>
        <v>1</v>
      </c>
      <c r="AG95">
        <f t="shared" si="71"/>
        <v>1</v>
      </c>
      <c r="AH95">
        <f t="shared" si="72"/>
        <v>1</v>
      </c>
      <c r="AI95">
        <f t="shared" si="73"/>
        <v>1</v>
      </c>
      <c r="AJ95">
        <f t="shared" si="74"/>
        <v>1</v>
      </c>
      <c r="AK95">
        <f t="shared" si="75"/>
        <v>1</v>
      </c>
      <c r="AL95">
        <f t="shared" si="76"/>
        <v>0</v>
      </c>
      <c r="AM95">
        <f t="shared" si="77"/>
        <v>0</v>
      </c>
      <c r="AN95">
        <f t="shared" si="78"/>
        <v>0</v>
      </c>
      <c r="AO95">
        <f t="shared" si="79"/>
        <v>0</v>
      </c>
      <c r="AP95">
        <f t="shared" si="80"/>
        <v>0</v>
      </c>
      <c r="AQ95" t="str">
        <f t="shared" si="100"/>
        <v>FP</v>
      </c>
      <c r="AR95" t="str">
        <f t="shared" si="101"/>
        <v>FP</v>
      </c>
      <c r="AS95" t="str">
        <f t="shared" si="102"/>
        <v>FP</v>
      </c>
      <c r="AT95" t="str">
        <f t="shared" si="103"/>
        <v>FP</v>
      </c>
      <c r="AU95" t="str">
        <f t="shared" si="104"/>
        <v>FP</v>
      </c>
      <c r="AV95" t="str">
        <f t="shared" si="105"/>
        <v>FP</v>
      </c>
      <c r="AW95" t="str">
        <f t="shared" si="106"/>
        <v>FP</v>
      </c>
      <c r="AX95" t="str">
        <f t="shared" si="107"/>
        <v>FP</v>
      </c>
      <c r="AY95" t="str">
        <f t="shared" si="108"/>
        <v>FP</v>
      </c>
      <c r="AZ95" t="str">
        <f t="shared" si="109"/>
        <v>FP</v>
      </c>
      <c r="BA95" t="str">
        <f t="shared" si="110"/>
        <v>FP</v>
      </c>
      <c r="BB95" t="str">
        <f t="shared" si="111"/>
        <v>FP</v>
      </c>
      <c r="BC95" t="str">
        <f t="shared" si="112"/>
        <v>FP</v>
      </c>
      <c r="BD95" t="str">
        <f t="shared" si="113"/>
        <v>FP</v>
      </c>
      <c r="BE95" t="str">
        <f t="shared" si="114"/>
        <v>TN</v>
      </c>
      <c r="BF95" t="str">
        <f t="shared" si="115"/>
        <v>TN</v>
      </c>
      <c r="BG95" t="str">
        <f t="shared" si="116"/>
        <v>TN</v>
      </c>
      <c r="BH95" t="str">
        <f t="shared" si="117"/>
        <v>TN</v>
      </c>
      <c r="BI95" t="str">
        <f t="shared" si="118"/>
        <v>TN</v>
      </c>
    </row>
    <row r="96" spans="22:61" x14ac:dyDescent="0.25">
      <c r="V96" s="15">
        <v>1</v>
      </c>
      <c r="W96" s="15">
        <v>0.71551729979947598</v>
      </c>
      <c r="X96">
        <f t="shared" si="62"/>
        <v>1</v>
      </c>
      <c r="Y96">
        <f t="shared" si="63"/>
        <v>1</v>
      </c>
      <c r="Z96">
        <f t="shared" si="64"/>
        <v>1</v>
      </c>
      <c r="AA96">
        <f t="shared" si="65"/>
        <v>1</v>
      </c>
      <c r="AB96">
        <f t="shared" si="66"/>
        <v>1</v>
      </c>
      <c r="AC96">
        <f t="shared" si="67"/>
        <v>1</v>
      </c>
      <c r="AD96">
        <f t="shared" si="68"/>
        <v>1</v>
      </c>
      <c r="AE96">
        <f t="shared" si="69"/>
        <v>1</v>
      </c>
      <c r="AF96">
        <f t="shared" si="70"/>
        <v>1</v>
      </c>
      <c r="AG96">
        <f t="shared" si="71"/>
        <v>1</v>
      </c>
      <c r="AH96">
        <f t="shared" si="72"/>
        <v>1</v>
      </c>
      <c r="AI96">
        <f t="shared" si="73"/>
        <v>1</v>
      </c>
      <c r="AJ96">
        <f t="shared" si="74"/>
        <v>1</v>
      </c>
      <c r="AK96">
        <f t="shared" si="75"/>
        <v>1</v>
      </c>
      <c r="AL96">
        <f t="shared" si="76"/>
        <v>0</v>
      </c>
      <c r="AM96">
        <f t="shared" si="77"/>
        <v>0</v>
      </c>
      <c r="AN96">
        <f t="shared" si="78"/>
        <v>0</v>
      </c>
      <c r="AO96">
        <f t="shared" si="79"/>
        <v>0</v>
      </c>
      <c r="AP96">
        <f t="shared" si="80"/>
        <v>0</v>
      </c>
      <c r="AQ96" t="str">
        <f t="shared" si="100"/>
        <v>TP</v>
      </c>
      <c r="AR96" t="str">
        <f t="shared" si="101"/>
        <v>TP</v>
      </c>
      <c r="AS96" t="str">
        <f t="shared" si="102"/>
        <v>TP</v>
      </c>
      <c r="AT96" t="str">
        <f t="shared" si="103"/>
        <v>TP</v>
      </c>
      <c r="AU96" t="str">
        <f t="shared" si="104"/>
        <v>TP</v>
      </c>
      <c r="AV96" t="str">
        <f t="shared" si="105"/>
        <v>TP</v>
      </c>
      <c r="AW96" t="str">
        <f t="shared" si="106"/>
        <v>TP</v>
      </c>
      <c r="AX96" t="str">
        <f t="shared" si="107"/>
        <v>TP</v>
      </c>
      <c r="AY96" t="str">
        <f t="shared" si="108"/>
        <v>TP</v>
      </c>
      <c r="AZ96" t="str">
        <f t="shared" si="109"/>
        <v>TP</v>
      </c>
      <c r="BA96" t="str">
        <f t="shared" si="110"/>
        <v>TP</v>
      </c>
      <c r="BB96" t="str">
        <f t="shared" si="111"/>
        <v>TP</v>
      </c>
      <c r="BC96" t="str">
        <f t="shared" si="112"/>
        <v>TP</v>
      </c>
      <c r="BD96" t="str">
        <f t="shared" si="113"/>
        <v>TP</v>
      </c>
      <c r="BE96" t="str">
        <f t="shared" si="114"/>
        <v>FN</v>
      </c>
      <c r="BF96" t="str">
        <f t="shared" si="115"/>
        <v>FN</v>
      </c>
      <c r="BG96" t="str">
        <f t="shared" si="116"/>
        <v>FN</v>
      </c>
      <c r="BH96" t="str">
        <f t="shared" si="117"/>
        <v>FN</v>
      </c>
      <c r="BI96" t="str">
        <f t="shared" si="118"/>
        <v>FN</v>
      </c>
    </row>
    <row r="97" spans="22:61" x14ac:dyDescent="0.25">
      <c r="V97" s="15">
        <v>0</v>
      </c>
      <c r="W97" s="15">
        <v>0.16072188768047699</v>
      </c>
      <c r="X97">
        <f t="shared" si="62"/>
        <v>1</v>
      </c>
      <c r="Y97">
        <f t="shared" si="63"/>
        <v>1</v>
      </c>
      <c r="Z97">
        <f t="shared" si="64"/>
        <v>1</v>
      </c>
      <c r="AA97">
        <f t="shared" si="65"/>
        <v>0</v>
      </c>
      <c r="AB97">
        <f t="shared" si="66"/>
        <v>0</v>
      </c>
      <c r="AC97">
        <f t="shared" si="67"/>
        <v>0</v>
      </c>
      <c r="AD97">
        <f t="shared" si="68"/>
        <v>0</v>
      </c>
      <c r="AE97">
        <f t="shared" si="69"/>
        <v>0</v>
      </c>
      <c r="AF97">
        <f t="shared" si="70"/>
        <v>0</v>
      </c>
      <c r="AG97">
        <f t="shared" si="71"/>
        <v>0</v>
      </c>
      <c r="AH97">
        <f t="shared" si="72"/>
        <v>0</v>
      </c>
      <c r="AI97">
        <f t="shared" si="73"/>
        <v>0</v>
      </c>
      <c r="AJ97">
        <f t="shared" si="74"/>
        <v>0</v>
      </c>
      <c r="AK97">
        <f t="shared" si="75"/>
        <v>0</v>
      </c>
      <c r="AL97">
        <f t="shared" si="76"/>
        <v>0</v>
      </c>
      <c r="AM97">
        <f t="shared" si="77"/>
        <v>0</v>
      </c>
      <c r="AN97">
        <f t="shared" si="78"/>
        <v>0</v>
      </c>
      <c r="AO97">
        <f t="shared" si="79"/>
        <v>0</v>
      </c>
      <c r="AP97">
        <f t="shared" si="80"/>
        <v>0</v>
      </c>
      <c r="AQ97" t="str">
        <f t="shared" si="100"/>
        <v>FP</v>
      </c>
      <c r="AR97" t="str">
        <f t="shared" si="101"/>
        <v>FP</v>
      </c>
      <c r="AS97" t="str">
        <f t="shared" si="102"/>
        <v>FP</v>
      </c>
      <c r="AT97" t="str">
        <f t="shared" si="103"/>
        <v>TN</v>
      </c>
      <c r="AU97" t="str">
        <f t="shared" si="104"/>
        <v>TN</v>
      </c>
      <c r="AV97" t="str">
        <f t="shared" si="105"/>
        <v>TN</v>
      </c>
      <c r="AW97" t="str">
        <f t="shared" si="106"/>
        <v>TN</v>
      </c>
      <c r="AX97" t="str">
        <f t="shared" si="107"/>
        <v>TN</v>
      </c>
      <c r="AY97" t="str">
        <f t="shared" si="108"/>
        <v>TN</v>
      </c>
      <c r="AZ97" t="str">
        <f t="shared" si="109"/>
        <v>TN</v>
      </c>
      <c r="BA97" t="str">
        <f t="shared" si="110"/>
        <v>TN</v>
      </c>
      <c r="BB97" t="str">
        <f t="shared" si="111"/>
        <v>TN</v>
      </c>
      <c r="BC97" t="str">
        <f t="shared" si="112"/>
        <v>TN</v>
      </c>
      <c r="BD97" t="str">
        <f t="shared" si="113"/>
        <v>TN</v>
      </c>
      <c r="BE97" t="str">
        <f t="shared" si="114"/>
        <v>TN</v>
      </c>
      <c r="BF97" t="str">
        <f t="shared" si="115"/>
        <v>TN</v>
      </c>
      <c r="BG97" t="str">
        <f t="shared" si="116"/>
        <v>TN</v>
      </c>
      <c r="BH97" t="str">
        <f t="shared" si="117"/>
        <v>TN</v>
      </c>
      <c r="BI97" t="str">
        <f t="shared" si="118"/>
        <v>TN</v>
      </c>
    </row>
    <row r="98" spans="22:61" x14ac:dyDescent="0.25">
      <c r="V98" s="15">
        <v>0</v>
      </c>
      <c r="W98" s="15">
        <v>0.55201117432489699</v>
      </c>
      <c r="X98">
        <f t="shared" si="62"/>
        <v>1</v>
      </c>
      <c r="Y98">
        <f t="shared" si="63"/>
        <v>1</v>
      </c>
      <c r="Z98">
        <f t="shared" si="64"/>
        <v>1</v>
      </c>
      <c r="AA98">
        <f t="shared" si="65"/>
        <v>1</v>
      </c>
      <c r="AB98">
        <f t="shared" si="66"/>
        <v>1</v>
      </c>
      <c r="AC98">
        <f t="shared" si="67"/>
        <v>1</v>
      </c>
      <c r="AD98">
        <f t="shared" si="68"/>
        <v>1</v>
      </c>
      <c r="AE98">
        <f t="shared" si="69"/>
        <v>1</v>
      </c>
      <c r="AF98">
        <f t="shared" si="70"/>
        <v>1</v>
      </c>
      <c r="AG98">
        <f t="shared" si="71"/>
        <v>1</v>
      </c>
      <c r="AH98">
        <f t="shared" si="72"/>
        <v>1</v>
      </c>
      <c r="AI98">
        <f t="shared" si="73"/>
        <v>0</v>
      </c>
      <c r="AJ98">
        <f t="shared" si="74"/>
        <v>0</v>
      </c>
      <c r="AK98">
        <f t="shared" si="75"/>
        <v>0</v>
      </c>
      <c r="AL98">
        <f t="shared" si="76"/>
        <v>0</v>
      </c>
      <c r="AM98">
        <f t="shared" si="77"/>
        <v>0</v>
      </c>
      <c r="AN98">
        <f t="shared" si="78"/>
        <v>0</v>
      </c>
      <c r="AO98">
        <f t="shared" si="79"/>
        <v>0</v>
      </c>
      <c r="AP98">
        <f t="shared" si="80"/>
        <v>0</v>
      </c>
      <c r="AQ98" t="str">
        <f t="shared" si="100"/>
        <v>FP</v>
      </c>
      <c r="AR98" t="str">
        <f t="shared" si="101"/>
        <v>FP</v>
      </c>
      <c r="AS98" t="str">
        <f t="shared" si="102"/>
        <v>FP</v>
      </c>
      <c r="AT98" t="str">
        <f t="shared" si="103"/>
        <v>FP</v>
      </c>
      <c r="AU98" t="str">
        <f t="shared" si="104"/>
        <v>FP</v>
      </c>
      <c r="AV98" t="str">
        <f t="shared" si="105"/>
        <v>FP</v>
      </c>
      <c r="AW98" t="str">
        <f t="shared" si="106"/>
        <v>FP</v>
      </c>
      <c r="AX98" t="str">
        <f t="shared" si="107"/>
        <v>FP</v>
      </c>
      <c r="AY98" t="str">
        <f t="shared" si="108"/>
        <v>FP</v>
      </c>
      <c r="AZ98" t="str">
        <f t="shared" si="109"/>
        <v>FP</v>
      </c>
      <c r="BA98" t="str">
        <f t="shared" si="110"/>
        <v>FP</v>
      </c>
      <c r="BB98" t="str">
        <f t="shared" si="111"/>
        <v>TN</v>
      </c>
      <c r="BC98" t="str">
        <f t="shared" si="112"/>
        <v>TN</v>
      </c>
      <c r="BD98" t="str">
        <f t="shared" si="113"/>
        <v>TN</v>
      </c>
      <c r="BE98" t="str">
        <f t="shared" si="114"/>
        <v>TN</v>
      </c>
      <c r="BF98" t="str">
        <f t="shared" si="115"/>
        <v>TN</v>
      </c>
      <c r="BG98" t="str">
        <f t="shared" si="116"/>
        <v>TN</v>
      </c>
      <c r="BH98" t="str">
        <f t="shared" si="117"/>
        <v>TN</v>
      </c>
      <c r="BI98" t="str">
        <f t="shared" si="118"/>
        <v>TN</v>
      </c>
    </row>
    <row r="99" spans="22:61" x14ac:dyDescent="0.25">
      <c r="V99" s="15">
        <v>1</v>
      </c>
      <c r="W99" s="15">
        <v>0.67535364044441404</v>
      </c>
      <c r="X99">
        <f t="shared" si="62"/>
        <v>1</v>
      </c>
      <c r="Y99">
        <f t="shared" si="63"/>
        <v>1</v>
      </c>
      <c r="Z99">
        <f t="shared" si="64"/>
        <v>1</v>
      </c>
      <c r="AA99">
        <f t="shared" si="65"/>
        <v>1</v>
      </c>
      <c r="AB99">
        <f t="shared" si="66"/>
        <v>1</v>
      </c>
      <c r="AC99">
        <f t="shared" si="67"/>
        <v>1</v>
      </c>
      <c r="AD99">
        <f t="shared" si="68"/>
        <v>1</v>
      </c>
      <c r="AE99">
        <f t="shared" si="69"/>
        <v>1</v>
      </c>
      <c r="AF99">
        <f t="shared" si="70"/>
        <v>1</v>
      </c>
      <c r="AG99">
        <f t="shared" si="71"/>
        <v>1</v>
      </c>
      <c r="AH99">
        <f t="shared" si="72"/>
        <v>1</v>
      </c>
      <c r="AI99">
        <f t="shared" si="73"/>
        <v>1</v>
      </c>
      <c r="AJ99">
        <f t="shared" si="74"/>
        <v>1</v>
      </c>
      <c r="AK99">
        <f t="shared" si="75"/>
        <v>0</v>
      </c>
      <c r="AL99">
        <f t="shared" si="76"/>
        <v>0</v>
      </c>
      <c r="AM99">
        <f t="shared" si="77"/>
        <v>0</v>
      </c>
      <c r="AN99">
        <f t="shared" si="78"/>
        <v>0</v>
      </c>
      <c r="AO99">
        <f t="shared" si="79"/>
        <v>0</v>
      </c>
      <c r="AP99">
        <f t="shared" si="80"/>
        <v>0</v>
      </c>
      <c r="AQ99" t="str">
        <f t="shared" ref="AQ99:AQ105" si="119">IF($V99=1, IF(X99=1, "TP", "FN"), IF(X99=1, "FP", "TN"))</f>
        <v>TP</v>
      </c>
      <c r="AR99" t="str">
        <f t="shared" ref="AR99:AR105" si="120">IF($V99=1, IF(Y99=1, "TP", "FN"), IF(Y99=1, "FP", "TN"))</f>
        <v>TP</v>
      </c>
      <c r="AS99" t="str">
        <f t="shared" ref="AS99:AS105" si="121">IF($V99=1, IF(Z99=1, "TP", "FN"), IF(Z99=1, "FP", "TN"))</f>
        <v>TP</v>
      </c>
      <c r="AT99" t="str">
        <f t="shared" ref="AT99:AT105" si="122">IF($V99=1, IF(AA99=1, "TP", "FN"), IF(AA99=1, "FP", "TN"))</f>
        <v>TP</v>
      </c>
      <c r="AU99" t="str">
        <f t="shared" ref="AU99:AU105" si="123">IF($V99=1, IF(AB99=1, "TP", "FN"), IF(AB99=1, "FP", "TN"))</f>
        <v>TP</v>
      </c>
      <c r="AV99" t="str">
        <f t="shared" ref="AV99:AV105" si="124">IF($V99=1, IF(AC99=1, "TP", "FN"), IF(AC99=1, "FP", "TN"))</f>
        <v>TP</v>
      </c>
      <c r="AW99" t="str">
        <f t="shared" ref="AW99:AW105" si="125">IF($V99=1, IF(AD99=1, "TP", "FN"), IF(AD99=1, "FP", "TN"))</f>
        <v>TP</v>
      </c>
      <c r="AX99" t="str">
        <f t="shared" ref="AX99:AX105" si="126">IF($V99=1, IF(AE99=1, "TP", "FN"), IF(AE99=1, "FP", "TN"))</f>
        <v>TP</v>
      </c>
      <c r="AY99" t="str">
        <f t="shared" ref="AY99:AY105" si="127">IF($V99=1, IF(AF99=1, "TP", "FN"), IF(AF99=1, "FP", "TN"))</f>
        <v>TP</v>
      </c>
      <c r="AZ99" t="str">
        <f t="shared" ref="AZ99:AZ105" si="128">IF($V99=1, IF(AG99=1, "TP", "FN"), IF(AG99=1, "FP", "TN"))</f>
        <v>TP</v>
      </c>
      <c r="BA99" t="str">
        <f t="shared" ref="BA99:BA105" si="129">IF($V99=1, IF(AH99=1, "TP", "FN"), IF(AH99=1, "FP", "TN"))</f>
        <v>TP</v>
      </c>
      <c r="BB99" t="str">
        <f t="shared" ref="BB99:BB105" si="130">IF($V99=1, IF(AI99=1, "TP", "FN"), IF(AI99=1, "FP", "TN"))</f>
        <v>TP</v>
      </c>
      <c r="BC99" t="str">
        <f t="shared" ref="BC99:BC105" si="131">IF($V99=1, IF(AJ99=1, "TP", "FN"), IF(AJ99=1, "FP", "TN"))</f>
        <v>TP</v>
      </c>
      <c r="BD99" t="str">
        <f t="shared" ref="BD99:BD105" si="132">IF($V99=1, IF(AK99=1, "TP", "FN"), IF(AK99=1, "FP", "TN"))</f>
        <v>FN</v>
      </c>
      <c r="BE99" t="str">
        <f t="shared" ref="BE99:BE105" si="133">IF($V99=1, IF(AL99=1, "TP", "FN"), IF(AL99=1, "FP", "TN"))</f>
        <v>FN</v>
      </c>
      <c r="BF99" t="str">
        <f t="shared" ref="BF99:BF105" si="134">IF($V99=1, IF(AM99=1, "TP", "FN"), IF(AM99=1, "FP", "TN"))</f>
        <v>FN</v>
      </c>
      <c r="BG99" t="str">
        <f t="shared" ref="BG99:BG105" si="135">IF($V99=1, IF(AN99=1, "TP", "FN"), IF(AN99=1, "FP", "TN"))</f>
        <v>FN</v>
      </c>
      <c r="BH99" t="str">
        <f t="shared" ref="BH99:BH105" si="136">IF($V99=1, IF(AO99=1, "TP", "FN"), IF(AO99=1, "FP", "TN"))</f>
        <v>FN</v>
      </c>
      <c r="BI99" t="str">
        <f t="shared" ref="BI99:BI105" si="137">IF($V99=1, IF(AP99=1, "TP", "FN"), IF(AP99=1, "FP", "TN"))</f>
        <v>FN</v>
      </c>
    </row>
    <row r="100" spans="22:61" x14ac:dyDescent="0.25">
      <c r="V100" s="15">
        <v>1</v>
      </c>
      <c r="W100" s="15">
        <v>0.96144926631639005</v>
      </c>
      <c r="X100">
        <f t="shared" si="62"/>
        <v>1</v>
      </c>
      <c r="Y100">
        <f t="shared" si="63"/>
        <v>1</v>
      </c>
      <c r="Z100">
        <f t="shared" si="64"/>
        <v>1</v>
      </c>
      <c r="AA100">
        <f t="shared" si="65"/>
        <v>1</v>
      </c>
      <c r="AB100">
        <f t="shared" si="66"/>
        <v>1</v>
      </c>
      <c r="AC100">
        <f t="shared" si="67"/>
        <v>1</v>
      </c>
      <c r="AD100">
        <f t="shared" si="68"/>
        <v>1</v>
      </c>
      <c r="AE100">
        <f t="shared" si="69"/>
        <v>1</v>
      </c>
      <c r="AF100">
        <f t="shared" si="70"/>
        <v>1</v>
      </c>
      <c r="AG100">
        <f t="shared" si="71"/>
        <v>1</v>
      </c>
      <c r="AH100">
        <f t="shared" si="72"/>
        <v>1</v>
      </c>
      <c r="AI100">
        <f t="shared" si="73"/>
        <v>1</v>
      </c>
      <c r="AJ100">
        <f t="shared" si="74"/>
        <v>1</v>
      </c>
      <c r="AK100">
        <f t="shared" si="75"/>
        <v>1</v>
      </c>
      <c r="AL100">
        <f t="shared" si="76"/>
        <v>1</v>
      </c>
      <c r="AM100">
        <f t="shared" si="77"/>
        <v>1</v>
      </c>
      <c r="AN100">
        <f t="shared" si="78"/>
        <v>1</v>
      </c>
      <c r="AO100">
        <f t="shared" si="79"/>
        <v>1</v>
      </c>
      <c r="AP100">
        <f t="shared" si="80"/>
        <v>1</v>
      </c>
      <c r="AQ100" t="str">
        <f t="shared" si="119"/>
        <v>TP</v>
      </c>
      <c r="AR100" t="str">
        <f t="shared" si="120"/>
        <v>TP</v>
      </c>
      <c r="AS100" t="str">
        <f t="shared" si="121"/>
        <v>TP</v>
      </c>
      <c r="AT100" t="str">
        <f t="shared" si="122"/>
        <v>TP</v>
      </c>
      <c r="AU100" t="str">
        <f t="shared" si="123"/>
        <v>TP</v>
      </c>
      <c r="AV100" t="str">
        <f t="shared" si="124"/>
        <v>TP</v>
      </c>
      <c r="AW100" t="str">
        <f t="shared" si="125"/>
        <v>TP</v>
      </c>
      <c r="AX100" t="str">
        <f t="shared" si="126"/>
        <v>TP</v>
      </c>
      <c r="AY100" t="str">
        <f t="shared" si="127"/>
        <v>TP</v>
      </c>
      <c r="AZ100" t="str">
        <f t="shared" si="128"/>
        <v>TP</v>
      </c>
      <c r="BA100" t="str">
        <f t="shared" si="129"/>
        <v>TP</v>
      </c>
      <c r="BB100" t="str">
        <f t="shared" si="130"/>
        <v>TP</v>
      </c>
      <c r="BC100" t="str">
        <f t="shared" si="131"/>
        <v>TP</v>
      </c>
      <c r="BD100" t="str">
        <f t="shared" si="132"/>
        <v>TP</v>
      </c>
      <c r="BE100" t="str">
        <f t="shared" si="133"/>
        <v>TP</v>
      </c>
      <c r="BF100" t="str">
        <f t="shared" si="134"/>
        <v>TP</v>
      </c>
      <c r="BG100" t="str">
        <f t="shared" si="135"/>
        <v>TP</v>
      </c>
      <c r="BH100" t="str">
        <f t="shared" si="136"/>
        <v>TP</v>
      </c>
      <c r="BI100" t="str">
        <f t="shared" si="137"/>
        <v>TP</v>
      </c>
    </row>
    <row r="101" spans="22:61" x14ac:dyDescent="0.25">
      <c r="V101" s="15">
        <v>1</v>
      </c>
      <c r="W101" s="15"/>
    </row>
    <row r="102" spans="22:61" x14ac:dyDescent="0.25">
      <c r="V102" s="15">
        <v>1</v>
      </c>
      <c r="W102" s="15">
        <v>0.64428240419979299</v>
      </c>
      <c r="X102">
        <f t="shared" si="62"/>
        <v>1</v>
      </c>
      <c r="Y102">
        <f t="shared" si="63"/>
        <v>1</v>
      </c>
      <c r="Z102">
        <f t="shared" si="64"/>
        <v>1</v>
      </c>
      <c r="AA102">
        <f t="shared" si="65"/>
        <v>1</v>
      </c>
      <c r="AB102">
        <f t="shared" si="66"/>
        <v>1</v>
      </c>
      <c r="AC102">
        <f t="shared" si="67"/>
        <v>1</v>
      </c>
      <c r="AD102">
        <f t="shared" si="68"/>
        <v>1</v>
      </c>
      <c r="AE102">
        <f t="shared" si="69"/>
        <v>1</v>
      </c>
      <c r="AF102">
        <f t="shared" si="70"/>
        <v>1</v>
      </c>
      <c r="AG102">
        <f t="shared" si="71"/>
        <v>1</v>
      </c>
      <c r="AH102">
        <f t="shared" si="72"/>
        <v>1</v>
      </c>
      <c r="AI102">
        <f t="shared" si="73"/>
        <v>1</v>
      </c>
      <c r="AJ102">
        <f t="shared" si="74"/>
        <v>0</v>
      </c>
      <c r="AK102">
        <f t="shared" si="75"/>
        <v>0</v>
      </c>
      <c r="AL102">
        <f t="shared" si="76"/>
        <v>0</v>
      </c>
      <c r="AM102">
        <f t="shared" si="77"/>
        <v>0</v>
      </c>
      <c r="AN102">
        <f t="shared" si="78"/>
        <v>0</v>
      </c>
      <c r="AO102">
        <f t="shared" si="79"/>
        <v>0</v>
      </c>
      <c r="AP102">
        <f t="shared" si="80"/>
        <v>0</v>
      </c>
      <c r="AQ102" t="str">
        <f t="shared" si="119"/>
        <v>TP</v>
      </c>
      <c r="AR102" t="str">
        <f t="shared" si="120"/>
        <v>TP</v>
      </c>
      <c r="AS102" t="str">
        <f t="shared" si="121"/>
        <v>TP</v>
      </c>
      <c r="AT102" t="str">
        <f t="shared" si="122"/>
        <v>TP</v>
      </c>
      <c r="AU102" t="str">
        <f t="shared" si="123"/>
        <v>TP</v>
      </c>
      <c r="AV102" t="str">
        <f t="shared" si="124"/>
        <v>TP</v>
      </c>
      <c r="AW102" t="str">
        <f t="shared" si="125"/>
        <v>TP</v>
      </c>
      <c r="AX102" t="str">
        <f t="shared" si="126"/>
        <v>TP</v>
      </c>
      <c r="AY102" t="str">
        <f t="shared" si="127"/>
        <v>TP</v>
      </c>
      <c r="AZ102" t="str">
        <f t="shared" si="128"/>
        <v>TP</v>
      </c>
      <c r="BA102" t="str">
        <f t="shared" si="129"/>
        <v>TP</v>
      </c>
      <c r="BB102" t="str">
        <f t="shared" si="130"/>
        <v>TP</v>
      </c>
      <c r="BC102" t="str">
        <f t="shared" si="131"/>
        <v>FN</v>
      </c>
      <c r="BD102" t="str">
        <f t="shared" si="132"/>
        <v>FN</v>
      </c>
      <c r="BE102" t="str">
        <f t="shared" si="133"/>
        <v>FN</v>
      </c>
      <c r="BF102" t="str">
        <f t="shared" si="134"/>
        <v>FN</v>
      </c>
      <c r="BG102" t="str">
        <f t="shared" si="135"/>
        <v>FN</v>
      </c>
      <c r="BH102" t="str">
        <f t="shared" si="136"/>
        <v>FN</v>
      </c>
      <c r="BI102" t="str">
        <f t="shared" si="137"/>
        <v>FN</v>
      </c>
    </row>
    <row r="103" spans="22:61" x14ac:dyDescent="0.25">
      <c r="V103" s="15">
        <v>1</v>
      </c>
      <c r="W103" s="15">
        <v>0.21090149247613399</v>
      </c>
      <c r="X103">
        <f t="shared" si="62"/>
        <v>1</v>
      </c>
      <c r="Y103">
        <f t="shared" si="63"/>
        <v>1</v>
      </c>
      <c r="Z103">
        <f t="shared" si="64"/>
        <v>1</v>
      </c>
      <c r="AA103">
        <f t="shared" si="65"/>
        <v>1</v>
      </c>
      <c r="AB103">
        <f t="shared" si="66"/>
        <v>0</v>
      </c>
      <c r="AC103">
        <f t="shared" si="67"/>
        <v>0</v>
      </c>
      <c r="AD103">
        <f t="shared" si="68"/>
        <v>0</v>
      </c>
      <c r="AE103">
        <f t="shared" si="69"/>
        <v>0</v>
      </c>
      <c r="AF103">
        <f t="shared" si="70"/>
        <v>0</v>
      </c>
      <c r="AG103">
        <f t="shared" si="71"/>
        <v>0</v>
      </c>
      <c r="AH103">
        <f t="shared" si="72"/>
        <v>0</v>
      </c>
      <c r="AI103">
        <f t="shared" si="73"/>
        <v>0</v>
      </c>
      <c r="AJ103">
        <f t="shared" si="74"/>
        <v>0</v>
      </c>
      <c r="AK103">
        <f t="shared" si="75"/>
        <v>0</v>
      </c>
      <c r="AL103">
        <f t="shared" si="76"/>
        <v>0</v>
      </c>
      <c r="AM103">
        <f t="shared" si="77"/>
        <v>0</v>
      </c>
      <c r="AN103">
        <f t="shared" si="78"/>
        <v>0</v>
      </c>
      <c r="AO103">
        <f t="shared" si="79"/>
        <v>0</v>
      </c>
      <c r="AP103">
        <f t="shared" si="80"/>
        <v>0</v>
      </c>
      <c r="AQ103" t="str">
        <f t="shared" si="119"/>
        <v>TP</v>
      </c>
      <c r="AR103" t="str">
        <f t="shared" si="120"/>
        <v>TP</v>
      </c>
      <c r="AS103" t="str">
        <f t="shared" si="121"/>
        <v>TP</v>
      </c>
      <c r="AT103" t="str">
        <f t="shared" si="122"/>
        <v>TP</v>
      </c>
      <c r="AU103" t="str">
        <f t="shared" si="123"/>
        <v>FN</v>
      </c>
      <c r="AV103" t="str">
        <f t="shared" si="124"/>
        <v>FN</v>
      </c>
      <c r="AW103" t="str">
        <f t="shared" si="125"/>
        <v>FN</v>
      </c>
      <c r="AX103" t="str">
        <f t="shared" si="126"/>
        <v>FN</v>
      </c>
      <c r="AY103" t="str">
        <f t="shared" si="127"/>
        <v>FN</v>
      </c>
      <c r="AZ103" t="str">
        <f t="shared" si="128"/>
        <v>FN</v>
      </c>
      <c r="BA103" t="str">
        <f t="shared" si="129"/>
        <v>FN</v>
      </c>
      <c r="BB103" t="str">
        <f t="shared" si="130"/>
        <v>FN</v>
      </c>
      <c r="BC103" t="str">
        <f t="shared" si="131"/>
        <v>FN</v>
      </c>
      <c r="BD103" t="str">
        <f t="shared" si="132"/>
        <v>FN</v>
      </c>
      <c r="BE103" t="str">
        <f t="shared" si="133"/>
        <v>FN</v>
      </c>
      <c r="BF103" t="str">
        <f t="shared" si="134"/>
        <v>FN</v>
      </c>
      <c r="BG103" t="str">
        <f t="shared" si="135"/>
        <v>FN</v>
      </c>
      <c r="BH103" t="str">
        <f t="shared" si="136"/>
        <v>FN</v>
      </c>
      <c r="BI103" t="str">
        <f t="shared" si="137"/>
        <v>FN</v>
      </c>
    </row>
    <row r="104" spans="22:61" x14ac:dyDescent="0.25">
      <c r="V104" s="15">
        <v>1</v>
      </c>
      <c r="W104" s="15">
        <v>0.44756022003694301</v>
      </c>
      <c r="X104">
        <f t="shared" si="62"/>
        <v>1</v>
      </c>
      <c r="Y104">
        <f t="shared" si="63"/>
        <v>1</v>
      </c>
      <c r="Z104">
        <f t="shared" si="64"/>
        <v>1</v>
      </c>
      <c r="AA104">
        <f t="shared" si="65"/>
        <v>1</v>
      </c>
      <c r="AB104">
        <f t="shared" si="66"/>
        <v>1</v>
      </c>
      <c r="AC104">
        <f t="shared" si="67"/>
        <v>1</v>
      </c>
      <c r="AD104">
        <f t="shared" si="68"/>
        <v>1</v>
      </c>
      <c r="AE104">
        <f t="shared" si="69"/>
        <v>1</v>
      </c>
      <c r="AF104">
        <f t="shared" si="70"/>
        <v>0</v>
      </c>
      <c r="AG104">
        <f t="shared" si="71"/>
        <v>0</v>
      </c>
      <c r="AH104">
        <f t="shared" si="72"/>
        <v>0</v>
      </c>
      <c r="AI104">
        <f t="shared" si="73"/>
        <v>0</v>
      </c>
      <c r="AJ104">
        <f t="shared" si="74"/>
        <v>0</v>
      </c>
      <c r="AK104">
        <f t="shared" si="75"/>
        <v>0</v>
      </c>
      <c r="AL104">
        <f t="shared" si="76"/>
        <v>0</v>
      </c>
      <c r="AM104">
        <f t="shared" si="77"/>
        <v>0</v>
      </c>
      <c r="AN104">
        <f t="shared" si="78"/>
        <v>0</v>
      </c>
      <c r="AO104">
        <f t="shared" si="79"/>
        <v>0</v>
      </c>
      <c r="AP104">
        <f t="shared" si="80"/>
        <v>0</v>
      </c>
      <c r="AQ104" t="str">
        <f t="shared" si="119"/>
        <v>TP</v>
      </c>
      <c r="AR104" t="str">
        <f t="shared" si="120"/>
        <v>TP</v>
      </c>
      <c r="AS104" t="str">
        <f t="shared" si="121"/>
        <v>TP</v>
      </c>
      <c r="AT104" t="str">
        <f t="shared" si="122"/>
        <v>TP</v>
      </c>
      <c r="AU104" t="str">
        <f t="shared" si="123"/>
        <v>TP</v>
      </c>
      <c r="AV104" t="str">
        <f t="shared" si="124"/>
        <v>TP</v>
      </c>
      <c r="AW104" t="str">
        <f t="shared" si="125"/>
        <v>TP</v>
      </c>
      <c r="AX104" t="str">
        <f t="shared" si="126"/>
        <v>TP</v>
      </c>
      <c r="AY104" t="str">
        <f t="shared" si="127"/>
        <v>FN</v>
      </c>
      <c r="AZ104" t="str">
        <f t="shared" si="128"/>
        <v>FN</v>
      </c>
      <c r="BA104" t="str">
        <f t="shared" si="129"/>
        <v>FN</v>
      </c>
      <c r="BB104" t="str">
        <f t="shared" si="130"/>
        <v>FN</v>
      </c>
      <c r="BC104" t="str">
        <f t="shared" si="131"/>
        <v>FN</v>
      </c>
      <c r="BD104" t="str">
        <f t="shared" si="132"/>
        <v>FN</v>
      </c>
      <c r="BE104" t="str">
        <f t="shared" si="133"/>
        <v>FN</v>
      </c>
      <c r="BF104" t="str">
        <f t="shared" si="134"/>
        <v>FN</v>
      </c>
      <c r="BG104" t="str">
        <f t="shared" si="135"/>
        <v>FN</v>
      </c>
      <c r="BH104" t="str">
        <f t="shared" si="136"/>
        <v>FN</v>
      </c>
      <c r="BI104" t="str">
        <f t="shared" si="137"/>
        <v>FN</v>
      </c>
    </row>
    <row r="105" spans="22:61" x14ac:dyDescent="0.25">
      <c r="V105" s="15">
        <v>1</v>
      </c>
      <c r="W105" s="15">
        <v>0.20809720748774899</v>
      </c>
      <c r="X105">
        <f t="shared" si="62"/>
        <v>1</v>
      </c>
      <c r="Y105">
        <f t="shared" si="63"/>
        <v>1</v>
      </c>
      <c r="Z105">
        <f t="shared" si="64"/>
        <v>1</v>
      </c>
      <c r="AA105">
        <f t="shared" si="65"/>
        <v>1</v>
      </c>
      <c r="AB105">
        <f t="shared" si="66"/>
        <v>0</v>
      </c>
      <c r="AC105">
        <f t="shared" si="67"/>
        <v>0</v>
      </c>
      <c r="AD105">
        <f t="shared" si="68"/>
        <v>0</v>
      </c>
      <c r="AE105">
        <f t="shared" si="69"/>
        <v>0</v>
      </c>
      <c r="AF105">
        <f t="shared" si="70"/>
        <v>0</v>
      </c>
      <c r="AG105">
        <f t="shared" si="71"/>
        <v>0</v>
      </c>
      <c r="AH105">
        <f t="shared" si="72"/>
        <v>0</v>
      </c>
      <c r="AI105">
        <f t="shared" si="73"/>
        <v>0</v>
      </c>
      <c r="AJ105">
        <f t="shared" si="74"/>
        <v>0</v>
      </c>
      <c r="AK105">
        <f t="shared" si="75"/>
        <v>0</v>
      </c>
      <c r="AL105">
        <f t="shared" si="76"/>
        <v>0</v>
      </c>
      <c r="AM105">
        <f t="shared" si="77"/>
        <v>0</v>
      </c>
      <c r="AN105">
        <f t="shared" si="78"/>
        <v>0</v>
      </c>
      <c r="AO105">
        <f t="shared" si="79"/>
        <v>0</v>
      </c>
      <c r="AP105">
        <f t="shared" si="80"/>
        <v>0</v>
      </c>
      <c r="AQ105" t="str">
        <f t="shared" si="119"/>
        <v>TP</v>
      </c>
      <c r="AR105" t="str">
        <f t="shared" si="120"/>
        <v>TP</v>
      </c>
      <c r="AS105" t="str">
        <f t="shared" si="121"/>
        <v>TP</v>
      </c>
      <c r="AT105" t="str">
        <f t="shared" si="122"/>
        <v>TP</v>
      </c>
      <c r="AU105" t="str">
        <f t="shared" si="123"/>
        <v>FN</v>
      </c>
      <c r="AV105" t="str">
        <f t="shared" si="124"/>
        <v>FN</v>
      </c>
      <c r="AW105" t="str">
        <f t="shared" si="125"/>
        <v>FN</v>
      </c>
      <c r="AX105" t="str">
        <f t="shared" si="126"/>
        <v>FN</v>
      </c>
      <c r="AY105" t="str">
        <f t="shared" si="127"/>
        <v>FN</v>
      </c>
      <c r="AZ105" t="str">
        <f t="shared" si="128"/>
        <v>FN</v>
      </c>
      <c r="BA105" t="str">
        <f t="shared" si="129"/>
        <v>FN</v>
      </c>
      <c r="BB105" t="str">
        <f t="shared" si="130"/>
        <v>FN</v>
      </c>
      <c r="BC105" t="str">
        <f t="shared" si="131"/>
        <v>FN</v>
      </c>
      <c r="BD105" t="str">
        <f t="shared" si="132"/>
        <v>FN</v>
      </c>
      <c r="BE105" t="str">
        <f t="shared" si="133"/>
        <v>FN</v>
      </c>
      <c r="BF105" t="str">
        <f t="shared" si="134"/>
        <v>FN</v>
      </c>
      <c r="BG105" t="str">
        <f t="shared" si="135"/>
        <v>FN</v>
      </c>
      <c r="BH105" t="str">
        <f t="shared" si="136"/>
        <v>FN</v>
      </c>
      <c r="BI105" t="str">
        <f t="shared" si="137"/>
        <v>FN</v>
      </c>
    </row>
    <row r="108" spans="22:61" x14ac:dyDescent="0.25">
      <c r="AP108" t="s">
        <v>111</v>
      </c>
      <c r="AQ108">
        <v>0.05</v>
      </c>
      <c r="AR108">
        <v>0.1</v>
      </c>
      <c r="AS108">
        <v>0.15</v>
      </c>
      <c r="AT108">
        <v>0.2</v>
      </c>
      <c r="AU108">
        <v>0.25</v>
      </c>
      <c r="AV108">
        <v>0.3</v>
      </c>
      <c r="AW108">
        <v>0.35</v>
      </c>
      <c r="AX108">
        <v>0.4</v>
      </c>
      <c r="AY108">
        <v>0.45</v>
      </c>
      <c r="AZ108">
        <v>0.5</v>
      </c>
      <c r="BA108">
        <v>0.55000000000000004</v>
      </c>
      <c r="BB108">
        <v>0.6</v>
      </c>
      <c r="BC108">
        <v>0.65</v>
      </c>
      <c r="BD108">
        <v>0.7</v>
      </c>
      <c r="BE108">
        <v>0.75</v>
      </c>
      <c r="BF108">
        <v>0.8</v>
      </c>
      <c r="BG108">
        <v>0.85</v>
      </c>
      <c r="BH108">
        <v>0.9</v>
      </c>
      <c r="BI108">
        <v>0.95</v>
      </c>
    </row>
    <row r="109" spans="22:61" x14ac:dyDescent="0.25">
      <c r="AP109" t="s">
        <v>100</v>
      </c>
      <c r="AQ109">
        <f>COUNTIF(AQ$80:AQ$105, "TP")</f>
        <v>19</v>
      </c>
      <c r="AR109">
        <f t="shared" ref="AR109:BI109" si="138">COUNTIF(AR$80:AR$105, "TP")</f>
        <v>19</v>
      </c>
      <c r="AS109">
        <f t="shared" si="138"/>
        <v>18</v>
      </c>
      <c r="AT109">
        <f t="shared" si="138"/>
        <v>18</v>
      </c>
      <c r="AU109">
        <f t="shared" si="138"/>
        <v>16</v>
      </c>
      <c r="AV109">
        <f t="shared" si="138"/>
        <v>16</v>
      </c>
      <c r="AW109">
        <f t="shared" si="138"/>
        <v>16</v>
      </c>
      <c r="AX109">
        <f t="shared" si="138"/>
        <v>14</v>
      </c>
      <c r="AY109">
        <f t="shared" si="138"/>
        <v>13</v>
      </c>
      <c r="AZ109">
        <f t="shared" si="138"/>
        <v>13</v>
      </c>
      <c r="BA109">
        <f t="shared" si="138"/>
        <v>13</v>
      </c>
      <c r="BB109">
        <f t="shared" si="138"/>
        <v>13</v>
      </c>
      <c r="BC109">
        <f t="shared" si="138"/>
        <v>12</v>
      </c>
      <c r="BD109">
        <f t="shared" si="138"/>
        <v>10</v>
      </c>
      <c r="BE109">
        <f t="shared" si="138"/>
        <v>9</v>
      </c>
      <c r="BF109">
        <f t="shared" si="138"/>
        <v>6</v>
      </c>
      <c r="BG109">
        <f t="shared" si="138"/>
        <v>5</v>
      </c>
      <c r="BH109">
        <f t="shared" si="138"/>
        <v>3</v>
      </c>
      <c r="BI109">
        <f t="shared" si="138"/>
        <v>3</v>
      </c>
    </row>
    <row r="110" spans="22:61" x14ac:dyDescent="0.25">
      <c r="AP110" t="s">
        <v>103</v>
      </c>
      <c r="AQ110">
        <f>COUNTIF(AQ$80:AQ$105, "TN")</f>
        <v>0</v>
      </c>
      <c r="AR110">
        <f t="shared" ref="AR110:BI110" si="139">COUNTIF(AR$80:AR$105, "TN")</f>
        <v>0</v>
      </c>
      <c r="AS110">
        <f t="shared" si="139"/>
        <v>0</v>
      </c>
      <c r="AT110">
        <f t="shared" si="139"/>
        <v>1</v>
      </c>
      <c r="AU110">
        <f t="shared" si="139"/>
        <v>1</v>
      </c>
      <c r="AV110">
        <f t="shared" si="139"/>
        <v>1</v>
      </c>
      <c r="AW110">
        <f t="shared" si="139"/>
        <v>1</v>
      </c>
      <c r="AX110">
        <f t="shared" si="139"/>
        <v>1</v>
      </c>
      <c r="AY110">
        <f t="shared" si="139"/>
        <v>2</v>
      </c>
      <c r="AZ110">
        <f t="shared" si="139"/>
        <v>2</v>
      </c>
      <c r="BA110">
        <f t="shared" si="139"/>
        <v>2</v>
      </c>
      <c r="BB110">
        <f t="shared" si="139"/>
        <v>3</v>
      </c>
      <c r="BC110">
        <f t="shared" si="139"/>
        <v>3</v>
      </c>
      <c r="BD110">
        <f t="shared" si="139"/>
        <v>3</v>
      </c>
      <c r="BE110">
        <f t="shared" si="139"/>
        <v>4</v>
      </c>
      <c r="BF110">
        <f t="shared" si="139"/>
        <v>4</v>
      </c>
      <c r="BG110">
        <f t="shared" si="139"/>
        <v>4</v>
      </c>
      <c r="BH110">
        <f t="shared" si="139"/>
        <v>4</v>
      </c>
      <c r="BI110">
        <f t="shared" si="139"/>
        <v>4</v>
      </c>
    </row>
    <row r="111" spans="22:61" x14ac:dyDescent="0.25">
      <c r="AP111" t="s">
        <v>102</v>
      </c>
      <c r="AQ111">
        <f>COUNTIF(AQ$80:AQ$105, "FP")</f>
        <v>4</v>
      </c>
      <c r="AR111">
        <f t="shared" ref="AR111:BI111" si="140">COUNTIF(AR$80:AR$105, "FP")</f>
        <v>4</v>
      </c>
      <c r="AS111">
        <f t="shared" si="140"/>
        <v>4</v>
      </c>
      <c r="AT111">
        <f t="shared" si="140"/>
        <v>3</v>
      </c>
      <c r="AU111">
        <f t="shared" si="140"/>
        <v>3</v>
      </c>
      <c r="AV111">
        <f t="shared" si="140"/>
        <v>3</v>
      </c>
      <c r="AW111">
        <f t="shared" si="140"/>
        <v>3</v>
      </c>
      <c r="AX111">
        <f t="shared" si="140"/>
        <v>3</v>
      </c>
      <c r="AY111">
        <f t="shared" si="140"/>
        <v>2</v>
      </c>
      <c r="AZ111">
        <f t="shared" si="140"/>
        <v>2</v>
      </c>
      <c r="BA111">
        <f t="shared" si="140"/>
        <v>2</v>
      </c>
      <c r="BB111">
        <f t="shared" si="140"/>
        <v>1</v>
      </c>
      <c r="BC111">
        <f t="shared" si="140"/>
        <v>1</v>
      </c>
      <c r="BD111">
        <f t="shared" si="140"/>
        <v>1</v>
      </c>
      <c r="BE111">
        <f t="shared" si="140"/>
        <v>0</v>
      </c>
      <c r="BF111">
        <f t="shared" si="140"/>
        <v>0</v>
      </c>
      <c r="BG111">
        <f t="shared" si="140"/>
        <v>0</v>
      </c>
      <c r="BH111">
        <f t="shared" si="140"/>
        <v>0</v>
      </c>
      <c r="BI111">
        <f t="shared" si="140"/>
        <v>0</v>
      </c>
    </row>
    <row r="112" spans="22:61" x14ac:dyDescent="0.25">
      <c r="AP112" t="s">
        <v>101</v>
      </c>
      <c r="AQ112">
        <f>COUNTIF(AQ$80:AQ$105, "FN")</f>
        <v>0</v>
      </c>
      <c r="AR112">
        <f t="shared" ref="AR112:BI112" si="141">COUNTIF(AR$80:AR$105, "FN")</f>
        <v>0</v>
      </c>
      <c r="AS112">
        <f t="shared" si="141"/>
        <v>1</v>
      </c>
      <c r="AT112">
        <f t="shared" si="141"/>
        <v>1</v>
      </c>
      <c r="AU112">
        <f t="shared" si="141"/>
        <v>3</v>
      </c>
      <c r="AV112">
        <f t="shared" si="141"/>
        <v>3</v>
      </c>
      <c r="AW112">
        <f t="shared" si="141"/>
        <v>3</v>
      </c>
      <c r="AX112">
        <f t="shared" si="141"/>
        <v>5</v>
      </c>
      <c r="AY112">
        <f t="shared" si="141"/>
        <v>6</v>
      </c>
      <c r="AZ112">
        <f t="shared" si="141"/>
        <v>6</v>
      </c>
      <c r="BA112">
        <f t="shared" si="141"/>
        <v>6</v>
      </c>
      <c r="BB112">
        <f t="shared" si="141"/>
        <v>6</v>
      </c>
      <c r="BC112">
        <f t="shared" si="141"/>
        <v>7</v>
      </c>
      <c r="BD112">
        <f t="shared" si="141"/>
        <v>9</v>
      </c>
      <c r="BE112">
        <f t="shared" si="141"/>
        <v>10</v>
      </c>
      <c r="BF112">
        <f t="shared" si="141"/>
        <v>13</v>
      </c>
      <c r="BG112">
        <f t="shared" si="141"/>
        <v>14</v>
      </c>
      <c r="BH112">
        <f t="shared" si="141"/>
        <v>16</v>
      </c>
      <c r="BI112">
        <f t="shared" si="141"/>
        <v>16</v>
      </c>
    </row>
    <row r="113" spans="42:61" x14ac:dyDescent="0.25">
      <c r="AP113" t="s">
        <v>113</v>
      </c>
      <c r="AQ113" s="16">
        <f>AQ109/(AQ109+AQ111)</f>
        <v>0.82608695652173914</v>
      </c>
      <c r="AR113" s="16">
        <f t="shared" ref="AR113:BI113" si="142">AR109/(AR109+AR111)</f>
        <v>0.82608695652173914</v>
      </c>
      <c r="AS113" s="16">
        <f t="shared" si="142"/>
        <v>0.81818181818181823</v>
      </c>
      <c r="AT113" s="16">
        <f t="shared" si="142"/>
        <v>0.8571428571428571</v>
      </c>
      <c r="AU113" s="16">
        <f t="shared" si="142"/>
        <v>0.84210526315789469</v>
      </c>
      <c r="AV113" s="16">
        <f t="shared" si="142"/>
        <v>0.84210526315789469</v>
      </c>
      <c r="AW113" s="16">
        <f t="shared" si="142"/>
        <v>0.84210526315789469</v>
      </c>
      <c r="AX113" s="16">
        <f t="shared" si="142"/>
        <v>0.82352941176470584</v>
      </c>
      <c r="AY113" s="16">
        <f t="shared" si="142"/>
        <v>0.8666666666666667</v>
      </c>
      <c r="AZ113" s="16">
        <f t="shared" si="142"/>
        <v>0.8666666666666667</v>
      </c>
      <c r="BA113" s="16">
        <f t="shared" si="142"/>
        <v>0.8666666666666667</v>
      </c>
      <c r="BB113" s="16">
        <f t="shared" si="142"/>
        <v>0.9285714285714286</v>
      </c>
      <c r="BC113" s="16">
        <f t="shared" si="142"/>
        <v>0.92307692307692313</v>
      </c>
      <c r="BD113" s="16">
        <f t="shared" si="142"/>
        <v>0.90909090909090906</v>
      </c>
      <c r="BE113" s="16">
        <f t="shared" si="142"/>
        <v>1</v>
      </c>
      <c r="BF113" s="16">
        <f t="shared" si="142"/>
        <v>1</v>
      </c>
      <c r="BG113" s="16">
        <f t="shared" si="142"/>
        <v>1</v>
      </c>
      <c r="BH113" s="16">
        <f t="shared" si="142"/>
        <v>1</v>
      </c>
      <c r="BI113" s="16">
        <f t="shared" si="142"/>
        <v>1</v>
      </c>
    </row>
    <row r="114" spans="42:61" x14ac:dyDescent="0.25">
      <c r="AP114" t="s">
        <v>62</v>
      </c>
      <c r="AQ114" s="16"/>
      <c r="AR114" s="16"/>
      <c r="AS114" s="16">
        <f t="shared" ref="AS114:BI114" si="143">AS110/(AS110+AS112)</f>
        <v>0</v>
      </c>
      <c r="AT114" s="16">
        <f t="shared" si="143"/>
        <v>0.5</v>
      </c>
      <c r="AU114" s="16">
        <f t="shared" si="143"/>
        <v>0.25</v>
      </c>
      <c r="AV114" s="16">
        <f t="shared" si="143"/>
        <v>0.25</v>
      </c>
      <c r="AW114" s="16">
        <f t="shared" si="143"/>
        <v>0.25</v>
      </c>
      <c r="AX114" s="16">
        <f t="shared" si="143"/>
        <v>0.16666666666666666</v>
      </c>
      <c r="AY114" s="16">
        <f t="shared" si="143"/>
        <v>0.25</v>
      </c>
      <c r="AZ114" s="16">
        <f t="shared" si="143"/>
        <v>0.25</v>
      </c>
      <c r="BA114" s="16">
        <f t="shared" si="143"/>
        <v>0.25</v>
      </c>
      <c r="BB114" s="16">
        <f t="shared" si="143"/>
        <v>0.33333333333333331</v>
      </c>
      <c r="BC114" s="16">
        <f t="shared" si="143"/>
        <v>0.3</v>
      </c>
      <c r="BD114" s="16">
        <f t="shared" si="143"/>
        <v>0.25</v>
      </c>
      <c r="BE114" s="16">
        <f t="shared" si="143"/>
        <v>0.2857142857142857</v>
      </c>
      <c r="BF114" s="16">
        <f t="shared" si="143"/>
        <v>0.23529411764705882</v>
      </c>
      <c r="BG114" s="16">
        <f t="shared" si="143"/>
        <v>0.22222222222222221</v>
      </c>
      <c r="BH114" s="16">
        <f t="shared" si="143"/>
        <v>0.2</v>
      </c>
      <c r="BI114" s="16">
        <f t="shared" si="143"/>
        <v>0.2</v>
      </c>
    </row>
    <row r="115" spans="42:61" x14ac:dyDescent="0.25">
      <c r="AP115" t="s">
        <v>114</v>
      </c>
      <c r="AQ115" s="16">
        <f t="shared" ref="AQ115:BI115" si="144">AQ109/(AQ109+AQ112)</f>
        <v>1</v>
      </c>
      <c r="AR115" s="16">
        <f t="shared" si="144"/>
        <v>1</v>
      </c>
      <c r="AS115" s="16">
        <f t="shared" si="144"/>
        <v>0.94736842105263153</v>
      </c>
      <c r="AT115" s="16">
        <f t="shared" si="144"/>
        <v>0.94736842105263153</v>
      </c>
      <c r="AU115" s="16">
        <f t="shared" si="144"/>
        <v>0.84210526315789469</v>
      </c>
      <c r="AV115" s="16">
        <f t="shared" si="144"/>
        <v>0.84210526315789469</v>
      </c>
      <c r="AW115" s="16">
        <f t="shared" si="144"/>
        <v>0.84210526315789469</v>
      </c>
      <c r="AX115" s="16">
        <f t="shared" si="144"/>
        <v>0.73684210526315785</v>
      </c>
      <c r="AY115" s="16">
        <f t="shared" si="144"/>
        <v>0.68421052631578949</v>
      </c>
      <c r="AZ115" s="16">
        <f t="shared" si="144"/>
        <v>0.68421052631578949</v>
      </c>
      <c r="BA115" s="16">
        <f t="shared" si="144"/>
        <v>0.68421052631578949</v>
      </c>
      <c r="BB115" s="16">
        <f t="shared" si="144"/>
        <v>0.68421052631578949</v>
      </c>
      <c r="BC115" s="16">
        <f t="shared" si="144"/>
        <v>0.63157894736842102</v>
      </c>
      <c r="BD115" s="16">
        <f t="shared" si="144"/>
        <v>0.52631578947368418</v>
      </c>
      <c r="BE115" s="16">
        <f t="shared" si="144"/>
        <v>0.47368421052631576</v>
      </c>
      <c r="BF115" s="16">
        <f t="shared" si="144"/>
        <v>0.31578947368421051</v>
      </c>
      <c r="BG115" s="16">
        <f t="shared" si="144"/>
        <v>0.26315789473684209</v>
      </c>
      <c r="BH115" s="16">
        <f t="shared" si="144"/>
        <v>0.15789473684210525</v>
      </c>
      <c r="BI115" s="16">
        <f t="shared" si="144"/>
        <v>0.15789473684210525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fb79996-0406-4214-8aa1-f865cb78f11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79E55D4CA24B2449464656E6080E2FE" ma:contentTypeVersion="11" ma:contentTypeDescription="Create a new document." ma:contentTypeScope="" ma:versionID="b1ae1b28be200578ce07b0dee1ed9943">
  <xsd:schema xmlns:xsd="http://www.w3.org/2001/XMLSchema" xmlns:xs="http://www.w3.org/2001/XMLSchema" xmlns:p="http://schemas.microsoft.com/office/2006/metadata/properties" xmlns:ns3="efb79996-0406-4214-8aa1-f865cb78f11f" targetNamespace="http://schemas.microsoft.com/office/2006/metadata/properties" ma:root="true" ma:fieldsID="380247a838dca36ac454e4511ee6f66d" ns3:_="">
    <xsd:import namespace="efb79996-0406-4214-8aa1-f865cb78f11f"/>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_activity" minOccurs="0"/>
                <xsd:element ref="ns3:MediaServiceDateTaken" minOccurs="0"/>
                <xsd:element ref="ns3:MediaServiceSystem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b79996-0406-4214-8aa1-f865cb78f1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3FFB42-A0E4-4965-8AB7-D063C3785A0D}">
  <ds:schemaRefs>
    <ds:schemaRef ds:uri="http://schemas.microsoft.com/office/2006/metadata/properties"/>
    <ds:schemaRef ds:uri="http://schemas.microsoft.com/office/infopath/2007/PartnerControls"/>
    <ds:schemaRef ds:uri="efb79996-0406-4214-8aa1-f865cb78f11f"/>
  </ds:schemaRefs>
</ds:datastoreItem>
</file>

<file path=customXml/itemProps2.xml><?xml version="1.0" encoding="utf-8"?>
<ds:datastoreItem xmlns:ds="http://schemas.openxmlformats.org/officeDocument/2006/customXml" ds:itemID="{F0769B56-8637-40D9-B886-545C60282A70}">
  <ds:schemaRefs>
    <ds:schemaRef ds:uri="http://schemas.microsoft.com/sharepoint/v3/contenttype/forms"/>
  </ds:schemaRefs>
</ds:datastoreItem>
</file>

<file path=customXml/itemProps3.xml><?xml version="1.0" encoding="utf-8"?>
<ds:datastoreItem xmlns:ds="http://schemas.openxmlformats.org/officeDocument/2006/customXml" ds:itemID="{B902F694-85C4-43BB-95CC-89BA05FDA3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b79996-0406-4214-8aa1-f865cb78f1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2c514c1-a717-4087-be06-d40d2070ad52}" enabled="0" method="" siteId="{82c514c1-a717-4087-be06-d40d2070ad5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Frontend</vt:lpstr>
      <vt:lpstr>Frontend!Print_Area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Tiahn Hannaford</cp:lastModifiedBy>
  <cp:revision/>
  <dcterms:created xsi:type="dcterms:W3CDTF">2025-09-08T10:49:10Z</dcterms:created>
  <dcterms:modified xsi:type="dcterms:W3CDTF">2025-10-19T19:45:03Z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0x010100479E55D4CA24B2449464656E6080E2FE</vt:lpwstr>
  </property>
</Properties>
</file>