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onal\OneDrive\Desktop\"/>
    </mc:Choice>
  </mc:AlternateContent>
  <xr:revisionPtr revIDLastSave="0" documentId="13_ncr:1_{A76CD04A-E256-449B-88A6-8AA847A530CD}" xr6:coauthVersionLast="46" xr6:coauthVersionMax="46" xr10:uidLastSave="{00000000-0000-0000-0000-000000000000}"/>
  <bookViews>
    <workbookView minimized="1" xWindow="5256" yWindow="3360" windowWidth="17280" windowHeight="888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45" i="1" l="1"/>
  <c r="BH44" i="1"/>
  <c r="BH42" i="1"/>
  <c r="BH41" i="1"/>
  <c r="BH38" i="1"/>
  <c r="BF38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13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D36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13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12" i="1"/>
  <c r="BC6" i="1"/>
  <c r="BA6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I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2" i="1"/>
  <c r="AH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12" i="1"/>
  <c r="AV42" i="1"/>
  <c r="AV41" i="1"/>
  <c r="AV40" i="1"/>
  <c r="AV39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12" i="1"/>
  <c r="AS42" i="1"/>
  <c r="AS41" i="1"/>
  <c r="AS40" i="1"/>
  <c r="AS39" i="1"/>
  <c r="AD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12" i="1"/>
  <c r="AI5" i="1" l="1"/>
  <c r="AI4" i="1"/>
  <c r="AB12" i="1"/>
  <c r="AF41" i="1"/>
  <c r="AF40" i="1"/>
  <c r="AC41" i="1"/>
  <c r="AC40" i="1"/>
  <c r="AF39" i="1"/>
  <c r="AF38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12" i="1"/>
  <c r="AC39" i="1"/>
  <c r="AC38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M4" i="1"/>
  <c r="L4" i="1"/>
  <c r="C65" i="1"/>
  <c r="K5" i="1" s="1"/>
  <c r="AG14" i="1" l="1"/>
  <c r="AH14" i="1" s="1"/>
  <c r="AD22" i="1"/>
  <c r="AD30" i="1"/>
  <c r="AG26" i="1"/>
  <c r="AH26" i="1" s="1"/>
  <c r="AG25" i="1"/>
  <c r="AH25" i="1" s="1"/>
  <c r="AD17" i="1"/>
  <c r="AG21" i="1"/>
  <c r="AH21" i="1" s="1"/>
  <c r="AD36" i="1"/>
  <c r="AD35" i="1"/>
  <c r="AD15" i="1"/>
  <c r="AG19" i="1"/>
  <c r="AH19" i="1" s="1"/>
  <c r="AD34" i="1"/>
  <c r="AD14" i="1"/>
  <c r="AG18" i="1"/>
  <c r="AH18" i="1" s="1"/>
  <c r="AD33" i="1"/>
  <c r="AD13" i="1"/>
  <c r="AG17" i="1"/>
  <c r="AH17" i="1" s="1"/>
  <c r="AD32" i="1"/>
  <c r="AG36" i="1"/>
  <c r="AH36" i="1" s="1"/>
  <c r="AG16" i="1"/>
  <c r="AH16" i="1" s="1"/>
  <c r="AD31" i="1"/>
  <c r="AG35" i="1"/>
  <c r="AH35" i="1" s="1"/>
  <c r="AG15" i="1"/>
  <c r="AH15" i="1" s="1"/>
  <c r="AD29" i="1"/>
  <c r="AG33" i="1"/>
  <c r="AH33" i="1" s="1"/>
  <c r="AG13" i="1"/>
  <c r="AH13" i="1" s="1"/>
  <c r="AD28" i="1"/>
  <c r="AG32" i="1"/>
  <c r="AH32" i="1" s="1"/>
  <c r="AD27" i="1"/>
  <c r="AG31" i="1"/>
  <c r="AH31" i="1" s="1"/>
  <c r="AG12" i="1"/>
  <c r="AD26" i="1"/>
  <c r="AG30" i="1"/>
  <c r="AH30" i="1" s="1"/>
  <c r="AD25" i="1"/>
  <c r="AG29" i="1"/>
  <c r="AH29" i="1" s="1"/>
  <c r="AD24" i="1"/>
  <c r="AG28" i="1"/>
  <c r="AH28" i="1" s="1"/>
  <c r="AD23" i="1"/>
  <c r="AG27" i="1"/>
  <c r="AH27" i="1" s="1"/>
  <c r="AG22" i="1"/>
  <c r="AH22" i="1" s="1"/>
  <c r="AD18" i="1"/>
  <c r="AD16" i="1"/>
  <c r="AD21" i="1"/>
  <c r="AD20" i="1"/>
  <c r="AG24" i="1"/>
  <c r="AH24" i="1" s="1"/>
  <c r="AD19" i="1"/>
  <c r="AG23" i="1"/>
  <c r="AH23" i="1" s="1"/>
  <c r="AG20" i="1"/>
  <c r="AH20" i="1" s="1"/>
  <c r="AG34" i="1"/>
  <c r="AH34" i="1" s="1"/>
  <c r="N5" i="1"/>
  <c r="K4" i="1"/>
  <c r="N4" i="1" s="1"/>
  <c r="K13" i="1"/>
  <c r="N13" i="1" s="1"/>
  <c r="K12" i="1"/>
  <c r="N12" i="1" s="1"/>
  <c r="K11" i="1"/>
  <c r="N11" i="1" s="1"/>
  <c r="K10" i="1"/>
  <c r="N10" i="1" s="1"/>
  <c r="K7" i="1"/>
  <c r="N7" i="1" s="1"/>
  <c r="K6" i="1"/>
  <c r="N6" i="1" s="1"/>
  <c r="K8" i="1"/>
  <c r="N8" i="1" s="1"/>
  <c r="K9" i="1"/>
  <c r="N9" i="1" s="1"/>
  <c r="D64" i="1"/>
  <c r="F21" i="1" s="1"/>
  <c r="C64" i="1"/>
  <c r="E20" i="1" s="1"/>
  <c r="AI14" i="1" l="1"/>
  <c r="AI19" i="1"/>
  <c r="AI20" i="1"/>
  <c r="AI21" i="1"/>
  <c r="AI22" i="1"/>
  <c r="AI26" i="1"/>
  <c r="AI24" i="1"/>
  <c r="AI25" i="1"/>
  <c r="AI27" i="1"/>
  <c r="AI36" i="1"/>
  <c r="AI28" i="1"/>
  <c r="AI17" i="1"/>
  <c r="AI29" i="1"/>
  <c r="AI30" i="1"/>
  <c r="AI35" i="1"/>
  <c r="AI16" i="1"/>
  <c r="AI13" i="1"/>
  <c r="AI18" i="1"/>
  <c r="F9" i="1"/>
  <c r="AI31" i="1"/>
  <c r="F8" i="1"/>
  <c r="AI32" i="1"/>
  <c r="AI34" i="1"/>
  <c r="AI23" i="1"/>
  <c r="AI33" i="1"/>
  <c r="AI15" i="1"/>
  <c r="F59" i="1"/>
  <c r="F58" i="1"/>
  <c r="F57" i="1"/>
  <c r="F55" i="1"/>
  <c r="F12" i="1"/>
  <c r="E56" i="1"/>
  <c r="R70" i="1" s="1"/>
  <c r="E51" i="1"/>
  <c r="F40" i="1"/>
  <c r="F39" i="1"/>
  <c r="F35" i="1"/>
  <c r="E47" i="1"/>
  <c r="F31" i="1"/>
  <c r="E36" i="1"/>
  <c r="E18" i="1"/>
  <c r="F18" i="1"/>
  <c r="F51" i="1"/>
  <c r="F50" i="1"/>
  <c r="F49" i="1"/>
  <c r="E50" i="1"/>
  <c r="E49" i="1"/>
  <c r="F33" i="1"/>
  <c r="E38" i="1"/>
  <c r="E37" i="1"/>
  <c r="F29" i="1"/>
  <c r="E11" i="1"/>
  <c r="F17" i="1"/>
  <c r="E48" i="1"/>
  <c r="E8" i="1"/>
  <c r="F16" i="1"/>
  <c r="E39" i="1"/>
  <c r="F30" i="1"/>
  <c r="T34" i="1" s="1"/>
  <c r="F27" i="1"/>
  <c r="E7" i="1"/>
  <c r="F15" i="1"/>
  <c r="F60" i="1"/>
  <c r="F13" i="1"/>
  <c r="E35" i="1"/>
  <c r="E27" i="1"/>
  <c r="F48" i="1"/>
  <c r="F11" i="1"/>
  <c r="E19" i="1"/>
  <c r="F47" i="1"/>
  <c r="F10" i="1"/>
  <c r="E17" i="1"/>
  <c r="E16" i="1"/>
  <c r="F38" i="1"/>
  <c r="F7" i="1"/>
  <c r="E58" i="1"/>
  <c r="Q72" i="1" s="1"/>
  <c r="E15" i="1"/>
  <c r="K29" i="1" s="1"/>
  <c r="F37" i="1"/>
  <c r="E57" i="1"/>
  <c r="S71" i="1" s="1"/>
  <c r="E12" i="1"/>
  <c r="F36" i="1"/>
  <c r="E55" i="1"/>
  <c r="E10" i="1"/>
  <c r="E52" i="1"/>
  <c r="E9" i="1"/>
  <c r="F32" i="1"/>
  <c r="E32" i="1"/>
  <c r="E31" i="1"/>
  <c r="F56" i="1"/>
  <c r="F28" i="1"/>
  <c r="E30" i="1"/>
  <c r="E29" i="1"/>
  <c r="F53" i="1"/>
  <c r="F20" i="1"/>
  <c r="E59" i="1"/>
  <c r="P73" i="1" s="1"/>
  <c r="E28" i="1"/>
  <c r="F52" i="1"/>
  <c r="F19" i="1"/>
  <c r="K34" i="1"/>
  <c r="Q34" i="1"/>
  <c r="E54" i="1"/>
  <c r="E34" i="1"/>
  <c r="E14" i="1"/>
  <c r="E53" i="1"/>
  <c r="E33" i="1"/>
  <c r="E13" i="1"/>
  <c r="F54" i="1"/>
  <c r="F34" i="1"/>
  <c r="F14" i="1"/>
  <c r="E25" i="1"/>
  <c r="F46" i="1"/>
  <c r="F6" i="1"/>
  <c r="E3" i="1"/>
  <c r="E44" i="1"/>
  <c r="E24" i="1"/>
  <c r="E4" i="1"/>
  <c r="F45" i="1"/>
  <c r="F5" i="1"/>
  <c r="E63" i="1"/>
  <c r="E43" i="1"/>
  <c r="E23" i="1"/>
  <c r="F3" i="1"/>
  <c r="F44" i="1"/>
  <c r="F24" i="1"/>
  <c r="F4" i="1"/>
  <c r="E62" i="1"/>
  <c r="E42" i="1"/>
  <c r="E22" i="1"/>
  <c r="F63" i="1"/>
  <c r="F43" i="1"/>
  <c r="F23" i="1"/>
  <c r="M34" i="1" s="1"/>
  <c r="E46" i="1"/>
  <c r="E26" i="1"/>
  <c r="E6" i="1"/>
  <c r="E45" i="1"/>
  <c r="E5" i="1"/>
  <c r="F26" i="1"/>
  <c r="F25" i="1"/>
  <c r="O34" i="1" s="1"/>
  <c r="E61" i="1"/>
  <c r="E41" i="1"/>
  <c r="E21" i="1"/>
  <c r="F62" i="1"/>
  <c r="F42" i="1"/>
  <c r="F22" i="1"/>
  <c r="E60" i="1"/>
  <c r="E40" i="1"/>
  <c r="F61" i="1"/>
  <c r="F41" i="1"/>
  <c r="T23" i="1" l="1"/>
  <c r="K49" i="1"/>
  <c r="M61" i="1"/>
  <c r="S32" i="1"/>
  <c r="T62" i="1"/>
  <c r="N65" i="1"/>
  <c r="L61" i="1"/>
  <c r="N21" i="1"/>
  <c r="K61" i="1"/>
  <c r="R32" i="1"/>
  <c r="M42" i="1"/>
  <c r="K22" i="1"/>
  <c r="K53" i="1"/>
  <c r="N53" i="1"/>
  <c r="T32" i="1"/>
  <c r="R53" i="1"/>
  <c r="K52" i="1"/>
  <c r="R33" i="1"/>
  <c r="R62" i="1"/>
  <c r="R65" i="1"/>
  <c r="P72" i="1"/>
  <c r="S72" i="1"/>
  <c r="L72" i="1"/>
  <c r="M62" i="1"/>
  <c r="T22" i="1"/>
  <c r="O73" i="1"/>
  <c r="Q22" i="1"/>
  <c r="K21" i="1"/>
  <c r="O72" i="1"/>
  <c r="P62" i="1"/>
  <c r="N72" i="1"/>
  <c r="Q65" i="1"/>
  <c r="P63" i="1"/>
  <c r="T72" i="1"/>
  <c r="S65" i="1"/>
  <c r="N50" i="1"/>
  <c r="N61" i="1"/>
  <c r="N51" i="1"/>
  <c r="K72" i="1"/>
  <c r="K46" i="1"/>
  <c r="L33" i="1"/>
  <c r="S33" i="1"/>
  <c r="L21" i="1"/>
  <c r="T61" i="1"/>
  <c r="K50" i="1"/>
  <c r="T65" i="1"/>
  <c r="R22" i="1"/>
  <c r="M50" i="1"/>
  <c r="O29" i="1"/>
  <c r="T42" i="1"/>
  <c r="L29" i="1"/>
  <c r="L22" i="1"/>
  <c r="M64" i="1"/>
  <c r="N25" i="1"/>
  <c r="M32" i="1"/>
  <c r="N43" i="1"/>
  <c r="K31" i="1"/>
  <c r="T33" i="1"/>
  <c r="R61" i="1"/>
  <c r="Q29" i="1"/>
  <c r="O44" i="1"/>
  <c r="M51" i="1"/>
  <c r="P65" i="1"/>
  <c r="L45" i="1"/>
  <c r="R64" i="1"/>
  <c r="S22" i="1"/>
  <c r="M22" i="1"/>
  <c r="O66" i="1"/>
  <c r="L50" i="1"/>
  <c r="R46" i="1"/>
  <c r="Q46" i="1"/>
  <c r="T53" i="1"/>
  <c r="N46" i="1"/>
  <c r="K70" i="1"/>
  <c r="S53" i="1"/>
  <c r="M46" i="1"/>
  <c r="M70" i="1"/>
  <c r="L24" i="1"/>
  <c r="S62" i="1"/>
  <c r="T66" i="1"/>
  <c r="L70" i="1"/>
  <c r="L69" i="1"/>
  <c r="Q62" i="1"/>
  <c r="Q66" i="1"/>
  <c r="S70" i="1"/>
  <c r="R21" i="1"/>
  <c r="Q21" i="1"/>
  <c r="T70" i="1"/>
  <c r="R26" i="1"/>
  <c r="L62" i="1"/>
  <c r="S44" i="1"/>
  <c r="K51" i="1"/>
  <c r="P21" i="1"/>
  <c r="R44" i="1"/>
  <c r="T51" i="1"/>
  <c r="O61" i="1"/>
  <c r="O21" i="1"/>
  <c r="M44" i="1"/>
  <c r="Q51" i="1"/>
  <c r="N22" i="1"/>
  <c r="M21" i="1"/>
  <c r="Q53" i="1"/>
  <c r="K71" i="1"/>
  <c r="N30" i="1"/>
  <c r="Q25" i="1"/>
  <c r="T46" i="1"/>
  <c r="M29" i="1"/>
  <c r="O25" i="1"/>
  <c r="L51" i="1"/>
  <c r="P61" i="1"/>
  <c r="S45" i="1"/>
  <c r="P52" i="1"/>
  <c r="T52" i="1"/>
  <c r="S34" i="1"/>
  <c r="M24" i="1"/>
  <c r="N70" i="1"/>
  <c r="S52" i="1"/>
  <c r="R34" i="1"/>
  <c r="O45" i="1"/>
  <c r="K25" i="1"/>
  <c r="L25" i="1"/>
  <c r="L46" i="1"/>
  <c r="K45" i="1"/>
  <c r="R43" i="1"/>
  <c r="N73" i="1"/>
  <c r="L63" i="1"/>
  <c r="Q64" i="1"/>
  <c r="K63" i="1"/>
  <c r="P25" i="1"/>
  <c r="O30" i="1"/>
  <c r="T25" i="1"/>
  <c r="K43" i="1"/>
  <c r="K41" i="1"/>
  <c r="T43" i="1"/>
  <c r="S23" i="1"/>
  <c r="R30" i="1"/>
  <c r="R45" i="1"/>
  <c r="T63" i="1"/>
  <c r="O52" i="1"/>
  <c r="K32" i="1"/>
  <c r="O46" i="1"/>
  <c r="L30" i="1"/>
  <c r="M30" i="1"/>
  <c r="K30" i="1"/>
  <c r="S61" i="1"/>
  <c r="Q45" i="1"/>
  <c r="K62" i="1"/>
  <c r="N45" i="1"/>
  <c r="L52" i="1"/>
  <c r="O23" i="1"/>
  <c r="Q43" i="1"/>
  <c r="P43" i="1"/>
  <c r="R50" i="1"/>
  <c r="S63" i="1"/>
  <c r="P64" i="1"/>
  <c r="R63" i="1"/>
  <c r="O64" i="1"/>
  <c r="Q63" i="1"/>
  <c r="K64" i="1"/>
  <c r="L65" i="1"/>
  <c r="T29" i="1"/>
  <c r="S21" i="1"/>
  <c r="P22" i="1"/>
  <c r="P53" i="1"/>
  <c r="T64" i="1"/>
  <c r="P29" i="1"/>
  <c r="T21" i="1"/>
  <c r="O22" i="1"/>
  <c r="K44" i="1"/>
  <c r="S64" i="1"/>
  <c r="S26" i="1"/>
  <c r="N29" i="1"/>
  <c r="R72" i="1"/>
  <c r="T44" i="1"/>
  <c r="N31" i="1"/>
  <c r="K33" i="1"/>
  <c r="P46" i="1"/>
  <c r="L34" i="1"/>
  <c r="T41" i="1"/>
  <c r="S41" i="1"/>
  <c r="L44" i="1"/>
  <c r="Q23" i="1"/>
  <c r="T24" i="1"/>
  <c r="P23" i="1"/>
  <c r="K66" i="1"/>
  <c r="P24" i="1"/>
  <c r="L49" i="1"/>
  <c r="M41" i="1"/>
  <c r="O49" i="1"/>
  <c r="N42" i="1"/>
  <c r="R42" i="1"/>
  <c r="L42" i="1"/>
  <c r="T69" i="1"/>
  <c r="N26" i="1"/>
  <c r="M71" i="1"/>
  <c r="O62" i="1"/>
  <c r="P45" i="1"/>
  <c r="M26" i="1"/>
  <c r="S69" i="1"/>
  <c r="P33" i="1"/>
  <c r="Q41" i="1"/>
  <c r="R24" i="1"/>
  <c r="O41" i="1"/>
  <c r="L66" i="1"/>
  <c r="T71" i="1"/>
  <c r="N66" i="1"/>
  <c r="M66" i="1"/>
  <c r="N24" i="1"/>
  <c r="N49" i="1"/>
  <c r="L71" i="1"/>
  <c r="L64" i="1"/>
  <c r="R71" i="1"/>
  <c r="N69" i="1"/>
  <c r="Q69" i="1"/>
  <c r="M23" i="1"/>
  <c r="R66" i="1"/>
  <c r="K24" i="1"/>
  <c r="P66" i="1"/>
  <c r="O51" i="1"/>
  <c r="N23" i="1"/>
  <c r="Q24" i="1"/>
  <c r="Q26" i="1"/>
  <c r="M49" i="1"/>
  <c r="N41" i="1"/>
  <c r="O26" i="1"/>
  <c r="Q71" i="1"/>
  <c r="O24" i="1"/>
  <c r="K26" i="1"/>
  <c r="L26" i="1"/>
  <c r="M45" i="1"/>
  <c r="Q33" i="1"/>
  <c r="N64" i="1"/>
  <c r="O69" i="1"/>
  <c r="K69" i="1"/>
  <c r="R41" i="1"/>
  <c r="K23" i="1"/>
  <c r="L23" i="1"/>
  <c r="R23" i="1"/>
  <c r="P41" i="1"/>
  <c r="P26" i="1"/>
  <c r="R25" i="1"/>
  <c r="S42" i="1"/>
  <c r="P70" i="1"/>
  <c r="L41" i="1"/>
  <c r="K42" i="1"/>
  <c r="N62" i="1"/>
  <c r="S43" i="1"/>
  <c r="N63" i="1"/>
  <c r="Q44" i="1"/>
  <c r="O43" i="1"/>
  <c r="P44" i="1"/>
  <c r="M43" i="1"/>
  <c r="M69" i="1"/>
  <c r="T31" i="1"/>
  <c r="L43" i="1"/>
  <c r="O65" i="1"/>
  <c r="K73" i="1"/>
  <c r="O53" i="1"/>
  <c r="S49" i="1"/>
  <c r="L31" i="1"/>
  <c r="N71" i="1"/>
  <c r="O70" i="1"/>
  <c r="S31" i="1"/>
  <c r="T45" i="1"/>
  <c r="Q49" i="1"/>
  <c r="Q31" i="1"/>
  <c r="P32" i="1"/>
  <c r="R73" i="1"/>
  <c r="P30" i="1"/>
  <c r="L32" i="1"/>
  <c r="K65" i="1"/>
  <c r="P50" i="1"/>
  <c r="N32" i="1"/>
  <c r="L73" i="1"/>
  <c r="S29" i="1"/>
  <c r="N52" i="1"/>
  <c r="M53" i="1"/>
  <c r="T26" i="1"/>
  <c r="O71" i="1"/>
  <c r="Q61" i="1"/>
  <c r="M63" i="1"/>
  <c r="Q42" i="1"/>
  <c r="S25" i="1"/>
  <c r="T73" i="1"/>
  <c r="M52" i="1"/>
  <c r="N34" i="1"/>
  <c r="O31" i="1"/>
  <c r="M73" i="1"/>
  <c r="M33" i="1"/>
  <c r="O33" i="1"/>
  <c r="S66" i="1"/>
  <c r="O50" i="1"/>
  <c r="S50" i="1"/>
  <c r="P42" i="1"/>
  <c r="R69" i="1"/>
  <c r="M31" i="1"/>
  <c r="S73" i="1"/>
  <c r="O42" i="1"/>
  <c r="P69" i="1"/>
  <c r="Q73" i="1"/>
  <c r="O63" i="1"/>
  <c r="S24" i="1"/>
  <c r="T50" i="1"/>
  <c r="R40" i="1"/>
  <c r="T40" i="1"/>
  <c r="L40" i="1"/>
  <c r="M40" i="1"/>
  <c r="N40" i="1"/>
  <c r="P40" i="1"/>
  <c r="O40" i="1"/>
  <c r="Q40" i="1"/>
  <c r="S40" i="1"/>
  <c r="K40" i="1"/>
  <c r="R55" i="1"/>
  <c r="T55" i="1"/>
  <c r="N55" i="1"/>
  <c r="O55" i="1"/>
  <c r="P55" i="1"/>
  <c r="K55" i="1"/>
  <c r="Q55" i="1"/>
  <c r="S55" i="1"/>
  <c r="M55" i="1"/>
  <c r="L55" i="1"/>
  <c r="K57" i="1"/>
  <c r="N57" i="1"/>
  <c r="O57" i="1"/>
  <c r="R57" i="1"/>
  <c r="L57" i="1"/>
  <c r="M57" i="1"/>
  <c r="P57" i="1"/>
  <c r="Q57" i="1"/>
  <c r="S57" i="1"/>
  <c r="T57" i="1"/>
  <c r="R75" i="1"/>
  <c r="T75" i="1"/>
  <c r="O75" i="1"/>
  <c r="Q75" i="1"/>
  <c r="M75" i="1"/>
  <c r="N75" i="1"/>
  <c r="P75" i="1"/>
  <c r="K75" i="1"/>
  <c r="L75" i="1"/>
  <c r="S75" i="1"/>
  <c r="K77" i="1"/>
  <c r="M77" i="1"/>
  <c r="N77" i="1"/>
  <c r="P77" i="1"/>
  <c r="Q77" i="1"/>
  <c r="O77" i="1"/>
  <c r="T77" i="1"/>
  <c r="S77" i="1"/>
  <c r="L77" i="1"/>
  <c r="R77" i="1"/>
  <c r="R29" i="1"/>
  <c r="Q50" i="1"/>
  <c r="R31" i="1"/>
  <c r="K19" i="1"/>
  <c r="L19" i="1"/>
  <c r="M19" i="1"/>
  <c r="N19" i="1"/>
  <c r="O19" i="1"/>
  <c r="Q19" i="1"/>
  <c r="R19" i="1"/>
  <c r="S19" i="1"/>
  <c r="P19" i="1"/>
  <c r="T19" i="1"/>
  <c r="N18" i="1"/>
  <c r="P18" i="1"/>
  <c r="Q18" i="1"/>
  <c r="R18" i="1"/>
  <c r="L18" i="1"/>
  <c r="M18" i="1"/>
  <c r="O18" i="1"/>
  <c r="T18" i="1"/>
  <c r="S18" i="1"/>
  <c r="K18" i="1"/>
  <c r="K59" i="1"/>
  <c r="L59" i="1"/>
  <c r="M59" i="1"/>
  <c r="N59" i="1"/>
  <c r="P59" i="1"/>
  <c r="Q59" i="1"/>
  <c r="O59" i="1"/>
  <c r="R59" i="1"/>
  <c r="S59" i="1"/>
  <c r="T59" i="1"/>
  <c r="N38" i="1"/>
  <c r="P38" i="1"/>
  <c r="Q38" i="1"/>
  <c r="R38" i="1"/>
  <c r="K38" i="1"/>
  <c r="T38" i="1"/>
  <c r="L38" i="1"/>
  <c r="O38" i="1"/>
  <c r="M38" i="1"/>
  <c r="S38" i="1"/>
  <c r="P71" i="1"/>
  <c r="R52" i="1"/>
  <c r="R20" i="1"/>
  <c r="T20" i="1"/>
  <c r="S20" i="1"/>
  <c r="L20" i="1"/>
  <c r="K20" i="1"/>
  <c r="M20" i="1"/>
  <c r="N20" i="1"/>
  <c r="O20" i="1"/>
  <c r="Q20" i="1"/>
  <c r="P20" i="1"/>
  <c r="N44" i="1"/>
  <c r="N58" i="1"/>
  <c r="P58" i="1"/>
  <c r="Q58" i="1"/>
  <c r="R58" i="1"/>
  <c r="O58" i="1"/>
  <c r="S58" i="1"/>
  <c r="T58" i="1"/>
  <c r="K58" i="1"/>
  <c r="M58" i="1"/>
  <c r="L58" i="1"/>
  <c r="P31" i="1"/>
  <c r="Q52" i="1"/>
  <c r="M17" i="1"/>
  <c r="L17" i="1"/>
  <c r="K17" i="1"/>
  <c r="Q17" i="1"/>
  <c r="O17" i="1"/>
  <c r="N17" i="1"/>
  <c r="T17" i="1"/>
  <c r="S17" i="1"/>
  <c r="R17" i="1"/>
  <c r="P17" i="1"/>
  <c r="R60" i="1"/>
  <c r="T60" i="1"/>
  <c r="K60" i="1"/>
  <c r="L60" i="1"/>
  <c r="Q60" i="1"/>
  <c r="N60" i="1"/>
  <c r="S60" i="1"/>
  <c r="M60" i="1"/>
  <c r="O60" i="1"/>
  <c r="P60" i="1"/>
  <c r="K39" i="1"/>
  <c r="L39" i="1"/>
  <c r="R39" i="1"/>
  <c r="S39" i="1"/>
  <c r="T39" i="1"/>
  <c r="M39" i="1"/>
  <c r="P39" i="1"/>
  <c r="N39" i="1"/>
  <c r="O39" i="1"/>
  <c r="Q39" i="1"/>
  <c r="Q32" i="1"/>
  <c r="M36" i="1"/>
  <c r="N36" i="1"/>
  <c r="R36" i="1"/>
  <c r="S36" i="1"/>
  <c r="T36" i="1"/>
  <c r="K36" i="1"/>
  <c r="L36" i="1"/>
  <c r="O36" i="1"/>
  <c r="P36" i="1"/>
  <c r="Q36" i="1"/>
  <c r="S46" i="1"/>
  <c r="S30" i="1"/>
  <c r="S51" i="1"/>
  <c r="M56" i="1"/>
  <c r="N56" i="1"/>
  <c r="K56" i="1"/>
  <c r="P56" i="1"/>
  <c r="O56" i="1"/>
  <c r="Q56" i="1"/>
  <c r="R56" i="1"/>
  <c r="S56" i="1"/>
  <c r="T56" i="1"/>
  <c r="L56" i="1"/>
  <c r="M47" i="1"/>
  <c r="L47" i="1"/>
  <c r="N47" i="1"/>
  <c r="O47" i="1"/>
  <c r="P47" i="1"/>
  <c r="Q47" i="1"/>
  <c r="S47" i="1"/>
  <c r="R47" i="1"/>
  <c r="K47" i="1"/>
  <c r="T47" i="1"/>
  <c r="R49" i="1"/>
  <c r="M65" i="1"/>
  <c r="R67" i="1"/>
  <c r="S67" i="1"/>
  <c r="T67" i="1"/>
  <c r="L67" i="1"/>
  <c r="M67" i="1"/>
  <c r="N67" i="1"/>
  <c r="Q67" i="1"/>
  <c r="O67" i="1"/>
  <c r="P67" i="1"/>
  <c r="K67" i="1"/>
  <c r="R51" i="1"/>
  <c r="P34" i="1"/>
  <c r="M25" i="1"/>
  <c r="N28" i="1"/>
  <c r="P28" i="1"/>
  <c r="Q28" i="1"/>
  <c r="R28" i="1"/>
  <c r="M28" i="1"/>
  <c r="O28" i="1"/>
  <c r="K28" i="1"/>
  <c r="S28" i="1"/>
  <c r="T28" i="1"/>
  <c r="L28" i="1"/>
  <c r="P49" i="1"/>
  <c r="Q70" i="1"/>
  <c r="P51" i="1"/>
  <c r="N33" i="1"/>
  <c r="L53" i="1"/>
  <c r="Q30" i="1"/>
  <c r="O32" i="1"/>
  <c r="M72" i="1"/>
  <c r="K54" i="1"/>
  <c r="L54" i="1"/>
  <c r="M54" i="1"/>
  <c r="Q54" i="1"/>
  <c r="R54" i="1"/>
  <c r="S54" i="1"/>
  <c r="N54" i="1"/>
  <c r="O54" i="1"/>
  <c r="P54" i="1"/>
  <c r="T54" i="1"/>
  <c r="M76" i="1"/>
  <c r="R76" i="1"/>
  <c r="K76" i="1"/>
  <c r="S76" i="1"/>
  <c r="T76" i="1"/>
  <c r="N76" i="1"/>
  <c r="O76" i="1"/>
  <c r="P76" i="1"/>
  <c r="L76" i="1"/>
  <c r="Q76" i="1"/>
  <c r="N27" i="1"/>
  <c r="O27" i="1"/>
  <c r="P27" i="1"/>
  <c r="Q27" i="1"/>
  <c r="R27" i="1"/>
  <c r="T27" i="1"/>
  <c r="S27" i="1"/>
  <c r="M27" i="1"/>
  <c r="K27" i="1"/>
  <c r="L27" i="1"/>
  <c r="T49" i="1"/>
  <c r="M74" i="1"/>
  <c r="N74" i="1"/>
  <c r="O74" i="1"/>
  <c r="Q74" i="1"/>
  <c r="P74" i="1"/>
  <c r="R74" i="1"/>
  <c r="S74" i="1"/>
  <c r="T74" i="1"/>
  <c r="K74" i="1"/>
  <c r="L74" i="1"/>
  <c r="N48" i="1"/>
  <c r="P48" i="1"/>
  <c r="Q48" i="1"/>
  <c r="R48" i="1"/>
  <c r="L48" i="1"/>
  <c r="M48" i="1"/>
  <c r="O48" i="1"/>
  <c r="S48" i="1"/>
  <c r="T48" i="1"/>
  <c r="K48" i="1"/>
  <c r="T30" i="1"/>
  <c r="R35" i="1"/>
  <c r="T35" i="1"/>
  <c r="K35" i="1"/>
  <c r="L35" i="1"/>
  <c r="M35" i="1"/>
  <c r="O35" i="1"/>
  <c r="Q35" i="1"/>
  <c r="N35" i="1"/>
  <c r="P35" i="1"/>
  <c r="S35" i="1"/>
  <c r="R37" i="1"/>
  <c r="M37" i="1"/>
  <c r="N37" i="1"/>
  <c r="P37" i="1"/>
  <c r="Q37" i="1"/>
  <c r="O37" i="1"/>
  <c r="K37" i="1"/>
  <c r="L37" i="1"/>
  <c r="S37" i="1"/>
  <c r="T37" i="1"/>
  <c r="N68" i="1"/>
  <c r="P68" i="1"/>
  <c r="Q68" i="1"/>
  <c r="M68" i="1"/>
  <c r="L68" i="1"/>
  <c r="O68" i="1"/>
  <c r="S68" i="1"/>
  <c r="R68" i="1"/>
  <c r="T68" i="1"/>
  <c r="K68" i="1"/>
  <c r="L78" i="1" l="1"/>
  <c r="M78" i="1"/>
  <c r="P78" i="1"/>
  <c r="T78" i="1"/>
  <c r="N78" i="1"/>
  <c r="O78" i="1"/>
  <c r="R78" i="1"/>
  <c r="S78" i="1"/>
  <c r="Q78" i="1"/>
  <c r="K78" i="1"/>
</calcChain>
</file>

<file path=xl/sharedStrings.xml><?xml version="1.0" encoding="utf-8"?>
<sst xmlns="http://schemas.openxmlformats.org/spreadsheetml/2006/main" count="114" uniqueCount="93">
  <si>
    <t>ср</t>
  </si>
  <si>
    <t>верх</t>
  </si>
  <si>
    <t>ниж</t>
  </si>
  <si>
    <t>верх-ср</t>
  </si>
  <si>
    <t>ниж-ср</t>
  </si>
  <si>
    <t>СЧЁТ</t>
  </si>
  <si>
    <t>Shift</t>
  </si>
  <si>
    <r>
      <t>1/(N-</t>
    </r>
    <r>
      <rPr>
        <sz val="11"/>
        <color theme="1"/>
        <rFont val="Calibri"/>
        <family val="2"/>
        <charset val="204"/>
      </rPr>
      <t>Shift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</si>
  <si>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BC</t>
    </r>
  </si>
  <si>
    <t>δHC</t>
  </si>
  <si>
    <t>R(δ)</t>
  </si>
  <si>
    <t>Sum(δ)</t>
  </si>
  <si>
    <r>
      <rPr>
        <sz val="14"/>
        <color theme="1"/>
        <rFont val="Times New Roman"/>
        <family val="1"/>
        <charset val="204"/>
      </rPr>
      <t>τ</t>
    </r>
    <r>
      <rPr>
        <vertAlign val="subscript"/>
        <sz val="14"/>
        <color theme="1"/>
        <rFont val="Calibri"/>
        <family val="2"/>
        <charset val="204"/>
      </rPr>
      <t>3</t>
    </r>
    <r>
      <rPr>
        <sz val="14"/>
        <color theme="1"/>
        <rFont val="Calibri"/>
        <family val="2"/>
      </rPr>
      <t>'</t>
    </r>
  </si>
  <si>
    <t>№</t>
  </si>
  <si>
    <t>НС (гл.р.)</t>
  </si>
  <si>
    <t>ВС (гл.р.)</t>
  </si>
  <si>
    <t>Ст. на прит.</t>
  </si>
  <si>
    <r>
      <t>PH</t>
    </r>
    <r>
      <rPr>
        <vertAlign val="subscript"/>
        <sz val="10"/>
        <color rgb="FF000000"/>
        <rFont val="Times New Roman"/>
        <family val="1"/>
        <charset val="204"/>
      </rPr>
      <t>B</t>
    </r>
    <r>
      <rPr>
        <vertAlign val="superscript"/>
        <sz val="10"/>
        <color rgb="FF000000"/>
        <rFont val="Times New Roman"/>
        <family val="1"/>
        <charset val="204"/>
      </rPr>
      <t>*</t>
    </r>
    <r>
      <rPr>
        <sz val="10"/>
        <color rgb="FF000000"/>
        <rFont val="Times New Roman"/>
        <family val="1"/>
        <charset val="204"/>
      </rPr>
      <t>,t-τ2</t>
    </r>
  </si>
  <si>
    <r>
      <t>H</t>
    </r>
    <r>
      <rPr>
        <vertAlign val="subscript"/>
        <sz val="10"/>
        <color rgb="FF000000"/>
        <rFont val="Times New Roman"/>
        <family val="1"/>
        <charset val="204"/>
      </rPr>
      <t>B</t>
    </r>
    <r>
      <rPr>
        <vertAlign val="superscript"/>
        <sz val="10"/>
        <color rgb="FF000000"/>
        <rFont val="Times New Roman"/>
        <family val="1"/>
        <charset val="204"/>
      </rPr>
      <t>*</t>
    </r>
    <r>
      <rPr>
        <sz val="10"/>
        <color rgb="FF000000"/>
        <rFont val="Times New Roman"/>
        <family val="1"/>
        <charset val="204"/>
      </rPr>
      <t>,t-τ1+PH</t>
    </r>
    <r>
      <rPr>
        <vertAlign val="subscript"/>
        <sz val="10"/>
        <color rgb="FF000000"/>
        <rFont val="Times New Roman"/>
        <family val="1"/>
        <charset val="204"/>
      </rPr>
      <t>B</t>
    </r>
    <r>
      <rPr>
        <vertAlign val="superscript"/>
        <sz val="10"/>
        <color rgb="FF000000"/>
        <rFont val="Times New Roman"/>
        <family val="1"/>
        <charset val="204"/>
      </rPr>
      <t>*</t>
    </r>
    <r>
      <rPr>
        <sz val="10"/>
        <color rgb="FF000000"/>
        <rFont val="Times New Roman"/>
        <family val="1"/>
        <charset val="204"/>
      </rPr>
      <t>,t-τ2</t>
    </r>
  </si>
  <si>
    <t>t</t>
  </si>
  <si>
    <t>t-γ</t>
  </si>
  <si>
    <r>
      <t>H</t>
    </r>
    <r>
      <rPr>
        <vertAlign val="subscript"/>
        <sz val="10"/>
        <color rgb="FF000000"/>
        <rFont val="Times New Roman"/>
        <family val="1"/>
        <charset val="204"/>
      </rPr>
      <t>H</t>
    </r>
    <r>
      <rPr>
        <sz val="10"/>
        <color rgb="FF000000"/>
        <rFont val="Times New Roman"/>
        <family val="1"/>
        <charset val="204"/>
      </rPr>
      <t>,t</t>
    </r>
  </si>
  <si>
    <r>
      <t>H</t>
    </r>
    <r>
      <rPr>
        <vertAlign val="subscript"/>
        <sz val="10"/>
        <color rgb="FF000000"/>
        <rFont val="Times New Roman"/>
        <family val="1"/>
        <charset val="204"/>
      </rPr>
      <t>H</t>
    </r>
    <r>
      <rPr>
        <sz val="10"/>
        <color rgb="FF000000"/>
        <rFont val="Times New Roman"/>
        <family val="1"/>
        <charset val="204"/>
      </rPr>
      <t>,t-γ</t>
    </r>
  </si>
  <si>
    <t>t-τ1</t>
  </si>
  <si>
    <r>
      <t>H</t>
    </r>
    <r>
      <rPr>
        <vertAlign val="subscript"/>
        <sz val="10"/>
        <color rgb="FF000000"/>
        <rFont val="Times New Roman"/>
        <family val="1"/>
        <charset val="204"/>
      </rPr>
      <t>B</t>
    </r>
    <r>
      <rPr>
        <sz val="10"/>
        <color rgb="FF000000"/>
        <rFont val="Times New Roman"/>
        <family val="1"/>
        <charset val="204"/>
      </rPr>
      <t>,t-τ1</t>
    </r>
  </si>
  <si>
    <r>
      <t>H</t>
    </r>
    <r>
      <rPr>
        <vertAlign val="subscript"/>
        <sz val="10"/>
        <color rgb="FF000000"/>
        <rFont val="Times New Roman"/>
        <family val="1"/>
        <charset val="204"/>
      </rPr>
      <t>B</t>
    </r>
    <r>
      <rPr>
        <vertAlign val="superscript"/>
        <sz val="10"/>
        <color rgb="FF000000"/>
        <rFont val="Times New Roman"/>
        <family val="1"/>
        <charset val="204"/>
      </rPr>
      <t>*</t>
    </r>
    <r>
      <rPr>
        <sz val="10"/>
        <color rgb="FF000000"/>
        <rFont val="Times New Roman"/>
        <family val="1"/>
        <charset val="204"/>
      </rPr>
      <t>,t-τ1</t>
    </r>
  </si>
  <si>
    <t>t-τ2</t>
  </si>
  <si>
    <r>
      <t>H</t>
    </r>
    <r>
      <rPr>
        <vertAlign val="subscript"/>
        <sz val="10"/>
        <color rgb="FF000000"/>
        <rFont val="Times New Roman"/>
        <family val="1"/>
        <charset val="204"/>
      </rPr>
      <t>B</t>
    </r>
    <r>
      <rPr>
        <sz val="10"/>
        <color rgb="FF000000"/>
        <rFont val="Times New Roman"/>
        <family val="1"/>
        <charset val="204"/>
      </rPr>
      <t>,t-τ2</t>
    </r>
  </si>
  <si>
    <r>
      <t>H</t>
    </r>
    <r>
      <rPr>
        <vertAlign val="subscript"/>
        <sz val="10"/>
        <color rgb="FF000000"/>
        <rFont val="Times New Roman"/>
        <family val="1"/>
        <charset val="204"/>
      </rPr>
      <t>B</t>
    </r>
    <r>
      <rPr>
        <vertAlign val="superscript"/>
        <sz val="10"/>
        <color rgb="FF000000"/>
        <rFont val="Times New Roman"/>
        <family val="1"/>
        <charset val="204"/>
      </rPr>
      <t>*</t>
    </r>
    <r>
      <rPr>
        <sz val="10"/>
        <color rgb="FF000000"/>
        <rFont val="Times New Roman"/>
        <family val="1"/>
        <charset val="204"/>
      </rPr>
      <t>,t-τ2</t>
    </r>
  </si>
  <si>
    <t>Tau1</t>
  </si>
  <si>
    <t>Tau2</t>
  </si>
  <si>
    <t>Tau3</t>
  </si>
  <si>
    <t>СКО</t>
  </si>
  <si>
    <t>ср.знач</t>
  </si>
  <si>
    <t>приток</t>
  </si>
  <si>
    <t>Терек (Старый Терек) - р.Терек - г.Моздок</t>
  </si>
  <si>
    <t>Терек (Старый Терек) - р.Терек - ст-ца Гребенская</t>
  </si>
  <si>
    <t>Цея - р.Цея - пгт Бурон</t>
  </si>
  <si>
    <t>МИН</t>
  </si>
  <si>
    <t>МАКС</t>
  </si>
  <si>
    <t>Площ.НС</t>
  </si>
  <si>
    <t>Площ.ВС</t>
  </si>
  <si>
    <t>Площ.Приток</t>
  </si>
  <si>
    <t>Р1</t>
  </si>
  <si>
    <t>Р2</t>
  </si>
  <si>
    <t>∆H,t</t>
  </si>
  <si>
    <t>∆H,t'</t>
  </si>
  <si>
    <t>∆H,t"</t>
  </si>
  <si>
    <t>P%</t>
  </si>
  <si>
    <t>|∆H,t'|</t>
  </si>
  <si>
    <t>|∆H,t"|</t>
  </si>
  <si>
    <t>Число</t>
  </si>
  <si>
    <t>-</t>
  </si>
  <si>
    <t>НС (гл.река)</t>
  </si>
  <si>
    <t>Прогноз и его оценка</t>
  </si>
  <si>
    <t>HH,t</t>
  </si>
  <si>
    <t>HH,t^</t>
  </si>
  <si>
    <t>HH,t^^</t>
  </si>
  <si>
    <r>
      <t>(∆H,t')</t>
    </r>
    <r>
      <rPr>
        <vertAlign val="superscript"/>
        <sz val="10"/>
        <color rgb="FF000000"/>
        <rFont val="Times New Roman"/>
        <family val="1"/>
        <charset val="204"/>
      </rPr>
      <t>2</t>
    </r>
  </si>
  <si>
    <r>
      <t>(∆H,t")</t>
    </r>
    <r>
      <rPr>
        <vertAlign val="superscript"/>
        <sz val="10"/>
        <color rgb="FF000000"/>
        <rFont val="Times New Roman"/>
        <family val="1"/>
        <charset val="204"/>
      </rPr>
      <t>2</t>
    </r>
  </si>
  <si>
    <t>ВС</t>
  </si>
  <si>
    <t>НС</t>
  </si>
  <si>
    <t>Приток</t>
  </si>
  <si>
    <t>полином</t>
  </si>
  <si>
    <t>линейный тренд</t>
  </si>
  <si>
    <t>abs(14)</t>
  </si>
  <si>
    <t>abs(16)</t>
  </si>
  <si>
    <t>Проверка эффективности методики</t>
  </si>
  <si>
    <t>σ∆</t>
  </si>
  <si>
    <t>S</t>
  </si>
  <si>
    <t>S/σ∆</t>
  </si>
  <si>
    <t>методика неэффективна, так как больше 0.8</t>
  </si>
  <si>
    <r>
      <rPr>
        <b/>
        <i/>
        <u/>
        <sz val="11"/>
        <color rgb="FFFF0000"/>
        <rFont val="Times New Roman"/>
        <family val="1"/>
        <charset val="204"/>
      </rPr>
      <t>δ</t>
    </r>
    <r>
      <rPr>
        <b/>
        <i/>
        <u/>
        <sz val="8.8000000000000007"/>
        <color rgb="FFFF0000"/>
        <rFont val="Calibri"/>
        <family val="2"/>
      </rPr>
      <t>доп</t>
    </r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</si>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</sst>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4"/>
      <color theme="1"/>
      <name val="Calibri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Calibri"/>
      <family val="2"/>
      <charset val="204"/>
    </font>
    <font>
      <sz val="14"/>
      <color theme="1"/>
      <name val="Calibri"/>
      <family val="2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sz val="8"/>
      <name val="Calibri"/>
      <family val="2"/>
      <scheme val="minor"/>
    </font>
    <font>
      <b/>
      <sz val="8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i/>
      <u/>
      <sz val="11"/>
      <color rgb="FFFF0000"/>
      <name val="Calibri"/>
      <family val="2"/>
      <charset val="204"/>
      <scheme val="minor"/>
    </font>
    <font>
      <b/>
      <i/>
      <u/>
      <sz val="11"/>
      <color rgb="FFFF0000"/>
      <name val="Times New Roman"/>
      <family val="1"/>
      <charset val="204"/>
    </font>
    <font>
      <b/>
      <i/>
      <u/>
      <sz val="11"/>
      <color rgb="FFFF0000"/>
      <name val="Calibri"/>
      <family val="1"/>
      <charset val="204"/>
    </font>
    <font>
      <b/>
      <i/>
      <u/>
      <sz val="8.8000000000000007"/>
      <color rgb="FFFF0000"/>
      <name val="Calibri"/>
      <family val="2"/>
    </font>
    <font>
      <sz val="10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000000"/>
      </left>
      <right style="medium">
        <color rgb="FF80808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808080"/>
      </bottom>
      <diagonal/>
    </border>
    <border>
      <left style="thin">
        <color rgb="FF000000"/>
      </left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000000"/>
      </left>
      <right style="medium">
        <color rgb="FF808080"/>
      </right>
      <top style="medium">
        <color rgb="FF808080"/>
      </top>
      <bottom style="thin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15" fillId="0" borderId="3" xfId="0" applyFont="1" applyBorder="1"/>
    <xf numFmtId="0" fontId="15" fillId="0" borderId="4" xfId="0" applyFont="1" applyBorder="1"/>
    <xf numFmtId="0" fontId="15" fillId="0" borderId="5" xfId="0" applyFont="1" applyBorder="1"/>
    <xf numFmtId="0" fontId="15" fillId="0" borderId="6" xfId="0" applyFont="1" applyBorder="1"/>
    <xf numFmtId="0" fontId="15" fillId="0" borderId="0" xfId="0" applyFont="1"/>
    <xf numFmtId="0" fontId="15" fillId="0" borderId="7" xfId="0" applyFont="1" applyBorder="1"/>
    <xf numFmtId="0" fontId="16" fillId="0" borderId="6" xfId="0" applyFont="1" applyBorder="1"/>
    <xf numFmtId="165" fontId="15" fillId="0" borderId="0" xfId="0" applyNumberFormat="1" applyFont="1" applyAlignment="1">
      <alignment horizontal="center"/>
    </xf>
    <xf numFmtId="0" fontId="17" fillId="0" borderId="6" xfId="0" applyFont="1" applyBorder="1"/>
    <xf numFmtId="0" fontId="15" fillId="0" borderId="8" xfId="0" applyFont="1" applyBorder="1"/>
    <xf numFmtId="2" fontId="15" fillId="0" borderId="9" xfId="0" applyNumberFormat="1" applyFont="1" applyBorder="1" applyAlignment="1">
      <alignment horizontal="center"/>
    </xf>
    <xf numFmtId="0" fontId="15" fillId="0" borderId="9" xfId="0" applyFont="1" applyBorder="1"/>
    <xf numFmtId="0" fontId="15" fillId="0" borderId="2" xfId="0" applyFont="1" applyBorder="1"/>
    <xf numFmtId="0" fontId="19" fillId="0" borderId="0" xfId="0" applyFont="1" applyAlignment="1">
      <alignment horizontal="left" vertical="center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Лист1!$AC$12:$AC$36</c:f>
              <c:numCache>
                <c:formatCode>General</c:formatCode>
                <c:ptCount val="25"/>
                <c:pt idx="0">
                  <c:v>277</c:v>
                </c:pt>
                <c:pt idx="1">
                  <c:v>305</c:v>
                </c:pt>
                <c:pt idx="2">
                  <c:v>307</c:v>
                </c:pt>
                <c:pt idx="3">
                  <c:v>315</c:v>
                </c:pt>
                <c:pt idx="4">
                  <c:v>324</c:v>
                </c:pt>
                <c:pt idx="5">
                  <c:v>300</c:v>
                </c:pt>
                <c:pt idx="6">
                  <c:v>271</c:v>
                </c:pt>
                <c:pt idx="7">
                  <c:v>265</c:v>
                </c:pt>
                <c:pt idx="8">
                  <c:v>255</c:v>
                </c:pt>
                <c:pt idx="9">
                  <c:v>245</c:v>
                </c:pt>
                <c:pt idx="10">
                  <c:v>244</c:v>
                </c:pt>
                <c:pt idx="11">
                  <c:v>284</c:v>
                </c:pt>
                <c:pt idx="12">
                  <c:v>290</c:v>
                </c:pt>
                <c:pt idx="13">
                  <c:v>304</c:v>
                </c:pt>
                <c:pt idx="14">
                  <c:v>284</c:v>
                </c:pt>
                <c:pt idx="15">
                  <c:v>259</c:v>
                </c:pt>
                <c:pt idx="16">
                  <c:v>241</c:v>
                </c:pt>
                <c:pt idx="17">
                  <c:v>231</c:v>
                </c:pt>
                <c:pt idx="18">
                  <c:v>229</c:v>
                </c:pt>
                <c:pt idx="19">
                  <c:v>226</c:v>
                </c:pt>
                <c:pt idx="20">
                  <c:v>226</c:v>
                </c:pt>
                <c:pt idx="21">
                  <c:v>230</c:v>
                </c:pt>
                <c:pt idx="22">
                  <c:v>227</c:v>
                </c:pt>
                <c:pt idx="23">
                  <c:v>233</c:v>
                </c:pt>
                <c:pt idx="24">
                  <c:v>236</c:v>
                </c:pt>
              </c:numCache>
            </c:numRef>
          </c:xVal>
          <c:yVal>
            <c:numRef>
              <c:f>Лист1!$Z$12:$Z$36</c:f>
              <c:numCache>
                <c:formatCode>General</c:formatCode>
                <c:ptCount val="25"/>
                <c:pt idx="0">
                  <c:v>464</c:v>
                </c:pt>
                <c:pt idx="1">
                  <c:v>471</c:v>
                </c:pt>
                <c:pt idx="2">
                  <c:v>481</c:v>
                </c:pt>
                <c:pt idx="3">
                  <c:v>481</c:v>
                </c:pt>
                <c:pt idx="4">
                  <c:v>490</c:v>
                </c:pt>
                <c:pt idx="5">
                  <c:v>478</c:v>
                </c:pt>
                <c:pt idx="6">
                  <c:v>454</c:v>
                </c:pt>
                <c:pt idx="7">
                  <c:v>434</c:v>
                </c:pt>
                <c:pt idx="8">
                  <c:v>425</c:v>
                </c:pt>
                <c:pt idx="9">
                  <c:v>423</c:v>
                </c:pt>
                <c:pt idx="10">
                  <c:v>440</c:v>
                </c:pt>
                <c:pt idx="11">
                  <c:v>466</c:v>
                </c:pt>
                <c:pt idx="12">
                  <c:v>480</c:v>
                </c:pt>
                <c:pt idx="13">
                  <c:v>491</c:v>
                </c:pt>
                <c:pt idx="14">
                  <c:v>476</c:v>
                </c:pt>
                <c:pt idx="15">
                  <c:v>460</c:v>
                </c:pt>
                <c:pt idx="16">
                  <c:v>442</c:v>
                </c:pt>
                <c:pt idx="17">
                  <c:v>434</c:v>
                </c:pt>
                <c:pt idx="18">
                  <c:v>438</c:v>
                </c:pt>
                <c:pt idx="19">
                  <c:v>436</c:v>
                </c:pt>
                <c:pt idx="20">
                  <c:v>433</c:v>
                </c:pt>
                <c:pt idx="21">
                  <c:v>432</c:v>
                </c:pt>
                <c:pt idx="22">
                  <c:v>438</c:v>
                </c:pt>
                <c:pt idx="23">
                  <c:v>429</c:v>
                </c:pt>
                <c:pt idx="24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321-4128-BFDC-25220C0212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9787136"/>
        <c:axId val="209790464"/>
      </c:scatterChart>
      <c:valAx>
        <c:axId val="209787136"/>
        <c:scaling>
          <c:orientation val="minMax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</a:t>
                </a:r>
                <a:r>
                  <a:rPr lang="en-US" sz="1200" baseline="-25000"/>
                  <a:t>B</a:t>
                </a:r>
                <a:r>
                  <a:rPr lang="en-US" sz="1200"/>
                  <a:t>,t-</a:t>
                </a:r>
                <a:r>
                  <a:rPr lang="el-G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en-US" sz="12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ru-RU" sz="1200" baseline="-25000"/>
              </a:p>
            </c:rich>
          </c:tx>
          <c:layout>
            <c:manualLayout>
              <c:xMode val="edge"/>
              <c:yMode val="edge"/>
              <c:x val="0.49724456955659269"/>
              <c:y val="0.903070904954342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90464"/>
        <c:crosses val="autoZero"/>
        <c:crossBetween val="midCat"/>
      </c:valAx>
      <c:valAx>
        <c:axId val="2097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</a:t>
                </a:r>
                <a:r>
                  <a:rPr lang="en-US" sz="1200" baseline="-25000"/>
                  <a:t>H</a:t>
                </a:r>
                <a:r>
                  <a:rPr lang="en-US" sz="1200"/>
                  <a:t>,t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1.2544139072030027E-2"/>
              <c:y val="0.392594803531686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72446320101635"/>
                  <c:y val="0.44017667095802299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Лист1!$AI$12:$AI$36</c:f>
              <c:numCache>
                <c:formatCode>0.000</c:formatCode>
                <c:ptCount val="25"/>
                <c:pt idx="0">
                  <c:v>0.52380622151773337</c:v>
                </c:pt>
                <c:pt idx="1">
                  <c:v>0.81097681791163068</c:v>
                </c:pt>
                <c:pt idx="2">
                  <c:v>0.83053546661383004</c:v>
                </c:pt>
                <c:pt idx="3">
                  <c:v>0.91168268278185061</c:v>
                </c:pt>
                <c:pt idx="4">
                  <c:v>1.0036407766990292</c:v>
                </c:pt>
                <c:pt idx="5">
                  <c:v>0.75850009906875371</c:v>
                </c:pt>
                <c:pt idx="6">
                  <c:v>0.46197493560531011</c:v>
                </c:pt>
                <c:pt idx="7">
                  <c:v>0.40014364969288685</c:v>
                </c:pt>
                <c:pt idx="8">
                  <c:v>0.29870962948286112</c:v>
                </c:pt>
                <c:pt idx="9">
                  <c:v>0.19691153160293243</c:v>
                </c:pt>
                <c:pt idx="10">
                  <c:v>0.18731424608678424</c:v>
                </c:pt>
                <c:pt idx="11">
                  <c:v>0.59535615216960569</c:v>
                </c:pt>
                <c:pt idx="12">
                  <c:v>0.65670200118882505</c:v>
                </c:pt>
                <c:pt idx="13">
                  <c:v>0.79870962948286106</c:v>
                </c:pt>
                <c:pt idx="14">
                  <c:v>0.5935357638200911</c:v>
                </c:pt>
                <c:pt idx="15">
                  <c:v>0.33734148999405589</c:v>
                </c:pt>
                <c:pt idx="16">
                  <c:v>0.15403209827620368</c:v>
                </c:pt>
                <c:pt idx="17">
                  <c:v>5.1991281949673077E-2</c:v>
                </c:pt>
                <c:pt idx="18">
                  <c:v>3.2432633247473745E-2</c:v>
                </c:pt>
                <c:pt idx="19">
                  <c:v>1.8203883495145629E-3</c:v>
                </c:pt>
                <c:pt idx="20">
                  <c:v>1.4563106796116503E-3</c:v>
                </c:pt>
                <c:pt idx="21">
                  <c:v>4.1423122647117096E-2</c:v>
                </c:pt>
                <c:pt idx="22">
                  <c:v>1.020408163265306E-2</c:v>
                </c:pt>
                <c:pt idx="23">
                  <c:v>7.2156726768377255E-2</c:v>
                </c:pt>
                <c:pt idx="24">
                  <c:v>0.10422528234594809</c:v>
                </c:pt>
              </c:numCache>
            </c:numRef>
          </c:xVal>
          <c:yVal>
            <c:numRef>
              <c:f>Лист1!$Z$12:$Z$36</c:f>
              <c:numCache>
                <c:formatCode>General</c:formatCode>
                <c:ptCount val="25"/>
                <c:pt idx="0">
                  <c:v>464</c:v>
                </c:pt>
                <c:pt idx="1">
                  <c:v>471</c:v>
                </c:pt>
                <c:pt idx="2">
                  <c:v>481</c:v>
                </c:pt>
                <c:pt idx="3">
                  <c:v>481</c:v>
                </c:pt>
                <c:pt idx="4">
                  <c:v>490</c:v>
                </c:pt>
                <c:pt idx="5">
                  <c:v>478</c:v>
                </c:pt>
                <c:pt idx="6">
                  <c:v>454</c:v>
                </c:pt>
                <c:pt idx="7">
                  <c:v>434</c:v>
                </c:pt>
                <c:pt idx="8">
                  <c:v>425</c:v>
                </c:pt>
                <c:pt idx="9">
                  <c:v>423</c:v>
                </c:pt>
                <c:pt idx="10">
                  <c:v>440</c:v>
                </c:pt>
                <c:pt idx="11">
                  <c:v>466</c:v>
                </c:pt>
                <c:pt idx="12">
                  <c:v>480</c:v>
                </c:pt>
                <c:pt idx="13">
                  <c:v>491</c:v>
                </c:pt>
                <c:pt idx="14">
                  <c:v>476</c:v>
                </c:pt>
                <c:pt idx="15">
                  <c:v>460</c:v>
                </c:pt>
                <c:pt idx="16">
                  <c:v>442</c:v>
                </c:pt>
                <c:pt idx="17">
                  <c:v>434</c:v>
                </c:pt>
                <c:pt idx="18">
                  <c:v>438</c:v>
                </c:pt>
                <c:pt idx="19">
                  <c:v>436</c:v>
                </c:pt>
                <c:pt idx="20">
                  <c:v>433</c:v>
                </c:pt>
                <c:pt idx="21">
                  <c:v>432</c:v>
                </c:pt>
                <c:pt idx="22">
                  <c:v>438</c:v>
                </c:pt>
                <c:pt idx="23">
                  <c:v>429</c:v>
                </c:pt>
                <c:pt idx="24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B-4D42-809B-7969750E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5744"/>
        <c:axId val="209457920"/>
      </c:scatterChart>
      <c:valAx>
        <c:axId val="2094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</a:t>
                </a:r>
                <a:r>
                  <a:rPr lang="en-US" sz="1200" baseline="-25000"/>
                  <a:t>B</a:t>
                </a:r>
                <a:r>
                  <a:rPr lang="en-US" sz="1200" baseline="30000"/>
                  <a:t>*</a:t>
                </a:r>
                <a:r>
                  <a:rPr lang="en-US" sz="1200"/>
                  <a:t>,</a:t>
                </a:r>
                <a:r>
                  <a:rPr lang="en-US" sz="1200" baseline="-25000"/>
                  <a:t>t-</a:t>
                </a:r>
                <a:r>
                  <a:rPr lang="el-GR" sz="1200" baseline="-25000"/>
                  <a:t>τ2</a:t>
                </a:r>
                <a:r>
                  <a:rPr lang="el-GR" sz="1200"/>
                  <a:t>+</a:t>
                </a:r>
                <a:r>
                  <a:rPr lang="en-US" sz="1200"/>
                  <a:t>P</a:t>
                </a:r>
                <a:r>
                  <a:rPr lang="en-US" sz="1200" baseline="-25000"/>
                  <a:t>1</a:t>
                </a:r>
                <a:r>
                  <a:rPr lang="en-US" sz="1200"/>
                  <a:t>H</a:t>
                </a:r>
                <a:r>
                  <a:rPr lang="en-US" sz="1200" baseline="-25000"/>
                  <a:t>B</a:t>
                </a:r>
                <a:r>
                  <a:rPr lang="en-US" sz="1200" baseline="30000"/>
                  <a:t>*</a:t>
                </a:r>
                <a:r>
                  <a:rPr lang="en-US" sz="1200"/>
                  <a:t>,</a:t>
                </a:r>
                <a:r>
                  <a:rPr lang="en-US" sz="1200" baseline="-25000"/>
                  <a:t>t-</a:t>
                </a:r>
                <a:r>
                  <a:rPr lang="el-GR" sz="1200" baseline="-25000"/>
                  <a:t>τ1</a:t>
                </a:r>
                <a:endParaRPr lang="ru-RU" sz="12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57920"/>
        <c:crosses val="autoZero"/>
        <c:crossBetween val="midCat"/>
        <c:majorUnit val="0.2"/>
      </c:valAx>
      <c:valAx>
        <c:axId val="2094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H</a:t>
                </a:r>
                <a:r>
                  <a:rPr lang="en-US" sz="1200" b="0" i="0" baseline="-25000">
                    <a:effectLst/>
                  </a:rPr>
                  <a:t>H</a:t>
                </a:r>
                <a:r>
                  <a:rPr lang="en-US" sz="1200" b="0" i="0" baseline="0">
                    <a:effectLst/>
                  </a:rPr>
                  <a:t>,t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199094766362393E-2"/>
              <c:y val="0.48168079308557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Лист1!$AI$12:$AI$36</c:f>
              <c:numCache>
                <c:formatCode>0.000</c:formatCode>
                <c:ptCount val="25"/>
                <c:pt idx="0">
                  <c:v>0.52380622151773337</c:v>
                </c:pt>
                <c:pt idx="1">
                  <c:v>0.81097681791163068</c:v>
                </c:pt>
                <c:pt idx="2">
                  <c:v>0.83053546661383004</c:v>
                </c:pt>
                <c:pt idx="3">
                  <c:v>0.91168268278185061</c:v>
                </c:pt>
                <c:pt idx="4">
                  <c:v>1.0036407766990292</c:v>
                </c:pt>
                <c:pt idx="5">
                  <c:v>0.75850009906875371</c:v>
                </c:pt>
                <c:pt idx="6">
                  <c:v>0.46197493560531011</c:v>
                </c:pt>
                <c:pt idx="7">
                  <c:v>0.40014364969288685</c:v>
                </c:pt>
                <c:pt idx="8">
                  <c:v>0.29870962948286112</c:v>
                </c:pt>
                <c:pt idx="9">
                  <c:v>0.19691153160293243</c:v>
                </c:pt>
                <c:pt idx="10">
                  <c:v>0.18731424608678424</c:v>
                </c:pt>
                <c:pt idx="11">
                  <c:v>0.59535615216960569</c:v>
                </c:pt>
                <c:pt idx="12">
                  <c:v>0.65670200118882505</c:v>
                </c:pt>
                <c:pt idx="13">
                  <c:v>0.79870962948286106</c:v>
                </c:pt>
                <c:pt idx="14">
                  <c:v>0.5935357638200911</c:v>
                </c:pt>
                <c:pt idx="15">
                  <c:v>0.33734148999405589</c:v>
                </c:pt>
                <c:pt idx="16">
                  <c:v>0.15403209827620368</c:v>
                </c:pt>
                <c:pt idx="17">
                  <c:v>5.1991281949673077E-2</c:v>
                </c:pt>
                <c:pt idx="18">
                  <c:v>3.2432633247473745E-2</c:v>
                </c:pt>
                <c:pt idx="19">
                  <c:v>1.8203883495145629E-3</c:v>
                </c:pt>
                <c:pt idx="20">
                  <c:v>1.4563106796116503E-3</c:v>
                </c:pt>
                <c:pt idx="21">
                  <c:v>4.1423122647117096E-2</c:v>
                </c:pt>
                <c:pt idx="22">
                  <c:v>1.020408163265306E-2</c:v>
                </c:pt>
                <c:pt idx="23">
                  <c:v>7.2156726768377255E-2</c:v>
                </c:pt>
                <c:pt idx="24">
                  <c:v>0.10422528234594809</c:v>
                </c:pt>
              </c:numCache>
            </c:numRef>
          </c:xVal>
          <c:yVal>
            <c:numRef>
              <c:f>Лист1!$Z$12:$Z$36</c:f>
              <c:numCache>
                <c:formatCode>General</c:formatCode>
                <c:ptCount val="25"/>
                <c:pt idx="0">
                  <c:v>464</c:v>
                </c:pt>
                <c:pt idx="1">
                  <c:v>471</c:v>
                </c:pt>
                <c:pt idx="2">
                  <c:v>481</c:v>
                </c:pt>
                <c:pt idx="3">
                  <c:v>481</c:v>
                </c:pt>
                <c:pt idx="4">
                  <c:v>490</c:v>
                </c:pt>
                <c:pt idx="5">
                  <c:v>478</c:v>
                </c:pt>
                <c:pt idx="6">
                  <c:v>454</c:v>
                </c:pt>
                <c:pt idx="7">
                  <c:v>434</c:v>
                </c:pt>
                <c:pt idx="8">
                  <c:v>425</c:v>
                </c:pt>
                <c:pt idx="9">
                  <c:v>423</c:v>
                </c:pt>
                <c:pt idx="10">
                  <c:v>440</c:v>
                </c:pt>
                <c:pt idx="11">
                  <c:v>466</c:v>
                </c:pt>
                <c:pt idx="12">
                  <c:v>480</c:v>
                </c:pt>
                <c:pt idx="13">
                  <c:v>491</c:v>
                </c:pt>
                <c:pt idx="14">
                  <c:v>476</c:v>
                </c:pt>
                <c:pt idx="15">
                  <c:v>460</c:v>
                </c:pt>
                <c:pt idx="16">
                  <c:v>442</c:v>
                </c:pt>
                <c:pt idx="17">
                  <c:v>434</c:v>
                </c:pt>
                <c:pt idx="18">
                  <c:v>438</c:v>
                </c:pt>
                <c:pt idx="19">
                  <c:v>436</c:v>
                </c:pt>
                <c:pt idx="20">
                  <c:v>433</c:v>
                </c:pt>
                <c:pt idx="21">
                  <c:v>432</c:v>
                </c:pt>
                <c:pt idx="22">
                  <c:v>438</c:v>
                </c:pt>
                <c:pt idx="23">
                  <c:v>429</c:v>
                </c:pt>
                <c:pt idx="24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F-469C-8681-158981D6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3744"/>
        <c:axId val="209505664"/>
      </c:scatterChart>
      <c:valAx>
        <c:axId val="2095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</a:t>
                </a:r>
                <a:r>
                  <a:rPr lang="en-US" sz="1200" baseline="-25000"/>
                  <a:t>B</a:t>
                </a:r>
                <a:r>
                  <a:rPr lang="en-US" sz="1200" baseline="30000"/>
                  <a:t>*</a:t>
                </a:r>
                <a:r>
                  <a:rPr lang="en-US" sz="1200"/>
                  <a:t>,</a:t>
                </a:r>
                <a:r>
                  <a:rPr lang="en-US" sz="1200" baseline="-25000"/>
                  <a:t>t-</a:t>
                </a:r>
                <a:r>
                  <a:rPr lang="el-GR" sz="1200" baseline="-25000"/>
                  <a:t>τ2</a:t>
                </a:r>
                <a:r>
                  <a:rPr lang="el-GR" sz="1200"/>
                  <a:t>+</a:t>
                </a:r>
                <a:r>
                  <a:rPr lang="en-US" sz="1200"/>
                  <a:t>P</a:t>
                </a:r>
                <a:r>
                  <a:rPr lang="en-US" sz="1200" baseline="-25000"/>
                  <a:t>1</a:t>
                </a:r>
                <a:r>
                  <a:rPr lang="en-US" sz="1200"/>
                  <a:t>H</a:t>
                </a:r>
                <a:r>
                  <a:rPr lang="en-US" sz="1200" baseline="-25000"/>
                  <a:t>B</a:t>
                </a:r>
                <a:r>
                  <a:rPr lang="en-US" sz="1200" baseline="30000"/>
                  <a:t>*</a:t>
                </a:r>
                <a:r>
                  <a:rPr lang="en-US" sz="1200"/>
                  <a:t>,</a:t>
                </a:r>
                <a:r>
                  <a:rPr lang="en-US" sz="1200" baseline="-25000"/>
                  <a:t>t-</a:t>
                </a:r>
                <a:r>
                  <a:rPr lang="el-GR" sz="1200" baseline="-25000"/>
                  <a:t>τ1</a:t>
                </a:r>
                <a:endParaRPr lang="ru-RU" sz="12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05664"/>
        <c:crosses val="autoZero"/>
        <c:crossBetween val="midCat"/>
        <c:majorUnit val="0.2"/>
      </c:valAx>
      <c:valAx>
        <c:axId val="209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H</a:t>
                </a:r>
                <a:r>
                  <a:rPr lang="en-US" sz="1200" b="0" i="0" baseline="-25000">
                    <a:effectLst/>
                  </a:rPr>
                  <a:t>H</a:t>
                </a:r>
                <a:r>
                  <a:rPr lang="en-US" sz="1200" b="0" i="0" baseline="0">
                    <a:effectLst/>
                  </a:rPr>
                  <a:t>,t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199094766362393E-2"/>
              <c:y val="0.48168079308557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7214276731572"/>
          <c:y val="5.5710306406685235E-2"/>
          <c:w val="0.85593028128926985"/>
          <c:h val="0.817276628722245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Лист1!$BJ$10</c:f>
              <c:strCache>
                <c:ptCount val="1"/>
                <c:pt idx="0">
                  <c:v>|∆H,t'|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Лист1!$BI$13:$BI$36</c:f>
              <c:numCache>
                <c:formatCode>0.0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28.000000000000004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56.000000000000007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</c:numCache>
            </c:numRef>
          </c:xVal>
          <c:yVal>
            <c:numRef>
              <c:f>Лист1!$BJ$13:$BJ$36</c:f>
              <c:numCache>
                <c:formatCode>0</c:formatCode>
                <c:ptCount val="24"/>
                <c:pt idx="0">
                  <c:v>35.612102683903856</c:v>
                </c:pt>
                <c:pt idx="1">
                  <c:v>31.482426562894261</c:v>
                </c:pt>
                <c:pt idx="2">
                  <c:v>19.542579290687172</c:v>
                </c:pt>
                <c:pt idx="3">
                  <c:v>19.078756559087367</c:v>
                </c:pt>
                <c:pt idx="4">
                  <c:v>18.69166005759115</c:v>
                </c:pt>
                <c:pt idx="5">
                  <c:v>17.170671004540509</c:v>
                </c:pt>
                <c:pt idx="6">
                  <c:v>15.081586909777002</c:v>
                </c:pt>
                <c:pt idx="7">
                  <c:v>14.539197942230317</c:v>
                </c:pt>
                <c:pt idx="8">
                  <c:v>14.387004994933193</c:v>
                </c:pt>
                <c:pt idx="9">
                  <c:v>13.341812400490596</c:v>
                </c:pt>
                <c:pt idx="10">
                  <c:v>12.055325469562376</c:v>
                </c:pt>
                <c:pt idx="11">
                  <c:v>11.551358632994607</c:v>
                </c:pt>
                <c:pt idx="12">
                  <c:v>9.7061919987902456</c:v>
                </c:pt>
                <c:pt idx="13">
                  <c:v>8.9881630632966676</c:v>
                </c:pt>
                <c:pt idx="14">
                  <c:v>7.4649155819481052</c:v>
                </c:pt>
                <c:pt idx="15">
                  <c:v>7.3514938792204703</c:v>
                </c:pt>
                <c:pt idx="16">
                  <c:v>5.9423454048164785</c:v>
                </c:pt>
                <c:pt idx="17">
                  <c:v>5.8932731649679226</c:v>
                </c:pt>
                <c:pt idx="18">
                  <c:v>5.3336694544272518</c:v>
                </c:pt>
                <c:pt idx="19">
                  <c:v>4.6321508675745235</c:v>
                </c:pt>
                <c:pt idx="20">
                  <c:v>4.0751863939541977</c:v>
                </c:pt>
                <c:pt idx="21">
                  <c:v>3.9711099161983725</c:v>
                </c:pt>
                <c:pt idx="22">
                  <c:v>2.91332726967795</c:v>
                </c:pt>
                <c:pt idx="23">
                  <c:v>0.18001682739020453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5-48D5-B784-BE7A552AC0FD}"/>
            </c:ext>
          </c:extLst>
        </c:ser>
        <c:ser>
          <c:idx val="1"/>
          <c:order val="1"/>
          <c:tx>
            <c:strRef>
              <c:f>Лист1!$BK$10</c:f>
              <c:strCache>
                <c:ptCount val="1"/>
                <c:pt idx="0">
                  <c:v>|∆H,t"|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Лист1!$BI$13:$BI$36</c:f>
              <c:numCache>
                <c:formatCode>0.0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28.000000000000004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56.000000000000007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</c:numCache>
            </c:numRef>
          </c:xVal>
          <c:yVal>
            <c:numRef>
              <c:f>Лист1!$BK$13:$BK$36</c:f>
              <c:numCache>
                <c:formatCode>0</c:formatCode>
                <c:ptCount val="24"/>
                <c:pt idx="0">
                  <c:v>34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75-48D5-B784-BE7A552A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0992"/>
        <c:axId val="209547648"/>
      </c:scatterChart>
      <c:valAx>
        <c:axId val="209540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P, %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0.45730136018197848"/>
              <c:y val="0.92867209147603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47648"/>
        <c:crosses val="autoZero"/>
        <c:crossBetween val="midCat"/>
        <c:majorUnit val="5"/>
      </c:valAx>
      <c:valAx>
        <c:axId val="209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solidFill>
                      <a:schemeClr val="tx1"/>
                    </a:solidFill>
                    <a:effectLst/>
                  </a:rPr>
                  <a:t>∆H,t'</a:t>
                </a:r>
                <a:endParaRPr lang="ru-RU" sz="600">
                  <a:solidFill>
                    <a:schemeClr val="tx1"/>
                  </a:solidFill>
                  <a:effectLst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="0" i="0" baseline="0">
                    <a:solidFill>
                      <a:schemeClr val="tx1"/>
                    </a:solidFill>
                    <a:effectLst/>
                  </a:rPr>
                  <a:t>∆H,t''</a:t>
                </a:r>
                <a:endParaRPr lang="ru-RU" sz="6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4845914781695846E-3"/>
              <c:y val="5.4209198780514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4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78914330144172"/>
          <c:y val="0.22191213563485626"/>
          <c:w val="0.10040381936844146"/>
          <c:h val="0.1253490667427017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413657</xdr:colOff>
      <xdr:row>41</xdr:row>
      <xdr:rowOff>32657</xdr:rowOff>
    </xdr:from>
    <xdr:to>
      <xdr:col>35</xdr:col>
      <xdr:colOff>-1</xdr:colOff>
      <xdr:row>56</xdr:row>
      <xdr:rowOff>65314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82C8E8-DFB0-47A8-926E-9059D2CB4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555172</xdr:colOff>
      <xdr:row>56</xdr:row>
      <xdr:rowOff>97972</xdr:rowOff>
    </xdr:from>
    <xdr:to>
      <xdr:col>34</xdr:col>
      <xdr:colOff>1195048</xdr:colOff>
      <xdr:row>71</xdr:row>
      <xdr:rowOff>120764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8FC8DC-460D-49D0-9B74-135BF831D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576943</xdr:colOff>
      <xdr:row>72</xdr:row>
      <xdr:rowOff>10886</xdr:rowOff>
    </xdr:from>
    <xdr:to>
      <xdr:col>34</xdr:col>
      <xdr:colOff>1214438</xdr:colOff>
      <xdr:row>86</xdr:row>
      <xdr:rowOff>175193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787075-08E5-4B18-B543-1052FF0D9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33867</xdr:colOff>
      <xdr:row>15</xdr:row>
      <xdr:rowOff>76200</xdr:rowOff>
    </xdr:from>
    <xdr:to>
      <xdr:col>73</xdr:col>
      <xdr:colOff>308731</xdr:colOff>
      <xdr:row>33</xdr:row>
      <xdr:rowOff>128966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9035231-F7A3-4BF8-86C7-648CED461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nal\AppData\Local\Temp\Temp98c8b621-64f6-41c0-9f08-d07fd53efbcf_08-09-2023_21-33-20.zip\&#1052;&#1057;&#1059;%20&#1087;&#1088;&#1080;&#1084;&#1077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>
        <row r="6">
          <cell r="AT6">
            <v>521</v>
          </cell>
          <cell r="AW6">
            <v>343</v>
          </cell>
          <cell r="BC6">
            <v>0.96435767198099043</v>
          </cell>
        </row>
        <row r="7">
          <cell r="AT7">
            <v>484</v>
          </cell>
          <cell r="AW7">
            <v>323</v>
          </cell>
          <cell r="BC7">
            <v>0.80018142888098054</v>
          </cell>
          <cell r="BX7">
            <v>4.1666666666666661</v>
          </cell>
          <cell r="BY7">
            <v>282.79435228976098</v>
          </cell>
          <cell r="BZ7">
            <v>275</v>
          </cell>
        </row>
        <row r="8">
          <cell r="AT8">
            <v>461</v>
          </cell>
          <cell r="AW8">
            <v>306</v>
          </cell>
          <cell r="BC8">
            <v>0.66843431282893162</v>
          </cell>
          <cell r="BX8">
            <v>8.3333333333333321</v>
          </cell>
          <cell r="BY8">
            <v>59.236708675832745</v>
          </cell>
          <cell r="BZ8">
            <v>263</v>
          </cell>
        </row>
        <row r="9">
          <cell r="AT9">
            <v>439</v>
          </cell>
          <cell r="AW9">
            <v>291</v>
          </cell>
          <cell r="BC9">
            <v>0.55515401255311569</v>
          </cell>
          <cell r="BX9">
            <v>12.5</v>
          </cell>
          <cell r="BY9">
            <v>55.204923434195166</v>
          </cell>
          <cell r="BZ9">
            <v>74</v>
          </cell>
        </row>
        <row r="10">
          <cell r="AT10">
            <v>427</v>
          </cell>
          <cell r="AW10">
            <v>293</v>
          </cell>
          <cell r="BC10">
            <v>0.52317919223748821</v>
          </cell>
          <cell r="BX10">
            <v>16.666666666666664</v>
          </cell>
          <cell r="BY10">
            <v>55.201552546768596</v>
          </cell>
          <cell r="BZ10">
            <v>66</v>
          </cell>
        </row>
        <row r="11">
          <cell r="AT11">
            <v>413</v>
          </cell>
          <cell r="AW11">
            <v>284</v>
          </cell>
          <cell r="BC11">
            <v>0.44953632801166432</v>
          </cell>
          <cell r="BX11">
            <v>20.833333333333336</v>
          </cell>
          <cell r="BY11">
            <v>45.321996317910134</v>
          </cell>
          <cell r="BZ11">
            <v>60</v>
          </cell>
        </row>
        <row r="12">
          <cell r="AT12">
            <v>395</v>
          </cell>
          <cell r="AW12">
            <v>277</v>
          </cell>
          <cell r="BC12">
            <v>0.37859726828336693</v>
          </cell>
          <cell r="BX12">
            <v>25</v>
          </cell>
          <cell r="BY12">
            <v>34.946258096853342</v>
          </cell>
          <cell r="BZ12">
            <v>54</v>
          </cell>
        </row>
        <row r="13">
          <cell r="AT13">
            <v>383</v>
          </cell>
          <cell r="AW13">
            <v>268</v>
          </cell>
          <cell r="BC13">
            <v>0.30495440405754309</v>
          </cell>
          <cell r="BX13">
            <v>29.166666666666668</v>
          </cell>
          <cell r="BY13">
            <v>33.09731366284916</v>
          </cell>
          <cell r="BZ13">
            <v>53</v>
          </cell>
        </row>
        <row r="14">
          <cell r="AT14">
            <v>384</v>
          </cell>
          <cell r="AW14">
            <v>263</v>
          </cell>
          <cell r="BC14">
            <v>0.27927927927927926</v>
          </cell>
          <cell r="BX14">
            <v>33.333333333333329</v>
          </cell>
          <cell r="BY14">
            <v>29.422538276187652</v>
          </cell>
          <cell r="BZ14">
            <v>50</v>
          </cell>
        </row>
        <row r="15">
          <cell r="AT15">
            <v>658</v>
          </cell>
          <cell r="AW15">
            <v>423</v>
          </cell>
          <cell r="BC15">
            <v>1.7629297458893871</v>
          </cell>
          <cell r="BX15">
            <v>37.5</v>
          </cell>
          <cell r="BY15">
            <v>28.676938682260356</v>
          </cell>
          <cell r="BZ15">
            <v>45</v>
          </cell>
        </row>
        <row r="16">
          <cell r="AT16">
            <v>647</v>
          </cell>
          <cell r="AW16">
            <v>405</v>
          </cell>
          <cell r="BC16">
            <v>1.699187977214883</v>
          </cell>
          <cell r="BX16">
            <v>41.666666666666671</v>
          </cell>
          <cell r="BY16">
            <v>27.501202859707291</v>
          </cell>
          <cell r="BZ16">
            <v>45</v>
          </cell>
        </row>
        <row r="17">
          <cell r="AT17">
            <v>625</v>
          </cell>
          <cell r="AW17">
            <v>399</v>
          </cell>
          <cell r="BC17">
            <v>1.6154141095845131</v>
          </cell>
          <cell r="BX17">
            <v>45.833333333333329</v>
          </cell>
          <cell r="BY17">
            <v>26.736545302728985</v>
          </cell>
          <cell r="BZ17">
            <v>42</v>
          </cell>
        </row>
        <row r="18">
          <cell r="AT18">
            <v>602</v>
          </cell>
          <cell r="AW18">
            <v>379</v>
          </cell>
          <cell r="BC18">
            <v>1.4543904687402445</v>
          </cell>
          <cell r="BX18">
            <v>50</v>
          </cell>
          <cell r="BY18">
            <v>22.823552027397795</v>
          </cell>
          <cell r="BZ18">
            <v>36</v>
          </cell>
        </row>
        <row r="19">
          <cell r="AT19">
            <v>583</v>
          </cell>
          <cell r="AW19">
            <v>362</v>
          </cell>
          <cell r="BC19">
            <v>1.2769306199799475</v>
          </cell>
          <cell r="BX19">
            <v>54.166666666666664</v>
          </cell>
          <cell r="BY19">
            <v>21.322905401194987</v>
          </cell>
          <cell r="BZ19">
            <v>34</v>
          </cell>
        </row>
        <row r="20">
          <cell r="AT20">
            <v>566</v>
          </cell>
          <cell r="AW20">
            <v>336</v>
          </cell>
          <cell r="BC20">
            <v>1.099914060003746</v>
          </cell>
          <cell r="BX20">
            <v>58.333333333333336</v>
          </cell>
          <cell r="BY20">
            <v>19.136439129104019</v>
          </cell>
          <cell r="BZ20">
            <v>34</v>
          </cell>
        </row>
        <row r="21">
          <cell r="AT21">
            <v>560</v>
          </cell>
          <cell r="AW21">
            <v>330</v>
          </cell>
          <cell r="BC21">
            <v>1.0224453968848586</v>
          </cell>
          <cell r="BX21">
            <v>62.5</v>
          </cell>
          <cell r="BY21">
            <v>15.935953125471997</v>
          </cell>
          <cell r="BZ21">
            <v>33</v>
          </cell>
        </row>
        <row r="22">
          <cell r="AT22">
            <v>556</v>
          </cell>
          <cell r="AW22">
            <v>312</v>
          </cell>
          <cell r="BC22">
            <v>0.94766952031526031</v>
          </cell>
          <cell r="BX22">
            <v>66.666666666666657</v>
          </cell>
          <cell r="BY22">
            <v>15.593616241666666</v>
          </cell>
          <cell r="BZ22">
            <v>32</v>
          </cell>
        </row>
        <row r="23">
          <cell r="AT23">
            <v>538</v>
          </cell>
          <cell r="AW23">
            <v>276</v>
          </cell>
          <cell r="BC23">
            <v>0.820185982966252</v>
          </cell>
          <cell r="BX23">
            <v>70.833333333333343</v>
          </cell>
          <cell r="BY23">
            <v>12.196203743517287</v>
          </cell>
          <cell r="BZ23">
            <v>30</v>
          </cell>
        </row>
        <row r="24">
          <cell r="AT24">
            <v>506</v>
          </cell>
          <cell r="AW24">
            <v>271</v>
          </cell>
          <cell r="BC24">
            <v>0.77401894352567002</v>
          </cell>
          <cell r="BX24">
            <v>75</v>
          </cell>
          <cell r="BY24">
            <v>11.126906879082526</v>
          </cell>
          <cell r="BZ24">
            <v>26</v>
          </cell>
        </row>
        <row r="25">
          <cell r="AT25">
            <v>472</v>
          </cell>
          <cell r="AW25">
            <v>269</v>
          </cell>
          <cell r="BC25">
            <v>0.69092378150674116</v>
          </cell>
          <cell r="BX25">
            <v>79.166666666666657</v>
          </cell>
          <cell r="BY25">
            <v>9.6605213887352193</v>
          </cell>
          <cell r="BZ25">
            <v>23</v>
          </cell>
        </row>
        <row r="26">
          <cell r="AT26">
            <v>452</v>
          </cell>
          <cell r="AW26">
            <v>267</v>
          </cell>
          <cell r="BC26">
            <v>0.57630259693039965</v>
          </cell>
          <cell r="BX26">
            <v>83.333333333333343</v>
          </cell>
          <cell r="BY26">
            <v>4.9589129610416194</v>
          </cell>
          <cell r="BZ26">
            <v>22</v>
          </cell>
        </row>
        <row r="27">
          <cell r="AT27">
            <v>438</v>
          </cell>
          <cell r="AW27">
            <v>262</v>
          </cell>
          <cell r="BC27">
            <v>0.47181241575860411</v>
          </cell>
          <cell r="BX27">
            <v>87.5</v>
          </cell>
          <cell r="BY27">
            <v>4.6138342031046022</v>
          </cell>
          <cell r="BZ27">
            <v>11</v>
          </cell>
        </row>
        <row r="28">
          <cell r="AT28">
            <v>449</v>
          </cell>
          <cell r="AW28">
            <v>256</v>
          </cell>
          <cell r="BC28">
            <v>0.40222525827906996</v>
          </cell>
          <cell r="BX28">
            <v>91.666666666666657</v>
          </cell>
          <cell r="BY28">
            <v>3.5458704107138033</v>
          </cell>
          <cell r="BZ28">
            <v>10</v>
          </cell>
        </row>
        <row r="29">
          <cell r="AT29">
            <v>491</v>
          </cell>
          <cell r="AW29">
            <v>249</v>
          </cell>
          <cell r="BC29">
            <v>0.42113536283939879</v>
          </cell>
          <cell r="BX29">
            <v>95.833333333333343</v>
          </cell>
          <cell r="BY29">
            <v>2.2828293234340435</v>
          </cell>
          <cell r="BZ29">
            <v>3</v>
          </cell>
        </row>
        <row r="30">
          <cell r="AT30">
            <v>523</v>
          </cell>
          <cell r="AW30">
            <v>244</v>
          </cell>
          <cell r="BC30">
            <v>0.54993774859245714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8"/>
  <sheetViews>
    <sheetView tabSelected="1" topLeftCell="AK7" zoomScale="90" zoomScaleNormal="90" workbookViewId="0">
      <selection activeCell="AZ12" sqref="AZ12"/>
    </sheetView>
  </sheetViews>
  <sheetFormatPr defaultRowHeight="14.4" x14ac:dyDescent="0.3"/>
  <cols>
    <col min="1" max="1" width="8.88671875" style="2"/>
    <col min="2" max="2" width="10.88671875" style="2" bestFit="1" customWidth="1"/>
    <col min="3" max="4" width="12" style="2" bestFit="1" customWidth="1"/>
    <col min="5" max="6" width="8.88671875" style="2"/>
    <col min="7" max="9" width="10.88671875" style="2" customWidth="1"/>
    <col min="10" max="10" width="8.88671875" style="2"/>
    <col min="11" max="11" width="9.5546875" style="2" bestFit="1" customWidth="1"/>
    <col min="12" max="23" width="8.88671875" style="2"/>
    <col min="24" max="25" width="10.88671875" style="2" bestFit="1" customWidth="1"/>
    <col min="26" max="27" width="8.88671875" style="2"/>
    <col min="28" max="28" width="10.88671875" style="2" bestFit="1" customWidth="1"/>
    <col min="29" max="29" width="8.88671875" style="2"/>
    <col min="30" max="30" width="9.5546875" style="2" bestFit="1" customWidth="1"/>
    <col min="31" max="31" width="10.88671875" style="2" bestFit="1" customWidth="1"/>
    <col min="32" max="33" width="8.88671875" style="2"/>
    <col min="34" max="34" width="12.44140625" style="2" bestFit="1" customWidth="1"/>
    <col min="35" max="35" width="17.77734375" style="2" bestFit="1" customWidth="1"/>
    <col min="36" max="36" width="8.88671875" style="2"/>
    <col min="37" max="37" width="13.6640625" style="2" customWidth="1"/>
    <col min="38" max="43" width="8.88671875" style="2"/>
    <col min="44" max="44" width="9.88671875" style="2" bestFit="1" customWidth="1"/>
    <col min="45" max="46" width="8.88671875" style="2"/>
    <col min="47" max="47" width="9.88671875" style="2" bestFit="1" customWidth="1"/>
    <col min="48" max="50" width="8.88671875" style="2"/>
    <col min="51" max="51" width="15.77734375" style="2" bestFit="1" customWidth="1"/>
    <col min="52" max="52" width="11" style="2" bestFit="1" customWidth="1"/>
    <col min="53" max="16384" width="8.88671875" style="2"/>
  </cols>
  <sheetData>
    <row r="1" spans="1:66" ht="86.4" x14ac:dyDescent="0.3">
      <c r="C1" s="4" t="s">
        <v>35</v>
      </c>
      <c r="D1" s="4" t="s">
        <v>36</v>
      </c>
      <c r="H1" s="4" t="s">
        <v>37</v>
      </c>
    </row>
    <row r="2" spans="1:66" x14ac:dyDescent="0.3">
      <c r="C2" s="2" t="s">
        <v>1</v>
      </c>
      <c r="D2" s="2" t="s">
        <v>2</v>
      </c>
      <c r="E2" s="2" t="s">
        <v>3</v>
      </c>
      <c r="F2" s="2" t="s">
        <v>4</v>
      </c>
      <c r="H2" s="2" t="s">
        <v>34</v>
      </c>
      <c r="AL2" s="2" t="s">
        <v>60</v>
      </c>
      <c r="AM2" s="2" t="s">
        <v>61</v>
      </c>
      <c r="AN2" s="2" t="s">
        <v>62</v>
      </c>
    </row>
    <row r="3" spans="1:66" x14ac:dyDescent="0.3">
      <c r="A3" s="2">
        <v>1</v>
      </c>
      <c r="B3" s="24">
        <v>43252</v>
      </c>
      <c r="C3" s="2">
        <v>202</v>
      </c>
      <c r="D3" s="2">
        <v>418</v>
      </c>
      <c r="E3" s="25">
        <f>C3-$C$64</f>
        <v>-52.131147540983619</v>
      </c>
      <c r="F3" s="25">
        <f>D3-$D$64</f>
        <v>-27.885245901639337</v>
      </c>
      <c r="H3" s="2">
        <v>595</v>
      </c>
      <c r="J3" s="2" t="s">
        <v>6</v>
      </c>
      <c r="K3" s="2" t="s">
        <v>7</v>
      </c>
      <c r="L3" s="26" t="s">
        <v>8</v>
      </c>
      <c r="M3" s="2" t="s">
        <v>9</v>
      </c>
      <c r="N3" s="2" t="s">
        <v>10</v>
      </c>
      <c r="P3" s="2" t="s">
        <v>11</v>
      </c>
      <c r="AK3" s="24">
        <v>43617</v>
      </c>
      <c r="AL3" s="2">
        <v>165</v>
      </c>
      <c r="AM3" s="2">
        <v>389</v>
      </c>
      <c r="AN3" s="2">
        <v>593</v>
      </c>
    </row>
    <row r="4" spans="1:66" x14ac:dyDescent="0.3">
      <c r="A4" s="2">
        <v>2</v>
      </c>
      <c r="B4" s="24">
        <v>43253</v>
      </c>
      <c r="C4" s="2">
        <v>203</v>
      </c>
      <c r="D4" s="2">
        <v>417</v>
      </c>
      <c r="E4" s="25">
        <f t="shared" ref="E4:E63" si="0">C4-$C$64</f>
        <v>-51.131147540983619</v>
      </c>
      <c r="F4" s="25">
        <f t="shared" ref="F4:F63" si="1">D4-$D$64</f>
        <v>-28.885245901639337</v>
      </c>
      <c r="H4" s="2">
        <v>595</v>
      </c>
      <c r="J4" s="2">
        <v>1</v>
      </c>
      <c r="K4" s="27">
        <f>1/($C$65-J4)</f>
        <v>1.6666666666666666E-2</v>
      </c>
      <c r="L4" s="2">
        <f>_xlfn.STDEV.S(C3:C63)</f>
        <v>29.21499353062627</v>
      </c>
      <c r="M4" s="2">
        <f>_xlfn.STDEV.S(D3:D63)</f>
        <v>20.908609359667881</v>
      </c>
      <c r="N4" s="2">
        <f>K4*(P4/($L$4*$M$4))</f>
        <v>0.88347530179254097</v>
      </c>
      <c r="P4" s="2">
        <v>32379.982262832567</v>
      </c>
      <c r="Y4" s="2" t="s">
        <v>29</v>
      </c>
      <c r="Z4" s="2">
        <v>1</v>
      </c>
      <c r="AE4" s="2" t="s">
        <v>40</v>
      </c>
      <c r="AF4" s="2">
        <v>36100</v>
      </c>
      <c r="AH4" s="2" t="s">
        <v>43</v>
      </c>
      <c r="AI4" s="2">
        <f>(AF6/AF5)</f>
        <v>4.8543689320388345E-3</v>
      </c>
      <c r="AK4" s="24">
        <v>43618</v>
      </c>
      <c r="AL4" s="2">
        <v>168</v>
      </c>
      <c r="AM4" s="2">
        <v>389</v>
      </c>
      <c r="AN4" s="2">
        <v>597</v>
      </c>
    </row>
    <row r="5" spans="1:66" x14ac:dyDescent="0.3">
      <c r="A5" s="2">
        <v>3</v>
      </c>
      <c r="B5" s="24">
        <v>43254</v>
      </c>
      <c r="C5" s="2">
        <v>209</v>
      </c>
      <c r="D5" s="2">
        <v>416</v>
      </c>
      <c r="E5" s="25">
        <f t="shared" si="0"/>
        <v>-45.131147540983619</v>
      </c>
      <c r="F5" s="25">
        <f t="shared" si="1"/>
        <v>-29.885245901639337</v>
      </c>
      <c r="H5" s="2">
        <v>596</v>
      </c>
      <c r="J5" s="2">
        <v>2</v>
      </c>
      <c r="K5" s="27">
        <f t="shared" ref="K5:K13" si="2">1/($C$65-J5)</f>
        <v>1.6949152542372881E-2</v>
      </c>
      <c r="N5" s="2">
        <f>K5*(P5/($L$4*$M$4))</f>
        <v>0.77475437280833159</v>
      </c>
      <c r="P5" s="2">
        <v>27922.03009943564</v>
      </c>
      <c r="Y5" s="2" t="s">
        <v>30</v>
      </c>
      <c r="Z5" s="2">
        <v>2</v>
      </c>
      <c r="AE5" s="2" t="s">
        <v>41</v>
      </c>
      <c r="AF5" s="2">
        <v>20600</v>
      </c>
      <c r="AH5" s="2" t="s">
        <v>44</v>
      </c>
      <c r="AI5" s="2">
        <f>(AF6/AF4)</f>
        <v>2.7700831024930748E-3</v>
      </c>
      <c r="AK5" s="24">
        <v>43619</v>
      </c>
      <c r="AL5" s="2">
        <v>174</v>
      </c>
      <c r="AM5" s="2">
        <v>397</v>
      </c>
      <c r="AN5" s="2">
        <v>601</v>
      </c>
      <c r="BA5" s="2" t="s">
        <v>64</v>
      </c>
      <c r="BC5" s="2" t="s">
        <v>63</v>
      </c>
    </row>
    <row r="6" spans="1:66" x14ac:dyDescent="0.3">
      <c r="A6" s="2">
        <v>4</v>
      </c>
      <c r="B6" s="24">
        <v>43255</v>
      </c>
      <c r="C6" s="2">
        <v>208</v>
      </c>
      <c r="D6" s="2">
        <v>420</v>
      </c>
      <c r="E6" s="25">
        <f t="shared" si="0"/>
        <v>-46.131147540983619</v>
      </c>
      <c r="F6" s="25">
        <f t="shared" si="1"/>
        <v>-25.885245901639337</v>
      </c>
      <c r="H6" s="2">
        <v>595</v>
      </c>
      <c r="J6" s="2">
        <v>3</v>
      </c>
      <c r="K6" s="27">
        <f t="shared" si="2"/>
        <v>1.7241379310344827E-2</v>
      </c>
      <c r="N6" s="2">
        <f t="shared" ref="N6:N12" si="3">K6*(P6/($L$4*$M$4))</f>
        <v>0.52617756555040684</v>
      </c>
      <c r="P6" s="2">
        <v>18641.946788497713</v>
      </c>
      <c r="Y6" s="2" t="s">
        <v>31</v>
      </c>
      <c r="Z6" s="2">
        <v>1</v>
      </c>
      <c r="AE6" s="2" t="s">
        <v>42</v>
      </c>
      <c r="AF6" s="2">
        <v>100</v>
      </c>
      <c r="AK6" s="24">
        <v>43620</v>
      </c>
      <c r="AL6" s="2">
        <v>175</v>
      </c>
      <c r="AM6" s="2">
        <v>408</v>
      </c>
      <c r="AN6" s="2">
        <v>604</v>
      </c>
      <c r="BA6">
        <f>61.029*AY12 + 429.51</f>
        <v>449.21728124999998</v>
      </c>
      <c r="BC6">
        <f>23.602*AY12^2 + 39.956*AY12 + 431.66</f>
        <v>447.0235609809028</v>
      </c>
    </row>
    <row r="7" spans="1:66" ht="20.399999999999999" x14ac:dyDescent="0.3">
      <c r="A7" s="2">
        <v>5</v>
      </c>
      <c r="B7" s="24">
        <v>43256</v>
      </c>
      <c r="C7" s="2">
        <v>209</v>
      </c>
      <c r="D7" s="2">
        <v>423</v>
      </c>
      <c r="E7" s="25">
        <f t="shared" si="0"/>
        <v>-45.131147540983619</v>
      </c>
      <c r="F7" s="25">
        <f t="shared" si="1"/>
        <v>-22.885245901639337</v>
      </c>
      <c r="H7" s="2">
        <v>599</v>
      </c>
      <c r="J7" s="2">
        <v>4</v>
      </c>
      <c r="K7" s="27">
        <f t="shared" si="2"/>
        <v>1.7543859649122806E-2</v>
      </c>
      <c r="N7" s="2">
        <f>K7*(P7/($L$4*$M$4))</f>
        <v>0.27946302928153111</v>
      </c>
      <c r="P7" s="2">
        <v>9730.3880677237303</v>
      </c>
      <c r="R7" s="28" t="s">
        <v>12</v>
      </c>
      <c r="S7" s="29">
        <v>1</v>
      </c>
      <c r="AK7" s="24">
        <v>43621</v>
      </c>
      <c r="AL7" s="2">
        <v>199</v>
      </c>
      <c r="AM7" s="2">
        <v>413</v>
      </c>
      <c r="AN7" s="2">
        <v>615</v>
      </c>
    </row>
    <row r="8" spans="1:66" x14ac:dyDescent="0.3">
      <c r="A8" s="2">
        <v>6</v>
      </c>
      <c r="B8" s="24">
        <v>43257</v>
      </c>
      <c r="C8" s="2">
        <v>209</v>
      </c>
      <c r="D8" s="2">
        <v>421</v>
      </c>
      <c r="E8" s="25">
        <f t="shared" si="0"/>
        <v>-45.131147540983619</v>
      </c>
      <c r="F8" s="25">
        <f t="shared" si="1"/>
        <v>-24.885245901639337</v>
      </c>
      <c r="H8" s="2">
        <v>603</v>
      </c>
      <c r="J8" s="2">
        <v>5</v>
      </c>
      <c r="K8" s="27">
        <f t="shared" si="2"/>
        <v>1.7857142857142856E-2</v>
      </c>
      <c r="N8" s="2">
        <f t="shared" si="3"/>
        <v>0.12036760138654275</v>
      </c>
      <c r="P8" s="2">
        <v>4117.4522977694141</v>
      </c>
      <c r="AK8" s="24">
        <v>43622</v>
      </c>
      <c r="AL8" s="2">
        <v>248</v>
      </c>
      <c r="AM8" s="2">
        <v>428</v>
      </c>
      <c r="AN8" s="2">
        <v>619</v>
      </c>
    </row>
    <row r="9" spans="1:66" ht="16.8" customHeight="1" x14ac:dyDescent="0.3">
      <c r="A9" s="2">
        <v>7</v>
      </c>
      <c r="B9" s="24">
        <v>43258</v>
      </c>
      <c r="C9" s="2">
        <v>218</v>
      </c>
      <c r="D9" s="2">
        <v>407</v>
      </c>
      <c r="E9" s="25">
        <f t="shared" si="0"/>
        <v>-36.131147540983619</v>
      </c>
      <c r="F9" s="25">
        <f t="shared" si="1"/>
        <v>-38.885245901639337</v>
      </c>
      <c r="H9" s="2">
        <v>602</v>
      </c>
      <c r="J9" s="2">
        <v>6</v>
      </c>
      <c r="K9" s="27">
        <f t="shared" si="2"/>
        <v>1.8181818181818181E-2</v>
      </c>
      <c r="N9" s="2">
        <f t="shared" si="3"/>
        <v>5.907163955692088E-2</v>
      </c>
      <c r="P9" s="2">
        <v>1984.5984950282152</v>
      </c>
      <c r="W9" s="6" t="s">
        <v>13</v>
      </c>
      <c r="X9" s="6" t="s">
        <v>14</v>
      </c>
      <c r="Y9" s="6"/>
      <c r="Z9" s="6"/>
      <c r="AA9" s="6"/>
      <c r="AB9" s="6" t="s">
        <v>15</v>
      </c>
      <c r="AC9" s="6"/>
      <c r="AD9" s="6"/>
      <c r="AE9" s="6" t="s">
        <v>16</v>
      </c>
      <c r="AF9" s="6"/>
      <c r="AG9" s="6"/>
      <c r="AH9" s="7" t="s">
        <v>17</v>
      </c>
      <c r="AI9" s="7" t="s">
        <v>18</v>
      </c>
      <c r="AK9" s="24">
        <v>43623</v>
      </c>
      <c r="AL9" s="2">
        <v>255</v>
      </c>
      <c r="AM9" s="2">
        <v>446</v>
      </c>
      <c r="AN9" s="2">
        <v>616</v>
      </c>
      <c r="AQ9" s="6" t="s">
        <v>13</v>
      </c>
      <c r="AR9" s="6" t="s">
        <v>15</v>
      </c>
      <c r="AS9" s="6"/>
      <c r="AT9" s="6"/>
      <c r="AU9" s="6" t="s">
        <v>16</v>
      </c>
      <c r="AV9" s="6"/>
      <c r="AW9" s="6"/>
      <c r="AX9" s="6"/>
      <c r="AY9" s="6"/>
      <c r="AZ9" s="6" t="s">
        <v>53</v>
      </c>
      <c r="BA9" s="6"/>
      <c r="BB9" s="6"/>
      <c r="BC9" s="6"/>
      <c r="BD9" s="6"/>
      <c r="BE9" s="6" t="s">
        <v>54</v>
      </c>
      <c r="BF9" s="6"/>
      <c r="BG9" s="6"/>
      <c r="BH9" s="6"/>
      <c r="BI9" s="6"/>
      <c r="BJ9" s="6"/>
      <c r="BK9" s="6"/>
    </row>
    <row r="10" spans="1:66" ht="30" x14ac:dyDescent="0.3">
      <c r="A10" s="2">
        <v>8</v>
      </c>
      <c r="B10" s="24">
        <v>43259</v>
      </c>
      <c r="C10" s="2">
        <v>226</v>
      </c>
      <c r="D10" s="2">
        <v>413</v>
      </c>
      <c r="E10" s="25">
        <f t="shared" si="0"/>
        <v>-28.131147540983619</v>
      </c>
      <c r="F10" s="25">
        <f t="shared" si="1"/>
        <v>-32.885245901639337</v>
      </c>
      <c r="H10" s="2">
        <v>602</v>
      </c>
      <c r="J10" s="2">
        <v>7</v>
      </c>
      <c r="K10" s="27">
        <f t="shared" si="2"/>
        <v>1.8518518518518517E-2</v>
      </c>
      <c r="N10" s="2">
        <f t="shared" si="3"/>
        <v>4.6553527549052516E-2</v>
      </c>
      <c r="P10" s="2">
        <v>1535.5971513034106</v>
      </c>
      <c r="W10" s="6"/>
      <c r="X10" s="3" t="s">
        <v>19</v>
      </c>
      <c r="Y10" s="3" t="s">
        <v>20</v>
      </c>
      <c r="Z10" s="3" t="s">
        <v>21</v>
      </c>
      <c r="AA10" s="3" t="s">
        <v>22</v>
      </c>
      <c r="AB10" s="3" t="s">
        <v>23</v>
      </c>
      <c r="AC10" s="3" t="s">
        <v>24</v>
      </c>
      <c r="AD10" s="3" t="s">
        <v>25</v>
      </c>
      <c r="AE10" s="3" t="s">
        <v>26</v>
      </c>
      <c r="AF10" s="3" t="s">
        <v>27</v>
      </c>
      <c r="AG10" s="3" t="s">
        <v>28</v>
      </c>
      <c r="AH10" s="7"/>
      <c r="AI10" s="7"/>
      <c r="AK10" s="24">
        <v>43624</v>
      </c>
      <c r="AL10" s="2">
        <v>260</v>
      </c>
      <c r="AM10" s="2">
        <v>460</v>
      </c>
      <c r="AN10" s="2">
        <v>614</v>
      </c>
      <c r="AQ10" s="6"/>
      <c r="AR10" s="3" t="s">
        <v>23</v>
      </c>
      <c r="AS10" s="3" t="s">
        <v>24</v>
      </c>
      <c r="AT10" s="3" t="s">
        <v>25</v>
      </c>
      <c r="AU10" s="3" t="s">
        <v>26</v>
      </c>
      <c r="AV10" s="3" t="s">
        <v>27</v>
      </c>
      <c r="AW10" s="3" t="s">
        <v>28</v>
      </c>
      <c r="AX10" s="5" t="s">
        <v>17</v>
      </c>
      <c r="AY10" s="5" t="s">
        <v>18</v>
      </c>
      <c r="AZ10" s="3" t="s">
        <v>19</v>
      </c>
      <c r="BA10" s="3" t="s">
        <v>55</v>
      </c>
      <c r="BB10" s="3" t="s">
        <v>56</v>
      </c>
      <c r="BC10" s="3" t="s">
        <v>45</v>
      </c>
      <c r="BD10" s="3" t="s">
        <v>57</v>
      </c>
      <c r="BE10" s="3" t="s">
        <v>46</v>
      </c>
      <c r="BF10" s="3" t="s">
        <v>58</v>
      </c>
      <c r="BG10" s="3" t="s">
        <v>47</v>
      </c>
      <c r="BH10" s="3" t="s">
        <v>59</v>
      </c>
      <c r="BI10" s="3" t="s">
        <v>48</v>
      </c>
      <c r="BJ10" s="3" t="s">
        <v>49</v>
      </c>
      <c r="BK10" s="3" t="s">
        <v>50</v>
      </c>
      <c r="BL10" s="22"/>
    </row>
    <row r="11" spans="1:66" x14ac:dyDescent="0.3">
      <c r="A11" s="2">
        <v>9</v>
      </c>
      <c r="B11" s="24">
        <v>43260</v>
      </c>
      <c r="C11" s="2">
        <v>230</v>
      </c>
      <c r="D11" s="2">
        <v>420</v>
      </c>
      <c r="E11" s="25">
        <f t="shared" si="0"/>
        <v>-24.131147540983619</v>
      </c>
      <c r="F11" s="25">
        <f t="shared" si="1"/>
        <v>-25.885245901639337</v>
      </c>
      <c r="H11" s="2">
        <v>604</v>
      </c>
      <c r="J11" s="2">
        <v>8</v>
      </c>
      <c r="K11" s="27">
        <f t="shared" si="2"/>
        <v>1.8867924528301886E-2</v>
      </c>
      <c r="N11" s="2">
        <f t="shared" si="3"/>
        <v>5.6959104782407073E-2</v>
      </c>
      <c r="P11" s="2">
        <v>1844.0384305294247</v>
      </c>
      <c r="W11" s="29">
        <v>1</v>
      </c>
      <c r="X11" s="29">
        <v>2</v>
      </c>
      <c r="Y11" s="29">
        <v>3</v>
      </c>
      <c r="Z11" s="29">
        <v>4</v>
      </c>
      <c r="AA11" s="29">
        <v>5</v>
      </c>
      <c r="AB11" s="29">
        <v>6</v>
      </c>
      <c r="AC11" s="29">
        <v>7</v>
      </c>
      <c r="AD11" s="29">
        <v>8</v>
      </c>
      <c r="AE11" s="29">
        <v>9</v>
      </c>
      <c r="AF11" s="29">
        <v>10</v>
      </c>
      <c r="AG11" s="29">
        <v>11</v>
      </c>
      <c r="AH11" s="29">
        <v>12</v>
      </c>
      <c r="AI11" s="29">
        <v>13</v>
      </c>
      <c r="AK11" s="24">
        <v>43625</v>
      </c>
      <c r="AL11" s="2">
        <v>256</v>
      </c>
      <c r="AM11" s="2">
        <v>465</v>
      </c>
      <c r="AN11" s="2">
        <v>610</v>
      </c>
      <c r="AQ11" s="29">
        <v>0</v>
      </c>
      <c r="AR11" s="29">
        <v>1</v>
      </c>
      <c r="AS11" s="29">
        <v>2</v>
      </c>
      <c r="AT11" s="29">
        <v>3</v>
      </c>
      <c r="AU11" s="29">
        <v>4</v>
      </c>
      <c r="AV11" s="29">
        <v>5</v>
      </c>
      <c r="AW11" s="29">
        <v>6</v>
      </c>
      <c r="AX11" s="29">
        <v>7</v>
      </c>
      <c r="AY11" s="29">
        <v>8</v>
      </c>
      <c r="AZ11" s="29">
        <v>9</v>
      </c>
      <c r="BA11" s="29">
        <v>10</v>
      </c>
      <c r="BB11" s="29">
        <v>11</v>
      </c>
      <c r="BC11" s="29">
        <v>12</v>
      </c>
      <c r="BD11" s="29">
        <v>13</v>
      </c>
      <c r="BE11" s="29">
        <v>14</v>
      </c>
      <c r="BF11" s="29">
        <v>15</v>
      </c>
      <c r="BG11" s="29">
        <v>16</v>
      </c>
      <c r="BH11" s="29">
        <v>17</v>
      </c>
      <c r="BI11" s="29">
        <v>18</v>
      </c>
      <c r="BJ11" s="29">
        <v>19</v>
      </c>
      <c r="BK11" s="29">
        <v>20</v>
      </c>
      <c r="BL11" s="22"/>
    </row>
    <row r="12" spans="1:66" x14ac:dyDescent="0.3">
      <c r="A12" s="2">
        <v>10</v>
      </c>
      <c r="B12" s="24">
        <v>43261</v>
      </c>
      <c r="C12" s="2">
        <v>250</v>
      </c>
      <c r="D12" s="2">
        <v>429</v>
      </c>
      <c r="E12" s="25">
        <f t="shared" si="0"/>
        <v>-4.1311475409836191</v>
      </c>
      <c r="F12" s="25">
        <f t="shared" si="1"/>
        <v>-16.885245901639337</v>
      </c>
      <c r="H12" s="2">
        <v>602</v>
      </c>
      <c r="J12" s="2">
        <v>9</v>
      </c>
      <c r="K12" s="27">
        <f t="shared" si="2"/>
        <v>1.9230769230769232E-2</v>
      </c>
      <c r="N12" s="2">
        <f t="shared" si="3"/>
        <v>6.034695673706638E-2</v>
      </c>
      <c r="P12" s="2">
        <v>1916.8567589357672</v>
      </c>
      <c r="W12" s="29">
        <v>1</v>
      </c>
      <c r="X12" s="24">
        <v>43285</v>
      </c>
      <c r="Y12" s="24">
        <v>43284</v>
      </c>
      <c r="Z12" s="2">
        <v>464</v>
      </c>
      <c r="AA12" s="2">
        <v>455</v>
      </c>
      <c r="AB12" s="30">
        <f>X12-$Z$4</f>
        <v>43284</v>
      </c>
      <c r="AC12" s="2">
        <v>277</v>
      </c>
      <c r="AD12" s="31">
        <f>(AC12-$AC$40)/($AC$41-$AC$40)</f>
        <v>0.52040816326530615</v>
      </c>
      <c r="AE12" s="30">
        <f>X12-$Z$5</f>
        <v>43283</v>
      </c>
      <c r="AF12" s="2">
        <v>638</v>
      </c>
      <c r="AG12" s="31">
        <f>(AF12-$AF$40)/($AF$41-$AF$40)</f>
        <v>0.7</v>
      </c>
      <c r="AH12" s="32">
        <f>AG12*$AI$4</f>
        <v>3.398058252427184E-3</v>
      </c>
      <c r="AI12" s="33">
        <f>AD12+AH12</f>
        <v>0.52380622151773337</v>
      </c>
      <c r="AK12" s="24">
        <v>43626</v>
      </c>
      <c r="AL12" s="2">
        <v>251</v>
      </c>
      <c r="AM12" s="2">
        <v>471</v>
      </c>
      <c r="AN12" s="2">
        <v>606</v>
      </c>
      <c r="AQ12" s="22">
        <v>1</v>
      </c>
      <c r="AR12" s="35">
        <f>AZ12-$Z$4</f>
        <v>43649</v>
      </c>
      <c r="AS12" s="2">
        <v>234</v>
      </c>
      <c r="AT12" s="38">
        <f>(AS12-$AS$41)/($AS$42-$AS$41)</f>
        <v>0.32291666666666669</v>
      </c>
      <c r="AU12" s="35">
        <f>AZ12-$Z$5</f>
        <v>43648</v>
      </c>
      <c r="AV12" s="2">
        <v>603</v>
      </c>
      <c r="AW12" s="38">
        <f>(AV12-$AV$41)/($AV$42-$AV$41)</f>
        <v>0</v>
      </c>
      <c r="AX12" s="37">
        <f>AW12*$AI$4</f>
        <v>0</v>
      </c>
      <c r="AY12" s="36">
        <f>AT12+AX12</f>
        <v>0.32291666666666669</v>
      </c>
      <c r="AZ12" s="24">
        <v>43650</v>
      </c>
      <c r="BA12" s="2">
        <v>442</v>
      </c>
      <c r="BB12" s="40">
        <f>23.602*AY12^2 + 39.956*AY12 + 431.66</f>
        <v>447.0235609809028</v>
      </c>
      <c r="BC12" s="25">
        <f>BA12-BB12</f>
        <v>-5.0235609809028006</v>
      </c>
      <c r="BD12" s="23"/>
      <c r="BF12" s="23"/>
      <c r="BG12" s="23"/>
      <c r="BH12" s="23"/>
      <c r="BI12" s="23"/>
      <c r="BJ12" s="23"/>
      <c r="BK12" s="23"/>
      <c r="BL12" s="23"/>
      <c r="BM12" s="2" t="s">
        <v>65</v>
      </c>
      <c r="BN12" s="2" t="s">
        <v>66</v>
      </c>
    </row>
    <row r="13" spans="1:66" ht="14.4" customHeight="1" x14ac:dyDescent="0.3">
      <c r="A13" s="2">
        <v>11</v>
      </c>
      <c r="B13" s="24">
        <v>43262</v>
      </c>
      <c r="C13" s="2">
        <v>276</v>
      </c>
      <c r="D13" s="2">
        <v>439</v>
      </c>
      <c r="E13" s="25">
        <f t="shared" si="0"/>
        <v>21.868852459016381</v>
      </c>
      <c r="F13" s="25">
        <f t="shared" si="1"/>
        <v>-6.8852459016393368</v>
      </c>
      <c r="H13" s="2">
        <v>600</v>
      </c>
      <c r="J13" s="2">
        <v>10</v>
      </c>
      <c r="K13" s="27">
        <f t="shared" si="2"/>
        <v>1.9607843137254902E-2</v>
      </c>
      <c r="N13" s="2">
        <f>K13*(P13/($L$4*$M$4))</f>
        <v>6.2332675898533134E-2</v>
      </c>
      <c r="P13" s="2">
        <v>1941.8554152109621</v>
      </c>
      <c r="W13" s="29">
        <v>2</v>
      </c>
      <c r="X13" s="24">
        <v>43286</v>
      </c>
      <c r="Y13" s="24">
        <v>43285</v>
      </c>
      <c r="Z13" s="2">
        <v>471</v>
      </c>
      <c r="AA13" s="2">
        <v>464</v>
      </c>
      <c r="AB13" s="30">
        <f t="shared" ref="AB13:AB36" si="4">X13-$Z$4</f>
        <v>43285</v>
      </c>
      <c r="AC13" s="2">
        <v>305</v>
      </c>
      <c r="AD13" s="31">
        <f t="shared" ref="AD13:AD36" si="5">(AC13-$AC$40)/($AC$41-$AC$40)</f>
        <v>0.80612244897959184</v>
      </c>
      <c r="AE13" s="30">
        <f t="shared" ref="AE13:AE36" si="6">X13-$Z$5</f>
        <v>43284</v>
      </c>
      <c r="AF13" s="2">
        <v>650</v>
      </c>
      <c r="AG13" s="31">
        <f t="shared" ref="AG13:AG36" si="7">(AF13-$AF$40)/($AF$41-$AF$40)</f>
        <v>1</v>
      </c>
      <c r="AH13" s="32">
        <f>AG13*$AI$4</f>
        <v>4.8543689320388345E-3</v>
      </c>
      <c r="AI13" s="33">
        <f t="shared" ref="AI13:AI36" si="8">AD13+AH13</f>
        <v>0.81097681791163068</v>
      </c>
      <c r="AK13" s="24">
        <v>43627</v>
      </c>
      <c r="AL13" s="2">
        <v>244</v>
      </c>
      <c r="AM13" s="2">
        <v>462</v>
      </c>
      <c r="AN13" s="2">
        <v>606</v>
      </c>
      <c r="AQ13" s="23">
        <v>2</v>
      </c>
      <c r="AR13" s="35">
        <f t="shared" ref="AR13:AR36" si="9">AZ13-$Z$4</f>
        <v>43650</v>
      </c>
      <c r="AS13" s="2">
        <v>222</v>
      </c>
      <c r="AT13" s="38">
        <f t="shared" ref="AT13:AT36" si="10">(AS13-$AS$41)/($AS$42-$AS$41)</f>
        <v>0.19791666666666666</v>
      </c>
      <c r="AU13" s="35">
        <f t="shared" ref="AU13:AU36" si="11">AZ13-$Z$5</f>
        <v>43649</v>
      </c>
      <c r="AV13" s="2">
        <v>606</v>
      </c>
      <c r="AW13" s="38">
        <f t="shared" ref="AW13:AW36" si="12">(AV13-$AV$41)/($AV$42-$AV$41)</f>
        <v>9.6774193548387094E-2</v>
      </c>
      <c r="AX13" s="37">
        <f t="shared" ref="AX13:AX36" si="13">AW13*$AI$4</f>
        <v>4.6977763858440335E-4</v>
      </c>
      <c r="AY13" s="36">
        <f t="shared" ref="AY13:AY36" si="14">AT13+AX13</f>
        <v>0.19838644430525107</v>
      </c>
      <c r="AZ13" s="24">
        <v>43651</v>
      </c>
      <c r="BA13" s="2">
        <v>431</v>
      </c>
      <c r="BB13" s="40">
        <f t="shared" ref="BB13:BB36" si="15">23.602*AY13^2 + 39.956*AY13 + 431.66</f>
        <v>440.51563696132752</v>
      </c>
      <c r="BC13" s="25">
        <f t="shared" ref="BC13:BC36" si="16">BA13-BB13</f>
        <v>-9.515636961327516</v>
      </c>
      <c r="BD13" s="40">
        <f>BB13-BC12</f>
        <v>445.53919794223032</v>
      </c>
      <c r="BE13" s="40">
        <f>BA13-BD13</f>
        <v>-14.539197942230317</v>
      </c>
      <c r="BF13" s="40">
        <f>BE13*BE13</f>
        <v>211.38827680335427</v>
      </c>
      <c r="BG13" s="23">
        <f>BA12-BA13</f>
        <v>11</v>
      </c>
      <c r="BH13" s="23">
        <f>BG13*BG13</f>
        <v>121</v>
      </c>
      <c r="BI13" s="39">
        <f>BL13/($BL$36+1)*100</f>
        <v>4</v>
      </c>
      <c r="BJ13" s="25">
        <v>35.612102683903856</v>
      </c>
      <c r="BK13" s="25">
        <v>34</v>
      </c>
      <c r="BL13">
        <v>1</v>
      </c>
      <c r="BM13" s="25">
        <f>ABS(BE13)</f>
        <v>14.539197942230317</v>
      </c>
      <c r="BN13" s="25">
        <f>ABS(BG13)</f>
        <v>11</v>
      </c>
    </row>
    <row r="14" spans="1:66" x14ac:dyDescent="0.3">
      <c r="A14" s="2">
        <v>12</v>
      </c>
      <c r="B14" s="24">
        <v>43263</v>
      </c>
      <c r="C14" s="2">
        <v>285</v>
      </c>
      <c r="D14" s="2">
        <v>463</v>
      </c>
      <c r="E14" s="25">
        <f t="shared" si="0"/>
        <v>30.868852459016381</v>
      </c>
      <c r="F14" s="25">
        <f t="shared" si="1"/>
        <v>17.114754098360663</v>
      </c>
      <c r="H14" s="2">
        <v>601</v>
      </c>
      <c r="W14" s="29">
        <v>3</v>
      </c>
      <c r="X14" s="24">
        <v>43287</v>
      </c>
      <c r="Y14" s="24">
        <v>43286</v>
      </c>
      <c r="Z14" s="2">
        <v>481</v>
      </c>
      <c r="AA14" s="2">
        <v>471</v>
      </c>
      <c r="AB14" s="30">
        <f t="shared" si="4"/>
        <v>43286</v>
      </c>
      <c r="AC14" s="2">
        <v>307</v>
      </c>
      <c r="AD14" s="31">
        <f t="shared" si="5"/>
        <v>0.82653061224489799</v>
      </c>
      <c r="AE14" s="30">
        <f t="shared" si="6"/>
        <v>43285</v>
      </c>
      <c r="AF14" s="2">
        <v>643</v>
      </c>
      <c r="AG14" s="31">
        <f t="shared" si="7"/>
        <v>0.82499999999999996</v>
      </c>
      <c r="AH14" s="32">
        <f>AG14*$AI$4</f>
        <v>4.0048543689320381E-3</v>
      </c>
      <c r="AI14" s="33">
        <f t="shared" si="8"/>
        <v>0.83053546661383004</v>
      </c>
      <c r="AK14" s="24">
        <v>43628</v>
      </c>
      <c r="AL14" s="2">
        <v>231</v>
      </c>
      <c r="AM14" s="2">
        <v>453</v>
      </c>
      <c r="AN14" s="2">
        <v>605</v>
      </c>
      <c r="AQ14" s="22">
        <v>3</v>
      </c>
      <c r="AR14" s="35">
        <f t="shared" si="9"/>
        <v>43651</v>
      </c>
      <c r="AS14" s="2">
        <v>212</v>
      </c>
      <c r="AT14" s="38">
        <f t="shared" si="10"/>
        <v>9.375E-2</v>
      </c>
      <c r="AU14" s="35">
        <f t="shared" si="11"/>
        <v>43650</v>
      </c>
      <c r="AV14" s="2">
        <v>609</v>
      </c>
      <c r="AW14" s="38">
        <f t="shared" si="12"/>
        <v>0.19354838709677419</v>
      </c>
      <c r="AX14" s="37">
        <f t="shared" si="13"/>
        <v>9.3955527716880669E-4</v>
      </c>
      <c r="AY14" s="36">
        <f t="shared" si="14"/>
        <v>9.468955527716881E-2</v>
      </c>
      <c r="AZ14" s="24">
        <v>43652</v>
      </c>
      <c r="BA14" s="2">
        <v>428</v>
      </c>
      <c r="BB14" s="40">
        <f t="shared" si="15"/>
        <v>435.65503404321299</v>
      </c>
      <c r="BC14" s="25">
        <f t="shared" si="16"/>
        <v>-7.6550340432129929</v>
      </c>
      <c r="BD14" s="40">
        <f t="shared" ref="BD14:BD36" si="17">BB14-BC13</f>
        <v>445.17067100454051</v>
      </c>
      <c r="BE14" s="40">
        <f t="shared" ref="BE14:BE36" si="18">BA14-BD14</f>
        <v>-17.170671004540509</v>
      </c>
      <c r="BF14" s="40">
        <f t="shared" ref="BF14:BF36" si="19">BE14*BE14</f>
        <v>294.83194274616818</v>
      </c>
      <c r="BG14" s="23">
        <f t="shared" ref="BG14:BG36" si="20">BA13-BA14</f>
        <v>3</v>
      </c>
      <c r="BH14" s="23">
        <f t="shared" ref="BH14:BH36" si="21">BG14*BG14</f>
        <v>9</v>
      </c>
      <c r="BI14" s="39">
        <f t="shared" ref="BI14:BI36" si="22">BL14/($BL$36+1)*100</f>
        <v>8</v>
      </c>
      <c r="BJ14" s="25">
        <v>31.482426562894261</v>
      </c>
      <c r="BK14" s="25">
        <v>16</v>
      </c>
      <c r="BL14">
        <v>2</v>
      </c>
      <c r="BM14" s="25">
        <f t="shared" ref="BM14:BM36" si="23">ABS(BE14)</f>
        <v>17.170671004540509</v>
      </c>
      <c r="BN14" s="25">
        <f t="shared" ref="BN14:BN36" si="24">ABS(BG14)</f>
        <v>3</v>
      </c>
    </row>
    <row r="15" spans="1:66" x14ac:dyDescent="0.3">
      <c r="A15" s="2">
        <v>13</v>
      </c>
      <c r="B15" s="24">
        <v>43264</v>
      </c>
      <c r="C15" s="2">
        <v>290</v>
      </c>
      <c r="D15" s="2">
        <v>475</v>
      </c>
      <c r="E15" s="25">
        <f t="shared" si="0"/>
        <v>35.868852459016381</v>
      </c>
      <c r="F15" s="25">
        <f t="shared" si="1"/>
        <v>29.114754098360663</v>
      </c>
      <c r="H15" s="2">
        <v>603</v>
      </c>
      <c r="W15" s="29">
        <v>4</v>
      </c>
      <c r="X15" s="24">
        <v>43288</v>
      </c>
      <c r="Y15" s="24">
        <v>43287</v>
      </c>
      <c r="Z15" s="2">
        <v>481</v>
      </c>
      <c r="AA15" s="2">
        <v>481</v>
      </c>
      <c r="AB15" s="30">
        <f t="shared" si="4"/>
        <v>43287</v>
      </c>
      <c r="AC15" s="2">
        <v>315</v>
      </c>
      <c r="AD15" s="31">
        <f t="shared" si="5"/>
        <v>0.90816326530612246</v>
      </c>
      <c r="AE15" s="30">
        <f t="shared" si="6"/>
        <v>43286</v>
      </c>
      <c r="AF15" s="2">
        <v>639</v>
      </c>
      <c r="AG15" s="31">
        <f t="shared" si="7"/>
        <v>0.72499999999999998</v>
      </c>
      <c r="AH15" s="32">
        <f>AG15*$AI$4</f>
        <v>3.5194174757281547E-3</v>
      </c>
      <c r="AI15" s="33">
        <f t="shared" si="8"/>
        <v>0.91168268278185061</v>
      </c>
      <c r="AK15" s="24">
        <v>43629</v>
      </c>
      <c r="AL15" s="2">
        <v>229</v>
      </c>
      <c r="AM15" s="2">
        <v>450</v>
      </c>
      <c r="AN15" s="2">
        <v>605</v>
      </c>
      <c r="AQ15" s="23">
        <v>4</v>
      </c>
      <c r="AR15" s="35">
        <f t="shared" si="9"/>
        <v>43652</v>
      </c>
      <c r="AS15" s="2">
        <v>206</v>
      </c>
      <c r="AT15" s="38">
        <f t="shared" si="10"/>
        <v>3.125E-2</v>
      </c>
      <c r="AU15" s="35">
        <f t="shared" si="11"/>
        <v>43651</v>
      </c>
      <c r="AV15" s="2">
        <v>610</v>
      </c>
      <c r="AW15" s="38">
        <f t="shared" si="12"/>
        <v>0.22580645161290322</v>
      </c>
      <c r="AX15" s="37">
        <f t="shared" si="13"/>
        <v>1.0961478233636078E-3</v>
      </c>
      <c r="AY15" s="36">
        <f t="shared" si="14"/>
        <v>3.2346147823363605E-2</v>
      </c>
      <c r="AZ15" s="24">
        <v>43653</v>
      </c>
      <c r="BA15" s="2">
        <v>436</v>
      </c>
      <c r="BB15" s="40">
        <f t="shared" si="15"/>
        <v>432.97711682436153</v>
      </c>
      <c r="BC15" s="25">
        <f t="shared" si="16"/>
        <v>3.0228831756384693</v>
      </c>
      <c r="BD15" s="40">
        <f t="shared" si="17"/>
        <v>440.63215086757452</v>
      </c>
      <c r="BE15" s="40">
        <f t="shared" si="18"/>
        <v>-4.6321508675745235</v>
      </c>
      <c r="BF15" s="40">
        <f t="shared" si="19"/>
        <v>21.456821659971411</v>
      </c>
      <c r="BG15" s="23">
        <f t="shared" si="20"/>
        <v>-8</v>
      </c>
      <c r="BH15" s="23">
        <f t="shared" si="21"/>
        <v>64</v>
      </c>
      <c r="BI15" s="39">
        <f t="shared" si="22"/>
        <v>12</v>
      </c>
      <c r="BJ15" s="25">
        <v>19.542579290687172</v>
      </c>
      <c r="BK15" s="25">
        <v>13</v>
      </c>
      <c r="BL15">
        <v>3</v>
      </c>
      <c r="BM15" s="25">
        <f t="shared" si="23"/>
        <v>4.6321508675745235</v>
      </c>
      <c r="BN15" s="25">
        <f t="shared" si="24"/>
        <v>8</v>
      </c>
    </row>
    <row r="16" spans="1:66" x14ac:dyDescent="0.3">
      <c r="A16" s="2">
        <v>14</v>
      </c>
      <c r="B16" s="24">
        <v>43265</v>
      </c>
      <c r="C16" s="2">
        <v>254</v>
      </c>
      <c r="D16" s="2">
        <v>464</v>
      </c>
      <c r="E16" s="25">
        <f t="shared" si="0"/>
        <v>-0.13114754098361914</v>
      </c>
      <c r="F16" s="25">
        <f t="shared" si="1"/>
        <v>18.114754098360663</v>
      </c>
      <c r="H16" s="2">
        <v>607</v>
      </c>
      <c r="K16" s="2">
        <v>1</v>
      </c>
      <c r="L16" s="2">
        <v>2</v>
      </c>
      <c r="M16" s="2">
        <v>3</v>
      </c>
      <c r="N16" s="2">
        <v>4</v>
      </c>
      <c r="O16" s="2">
        <v>5</v>
      </c>
      <c r="P16" s="2">
        <v>6</v>
      </c>
      <c r="Q16" s="2">
        <v>7</v>
      </c>
      <c r="R16" s="2">
        <v>8</v>
      </c>
      <c r="S16" s="2">
        <v>9</v>
      </c>
      <c r="T16" s="2">
        <v>10</v>
      </c>
      <c r="W16" s="29">
        <v>5</v>
      </c>
      <c r="X16" s="24">
        <v>43289</v>
      </c>
      <c r="Y16" s="24">
        <v>43288</v>
      </c>
      <c r="Z16" s="2">
        <v>490</v>
      </c>
      <c r="AA16" s="2">
        <v>481</v>
      </c>
      <c r="AB16" s="30">
        <f t="shared" si="4"/>
        <v>43288</v>
      </c>
      <c r="AC16" s="2">
        <v>324</v>
      </c>
      <c r="AD16" s="31">
        <f t="shared" si="5"/>
        <v>1</v>
      </c>
      <c r="AE16" s="30">
        <f t="shared" si="6"/>
        <v>43287</v>
      </c>
      <c r="AF16" s="2">
        <v>640</v>
      </c>
      <c r="AG16" s="31">
        <f t="shared" si="7"/>
        <v>0.75</v>
      </c>
      <c r="AH16" s="32">
        <f>AG16*$AI$4</f>
        <v>3.6407766990291259E-3</v>
      </c>
      <c r="AI16" s="33">
        <f t="shared" si="8"/>
        <v>1.0036407766990292</v>
      </c>
      <c r="AK16" s="24">
        <v>43630</v>
      </c>
      <c r="AL16" s="2">
        <v>251</v>
      </c>
      <c r="AM16" s="2">
        <v>450</v>
      </c>
      <c r="AN16" s="2">
        <v>606</v>
      </c>
      <c r="AQ16" s="22">
        <v>5</v>
      </c>
      <c r="AR16" s="35">
        <f t="shared" si="9"/>
        <v>43653</v>
      </c>
      <c r="AS16" s="2">
        <v>209</v>
      </c>
      <c r="AT16" s="38">
        <f t="shared" si="10"/>
        <v>6.25E-2</v>
      </c>
      <c r="AU16" s="35">
        <f t="shared" si="11"/>
        <v>43652</v>
      </c>
      <c r="AV16" s="2">
        <v>613</v>
      </c>
      <c r="AW16" s="38">
        <f t="shared" si="12"/>
        <v>0.32258064516129031</v>
      </c>
      <c r="AX16" s="37">
        <f t="shared" si="13"/>
        <v>1.565925461948011E-3</v>
      </c>
      <c r="AY16" s="36">
        <f t="shared" si="14"/>
        <v>6.4065925461948017E-2</v>
      </c>
      <c r="AZ16" s="24">
        <v>43654</v>
      </c>
      <c r="BA16" s="2">
        <v>441</v>
      </c>
      <c r="BB16" s="40">
        <f t="shared" si="15"/>
        <v>434.31669117684822</v>
      </c>
      <c r="BC16" s="25">
        <f t="shared" si="16"/>
        <v>6.6833088231517763</v>
      </c>
      <c r="BD16" s="40">
        <f t="shared" si="17"/>
        <v>431.29380800120975</v>
      </c>
      <c r="BE16" s="40">
        <f t="shared" si="18"/>
        <v>9.7061919987902456</v>
      </c>
      <c r="BF16" s="40">
        <f t="shared" si="19"/>
        <v>94.210163117379778</v>
      </c>
      <c r="BG16" s="23">
        <f t="shared" si="20"/>
        <v>-5</v>
      </c>
      <c r="BH16" s="23">
        <f t="shared" si="21"/>
        <v>25</v>
      </c>
      <c r="BI16" s="39">
        <f t="shared" si="22"/>
        <v>16</v>
      </c>
      <c r="BJ16" s="25">
        <v>19.078756559087367</v>
      </c>
      <c r="BK16" s="25">
        <v>12</v>
      </c>
      <c r="BL16">
        <v>4</v>
      </c>
      <c r="BM16" s="25">
        <f t="shared" si="23"/>
        <v>9.7061919987902456</v>
      </c>
      <c r="BN16" s="25">
        <f t="shared" si="24"/>
        <v>5</v>
      </c>
    </row>
    <row r="17" spans="1:66" x14ac:dyDescent="0.3">
      <c r="A17" s="2">
        <v>15</v>
      </c>
      <c r="B17" s="24">
        <v>43266</v>
      </c>
      <c r="C17" s="2">
        <v>238</v>
      </c>
      <c r="D17" s="2">
        <v>456</v>
      </c>
      <c r="E17" s="25">
        <f t="shared" si="0"/>
        <v>-16.131147540983619</v>
      </c>
      <c r="F17" s="25">
        <f t="shared" si="1"/>
        <v>10.114754098360663</v>
      </c>
      <c r="H17" s="2">
        <v>611</v>
      </c>
      <c r="J17" s="2">
        <v>1</v>
      </c>
      <c r="K17" s="25">
        <f>E3*F4</f>
        <v>1505.8210158559527</v>
      </c>
      <c r="L17" s="25">
        <f>E3*F5</f>
        <v>1557.9521633969364</v>
      </c>
      <c r="M17" s="25">
        <f>E3*F6</f>
        <v>1349.4275732330018</v>
      </c>
      <c r="N17" s="25">
        <f>E3*F7</f>
        <v>1193.0341306100509</v>
      </c>
      <c r="O17" s="25">
        <f>E3*F8</f>
        <v>1297.2964256920181</v>
      </c>
      <c r="P17" s="25">
        <f>E3*F9</f>
        <v>2027.1324912657888</v>
      </c>
      <c r="Q17" s="25">
        <f>E3*F10</f>
        <v>1714.3456060198871</v>
      </c>
      <c r="R17" s="25">
        <f>E3*F11</f>
        <v>1349.4275732330018</v>
      </c>
      <c r="S17" s="25">
        <f>E3*F12</f>
        <v>880.24724536414919</v>
      </c>
      <c r="T17" s="25">
        <f>E3*F13</f>
        <v>358.93576995431306</v>
      </c>
      <c r="W17" s="29">
        <v>6</v>
      </c>
      <c r="X17" s="24">
        <v>43290</v>
      </c>
      <c r="Y17" s="24">
        <v>43289</v>
      </c>
      <c r="Z17" s="2">
        <v>478</v>
      </c>
      <c r="AA17" s="2">
        <v>490</v>
      </c>
      <c r="AB17" s="30">
        <f t="shared" si="4"/>
        <v>43289</v>
      </c>
      <c r="AC17" s="2">
        <v>300</v>
      </c>
      <c r="AD17" s="31">
        <f t="shared" si="5"/>
        <v>0.75510204081632648</v>
      </c>
      <c r="AE17" s="30">
        <f t="shared" si="6"/>
        <v>43288</v>
      </c>
      <c r="AF17" s="2">
        <v>638</v>
      </c>
      <c r="AG17" s="31">
        <f t="shared" si="7"/>
        <v>0.7</v>
      </c>
      <c r="AH17" s="32">
        <f>AG17*$AI$4</f>
        <v>3.398058252427184E-3</v>
      </c>
      <c r="AI17" s="33">
        <f t="shared" si="8"/>
        <v>0.75850009906875371</v>
      </c>
      <c r="AK17" s="24">
        <v>43631</v>
      </c>
      <c r="AL17" s="2">
        <v>254</v>
      </c>
      <c r="AM17" s="2">
        <v>457</v>
      </c>
      <c r="AN17" s="2">
        <v>607</v>
      </c>
      <c r="AQ17" s="23">
        <v>6</v>
      </c>
      <c r="AR17" s="35">
        <f t="shared" si="9"/>
        <v>43654</v>
      </c>
      <c r="AS17" s="2">
        <v>204</v>
      </c>
      <c r="AT17" s="38">
        <f t="shared" si="10"/>
        <v>1.0416666666666666E-2</v>
      </c>
      <c r="AU17" s="35">
        <f t="shared" si="11"/>
        <v>43653</v>
      </c>
      <c r="AV17" s="2">
        <v>625</v>
      </c>
      <c r="AW17" s="38">
        <f t="shared" si="12"/>
        <v>0.70967741935483875</v>
      </c>
      <c r="AX17" s="37">
        <f t="shared" si="13"/>
        <v>3.4450360162856246E-3</v>
      </c>
      <c r="AY17" s="36">
        <f t="shared" si="14"/>
        <v>1.386170268295229E-2</v>
      </c>
      <c r="AZ17" s="24">
        <v>43655</v>
      </c>
      <c r="BA17" s="2">
        <v>433</v>
      </c>
      <c r="BB17" s="40">
        <f t="shared" si="15"/>
        <v>432.21839324120367</v>
      </c>
      <c r="BC17" s="25">
        <f t="shared" si="16"/>
        <v>0.7816067587963289</v>
      </c>
      <c r="BD17" s="40">
        <f t="shared" si="17"/>
        <v>425.53508441805189</v>
      </c>
      <c r="BE17" s="40">
        <f t="shared" si="18"/>
        <v>7.4649155819481052</v>
      </c>
      <c r="BF17" s="40">
        <f t="shared" si="19"/>
        <v>55.724964645611621</v>
      </c>
      <c r="BG17" s="23">
        <f t="shared" si="20"/>
        <v>8</v>
      </c>
      <c r="BH17" s="23">
        <f t="shared" si="21"/>
        <v>64</v>
      </c>
      <c r="BI17" s="39">
        <f t="shared" si="22"/>
        <v>20</v>
      </c>
      <c r="BJ17" s="25">
        <v>18.69166005759115</v>
      </c>
      <c r="BK17" s="25">
        <v>11</v>
      </c>
      <c r="BL17">
        <v>5</v>
      </c>
      <c r="BM17" s="25">
        <f t="shared" si="23"/>
        <v>7.4649155819481052</v>
      </c>
      <c r="BN17" s="25">
        <f t="shared" si="24"/>
        <v>8</v>
      </c>
    </row>
    <row r="18" spans="1:66" x14ac:dyDescent="0.3">
      <c r="A18" s="2">
        <v>16</v>
      </c>
      <c r="B18" s="24">
        <v>43267</v>
      </c>
      <c r="C18" s="2">
        <v>232</v>
      </c>
      <c r="D18" s="2">
        <v>437</v>
      </c>
      <c r="E18" s="25">
        <f t="shared" si="0"/>
        <v>-22.131147540983619</v>
      </c>
      <c r="F18" s="25">
        <f t="shared" si="1"/>
        <v>-8.8852459016393368</v>
      </c>
      <c r="H18" s="2">
        <v>617</v>
      </c>
      <c r="J18" s="2">
        <v>2</v>
      </c>
      <c r="K18" s="25">
        <f t="shared" ref="K18:K77" si="25">E4*F5</f>
        <v>1528.066917495297</v>
      </c>
      <c r="L18" s="25">
        <f t="shared" ref="L18:L77" si="26">E4*F6</f>
        <v>1323.5423273313625</v>
      </c>
      <c r="M18" s="25">
        <f t="shared" ref="M18:M77" si="27">E4*F7</f>
        <v>1170.1488847084115</v>
      </c>
      <c r="N18" s="25">
        <f t="shared" ref="N18:N77" si="28">E4*F8</f>
        <v>1272.4111797903788</v>
      </c>
      <c r="O18" s="25">
        <f t="shared" ref="O18:O77" si="29">E4*F9</f>
        <v>1988.2472453641494</v>
      </c>
      <c r="P18" s="25">
        <f t="shared" ref="P18:P77" si="30">E4*F10</f>
        <v>1681.4603601182478</v>
      </c>
      <c r="Q18" s="25">
        <f t="shared" ref="Q18:Q77" si="31">E4*F11</f>
        <v>1323.5423273313625</v>
      </c>
      <c r="R18" s="25">
        <f t="shared" ref="R18:R77" si="32">E4*F12</f>
        <v>863.36199946250986</v>
      </c>
      <c r="S18" s="25">
        <f t="shared" ref="S18:S77" si="33">E4*F13</f>
        <v>352.05052405267372</v>
      </c>
      <c r="T18" s="25">
        <f t="shared" ref="T18:T77" si="34">E4*F14</f>
        <v>-875.09701693093314</v>
      </c>
      <c r="W18" s="29">
        <v>7</v>
      </c>
      <c r="X18" s="24">
        <v>43291</v>
      </c>
      <c r="Y18" s="24">
        <v>43290</v>
      </c>
      <c r="Z18" s="2">
        <v>454</v>
      </c>
      <c r="AA18" s="2">
        <v>478</v>
      </c>
      <c r="AB18" s="30">
        <f t="shared" si="4"/>
        <v>43290</v>
      </c>
      <c r="AC18" s="2">
        <v>271</v>
      </c>
      <c r="AD18" s="31">
        <f t="shared" si="5"/>
        <v>0.45918367346938777</v>
      </c>
      <c r="AE18" s="30">
        <f t="shared" si="6"/>
        <v>43289</v>
      </c>
      <c r="AF18" s="2">
        <v>633</v>
      </c>
      <c r="AG18" s="31">
        <f t="shared" si="7"/>
        <v>0.57499999999999996</v>
      </c>
      <c r="AH18" s="32">
        <f>AG18*$AI$4</f>
        <v>2.7912621359223295E-3</v>
      </c>
      <c r="AI18" s="33">
        <f t="shared" si="8"/>
        <v>0.46197493560531011</v>
      </c>
      <c r="AK18" s="24">
        <v>43632</v>
      </c>
      <c r="AL18" s="2">
        <v>246</v>
      </c>
      <c r="AM18" s="2">
        <v>460</v>
      </c>
      <c r="AN18" s="2">
        <v>607</v>
      </c>
      <c r="AQ18" s="22">
        <v>7</v>
      </c>
      <c r="AR18" s="35">
        <f t="shared" si="9"/>
        <v>43655</v>
      </c>
      <c r="AS18" s="2">
        <v>203</v>
      </c>
      <c r="AT18" s="38">
        <f t="shared" si="10"/>
        <v>0</v>
      </c>
      <c r="AU18" s="35">
        <f t="shared" si="11"/>
        <v>43654</v>
      </c>
      <c r="AV18" s="2">
        <v>627</v>
      </c>
      <c r="AW18" s="38">
        <f t="shared" si="12"/>
        <v>0.77419354838709675</v>
      </c>
      <c r="AX18" s="37">
        <f t="shared" si="13"/>
        <v>3.7582211086752268E-3</v>
      </c>
      <c r="AY18" s="36">
        <f t="shared" si="14"/>
        <v>3.7582211086752268E-3</v>
      </c>
      <c r="AZ18" s="24">
        <v>43656</v>
      </c>
      <c r="BA18" s="2">
        <v>435</v>
      </c>
      <c r="BB18" s="40">
        <f t="shared" si="15"/>
        <v>431.81049684259796</v>
      </c>
      <c r="BC18" s="25">
        <f t="shared" si="16"/>
        <v>3.1895031574020436</v>
      </c>
      <c r="BD18" s="40">
        <f t="shared" si="17"/>
        <v>431.02889008380163</v>
      </c>
      <c r="BE18" s="40">
        <f t="shared" si="18"/>
        <v>3.9711099161983725</v>
      </c>
      <c r="BF18" s="40">
        <f t="shared" si="19"/>
        <v>15.769713966529045</v>
      </c>
      <c r="BG18" s="23">
        <f t="shared" si="20"/>
        <v>-2</v>
      </c>
      <c r="BH18" s="23">
        <f t="shared" si="21"/>
        <v>4</v>
      </c>
      <c r="BI18" s="39">
        <f t="shared" si="22"/>
        <v>24</v>
      </c>
      <c r="BJ18" s="25">
        <v>17.170671004540509</v>
      </c>
      <c r="BK18" s="25">
        <v>10</v>
      </c>
      <c r="BL18">
        <v>6</v>
      </c>
      <c r="BM18" s="25">
        <f t="shared" si="23"/>
        <v>3.9711099161983725</v>
      </c>
      <c r="BN18" s="25">
        <f t="shared" si="24"/>
        <v>2</v>
      </c>
    </row>
    <row r="19" spans="1:66" x14ac:dyDescent="0.3">
      <c r="A19" s="2">
        <v>17</v>
      </c>
      <c r="B19" s="24">
        <v>43268</v>
      </c>
      <c r="C19" s="2">
        <v>250</v>
      </c>
      <c r="D19" s="2">
        <v>439</v>
      </c>
      <c r="E19" s="25">
        <f t="shared" si="0"/>
        <v>-4.1311475409836191</v>
      </c>
      <c r="F19" s="25">
        <f t="shared" si="1"/>
        <v>-6.8852459016393368</v>
      </c>
      <c r="H19" s="2">
        <v>614</v>
      </c>
      <c r="J19" s="2">
        <v>3</v>
      </c>
      <c r="K19" s="25">
        <f t="shared" si="25"/>
        <v>1168.2308519215264</v>
      </c>
      <c r="L19" s="25">
        <f t="shared" si="26"/>
        <v>1032.8374092985755</v>
      </c>
      <c r="M19" s="25">
        <f t="shared" si="27"/>
        <v>1123.0997043805428</v>
      </c>
      <c r="N19" s="25">
        <f t="shared" si="28"/>
        <v>1754.9357699543134</v>
      </c>
      <c r="O19" s="25">
        <f t="shared" si="29"/>
        <v>1484.1488847084117</v>
      </c>
      <c r="P19" s="25">
        <f t="shared" si="30"/>
        <v>1168.2308519215264</v>
      </c>
      <c r="Q19" s="25">
        <f t="shared" si="31"/>
        <v>762.05052405267384</v>
      </c>
      <c r="R19" s="25">
        <f t="shared" si="32"/>
        <v>310.7390486428377</v>
      </c>
      <c r="S19" s="25">
        <f t="shared" si="33"/>
        <v>-772.40849234076916</v>
      </c>
      <c r="T19" s="25">
        <f t="shared" si="34"/>
        <v>-1313.9822628325726</v>
      </c>
      <c r="W19" s="29">
        <v>8</v>
      </c>
      <c r="X19" s="24">
        <v>43292</v>
      </c>
      <c r="Y19" s="24">
        <v>43291</v>
      </c>
      <c r="Z19" s="2">
        <v>434</v>
      </c>
      <c r="AA19" s="2">
        <v>454</v>
      </c>
      <c r="AB19" s="30">
        <f t="shared" si="4"/>
        <v>43291</v>
      </c>
      <c r="AC19" s="2">
        <v>265</v>
      </c>
      <c r="AD19" s="31">
        <f t="shared" si="5"/>
        <v>0.39795918367346939</v>
      </c>
      <c r="AE19" s="30">
        <f t="shared" si="6"/>
        <v>43290</v>
      </c>
      <c r="AF19" s="2">
        <v>628</v>
      </c>
      <c r="AG19" s="31">
        <f t="shared" si="7"/>
        <v>0.45</v>
      </c>
      <c r="AH19" s="32">
        <f>AG19*$AI$4</f>
        <v>2.1844660194174758E-3</v>
      </c>
      <c r="AI19" s="33">
        <f t="shared" si="8"/>
        <v>0.40014364969288685</v>
      </c>
      <c r="AK19" s="24">
        <v>43633</v>
      </c>
      <c r="AL19" s="2">
        <v>238</v>
      </c>
      <c r="AM19" s="2">
        <v>453</v>
      </c>
      <c r="AN19" s="2">
        <v>607</v>
      </c>
      <c r="AQ19" s="23">
        <v>8</v>
      </c>
      <c r="AR19" s="35">
        <f t="shared" si="9"/>
        <v>43656</v>
      </c>
      <c r="AS19" s="2">
        <v>213</v>
      </c>
      <c r="AT19" s="38">
        <f t="shared" si="10"/>
        <v>0.10416666666666667</v>
      </c>
      <c r="AU19" s="35">
        <f t="shared" si="11"/>
        <v>43655</v>
      </c>
      <c r="AV19" s="2">
        <v>627</v>
      </c>
      <c r="AW19" s="38">
        <f t="shared" si="12"/>
        <v>0.77419354838709675</v>
      </c>
      <c r="AX19" s="37">
        <f t="shared" si="13"/>
        <v>3.7582211086752268E-3</v>
      </c>
      <c r="AY19" s="36">
        <f t="shared" si="14"/>
        <v>0.1079248877753419</v>
      </c>
      <c r="AZ19" s="24">
        <v>43657</v>
      </c>
      <c r="BA19" s="2">
        <v>439</v>
      </c>
      <c r="BB19" s="40">
        <f t="shared" si="15"/>
        <v>436.24715775258557</v>
      </c>
      <c r="BC19" s="25">
        <f t="shared" si="16"/>
        <v>2.752842247414435</v>
      </c>
      <c r="BD19" s="40">
        <f t="shared" si="17"/>
        <v>433.05765459518352</v>
      </c>
      <c r="BE19" s="40">
        <f t="shared" si="18"/>
        <v>5.9423454048164785</v>
      </c>
      <c r="BF19" s="40">
        <f t="shared" si="19"/>
        <v>35.311468910143518</v>
      </c>
      <c r="BG19" s="23">
        <f t="shared" si="20"/>
        <v>-4</v>
      </c>
      <c r="BH19" s="23">
        <f t="shared" si="21"/>
        <v>16</v>
      </c>
      <c r="BI19" s="39">
        <f t="shared" si="22"/>
        <v>28.000000000000004</v>
      </c>
      <c r="BJ19" s="25">
        <v>15.081586909777002</v>
      </c>
      <c r="BK19" s="25">
        <v>9</v>
      </c>
      <c r="BL19">
        <v>7</v>
      </c>
      <c r="BM19" s="25">
        <f t="shared" si="23"/>
        <v>5.9423454048164785</v>
      </c>
      <c r="BN19" s="25">
        <f t="shared" si="24"/>
        <v>4</v>
      </c>
    </row>
    <row r="20" spans="1:66" ht="15.6" customHeight="1" x14ac:dyDescent="0.3">
      <c r="A20" s="2">
        <v>18</v>
      </c>
      <c r="B20" s="24">
        <v>43269</v>
      </c>
      <c r="C20" s="2">
        <v>278</v>
      </c>
      <c r="D20" s="2">
        <v>457</v>
      </c>
      <c r="E20" s="25">
        <f t="shared" si="0"/>
        <v>23.868852459016381</v>
      </c>
      <c r="F20" s="25">
        <f t="shared" si="1"/>
        <v>11.114754098360663</v>
      </c>
      <c r="H20" s="2">
        <v>611</v>
      </c>
      <c r="J20" s="2">
        <v>4</v>
      </c>
      <c r="K20" s="25">
        <f t="shared" si="25"/>
        <v>1055.7226552002148</v>
      </c>
      <c r="L20" s="25">
        <f t="shared" si="26"/>
        <v>1147.9849502821821</v>
      </c>
      <c r="M20" s="25">
        <f t="shared" si="27"/>
        <v>1793.8210158559527</v>
      </c>
      <c r="N20" s="25">
        <f t="shared" si="28"/>
        <v>1517.0341306100511</v>
      </c>
      <c r="O20" s="25">
        <f t="shared" si="29"/>
        <v>1194.1160978231658</v>
      </c>
      <c r="P20" s="25">
        <f t="shared" si="30"/>
        <v>778.93576995431317</v>
      </c>
      <c r="Q20" s="25">
        <f t="shared" si="31"/>
        <v>317.62429454447704</v>
      </c>
      <c r="R20" s="25">
        <f t="shared" si="32"/>
        <v>-789.52324643912982</v>
      </c>
      <c r="S20" s="25">
        <f t="shared" si="33"/>
        <v>-1343.0970169309333</v>
      </c>
      <c r="T20" s="25">
        <f t="shared" si="34"/>
        <v>-835.65439398011347</v>
      </c>
      <c r="W20" s="29">
        <v>9</v>
      </c>
      <c r="X20" s="24">
        <v>43293</v>
      </c>
      <c r="Y20" s="24">
        <v>43292</v>
      </c>
      <c r="Z20" s="2">
        <v>425</v>
      </c>
      <c r="AA20" s="2">
        <v>434</v>
      </c>
      <c r="AB20" s="30">
        <f t="shared" si="4"/>
        <v>43292</v>
      </c>
      <c r="AC20" s="2">
        <v>255</v>
      </c>
      <c r="AD20" s="31">
        <f t="shared" si="5"/>
        <v>0.29591836734693877</v>
      </c>
      <c r="AE20" s="30">
        <f t="shared" si="6"/>
        <v>43291</v>
      </c>
      <c r="AF20" s="2">
        <v>633</v>
      </c>
      <c r="AG20" s="31">
        <f t="shared" si="7"/>
        <v>0.57499999999999996</v>
      </c>
      <c r="AH20" s="32">
        <f>AG20*$AI$4</f>
        <v>2.7912621359223295E-3</v>
      </c>
      <c r="AI20" s="33">
        <f t="shared" si="8"/>
        <v>0.29870962948286112</v>
      </c>
      <c r="AK20" s="24">
        <v>43634</v>
      </c>
      <c r="AL20" s="2">
        <v>243</v>
      </c>
      <c r="AM20" s="2">
        <v>455</v>
      </c>
      <c r="AN20" s="2">
        <v>606</v>
      </c>
      <c r="AQ20" s="22">
        <v>9</v>
      </c>
      <c r="AR20" s="35">
        <f t="shared" si="9"/>
        <v>43657</v>
      </c>
      <c r="AS20" s="2">
        <v>209</v>
      </c>
      <c r="AT20" s="38">
        <f t="shared" si="10"/>
        <v>6.25E-2</v>
      </c>
      <c r="AU20" s="35">
        <f t="shared" si="11"/>
        <v>43656</v>
      </c>
      <c r="AV20" s="2">
        <v>627</v>
      </c>
      <c r="AW20" s="38">
        <f t="shared" si="12"/>
        <v>0.77419354838709675</v>
      </c>
      <c r="AX20" s="37">
        <f t="shared" si="13"/>
        <v>3.7582211086752268E-3</v>
      </c>
      <c r="AY20" s="36">
        <f t="shared" si="14"/>
        <v>6.6258221108675228E-2</v>
      </c>
      <c r="AZ20" s="24">
        <v>43658</v>
      </c>
      <c r="BA20" s="2">
        <v>445</v>
      </c>
      <c r="BB20" s="40">
        <f t="shared" si="15"/>
        <v>434.41102984692384</v>
      </c>
      <c r="BC20" s="25">
        <f t="shared" si="16"/>
        <v>10.588970153076161</v>
      </c>
      <c r="BD20" s="40">
        <f t="shared" si="17"/>
        <v>431.6581875995094</v>
      </c>
      <c r="BE20" s="40">
        <f t="shared" si="18"/>
        <v>13.341812400490596</v>
      </c>
      <c r="BF20" s="40">
        <f t="shared" si="19"/>
        <v>178.00395812988464</v>
      </c>
      <c r="BG20" s="23">
        <f t="shared" si="20"/>
        <v>-6</v>
      </c>
      <c r="BH20" s="23">
        <f t="shared" si="21"/>
        <v>36</v>
      </c>
      <c r="BI20" s="39">
        <f t="shared" si="22"/>
        <v>32</v>
      </c>
      <c r="BJ20" s="25">
        <v>14.539197942230317</v>
      </c>
      <c r="BK20" s="25">
        <v>9</v>
      </c>
      <c r="BL20">
        <v>8</v>
      </c>
      <c r="BM20" s="25">
        <f t="shared" si="23"/>
        <v>13.341812400490596</v>
      </c>
      <c r="BN20" s="25">
        <f t="shared" si="24"/>
        <v>6</v>
      </c>
    </row>
    <row r="21" spans="1:66" x14ac:dyDescent="0.3">
      <c r="A21" s="2">
        <v>19</v>
      </c>
      <c r="B21" s="24">
        <v>43270</v>
      </c>
      <c r="C21" s="2">
        <v>283</v>
      </c>
      <c r="D21" s="2">
        <v>479</v>
      </c>
      <c r="E21" s="25">
        <f t="shared" si="0"/>
        <v>28.868852459016381</v>
      </c>
      <c r="F21" s="25">
        <f t="shared" si="1"/>
        <v>33.114754098360663</v>
      </c>
      <c r="H21" s="2">
        <v>605</v>
      </c>
      <c r="J21" s="2">
        <v>5</v>
      </c>
      <c r="K21" s="25">
        <f t="shared" si="25"/>
        <v>1123.0997043805428</v>
      </c>
      <c r="L21" s="25">
        <f t="shared" si="26"/>
        <v>1754.9357699543134</v>
      </c>
      <c r="M21" s="25">
        <f t="shared" si="27"/>
        <v>1484.1488847084117</v>
      </c>
      <c r="N21" s="25">
        <f t="shared" si="28"/>
        <v>1168.2308519215264</v>
      </c>
      <c r="O21" s="25">
        <f t="shared" si="29"/>
        <v>762.05052405267384</v>
      </c>
      <c r="P21" s="25">
        <f t="shared" si="30"/>
        <v>310.7390486428377</v>
      </c>
      <c r="Q21" s="25">
        <f t="shared" si="31"/>
        <v>-772.40849234076916</v>
      </c>
      <c r="R21" s="25">
        <f t="shared" si="32"/>
        <v>-1313.9822628325726</v>
      </c>
      <c r="S21" s="25">
        <f t="shared" si="33"/>
        <v>-817.53963988175281</v>
      </c>
      <c r="T21" s="25">
        <f t="shared" si="34"/>
        <v>-456.49045955388385</v>
      </c>
      <c r="W21" s="29">
        <v>10</v>
      </c>
      <c r="X21" s="24">
        <v>43294</v>
      </c>
      <c r="Y21" s="24">
        <v>43293</v>
      </c>
      <c r="Z21" s="2">
        <v>423</v>
      </c>
      <c r="AA21" s="2">
        <v>425</v>
      </c>
      <c r="AB21" s="30">
        <f t="shared" si="4"/>
        <v>43293</v>
      </c>
      <c r="AC21" s="2">
        <v>245</v>
      </c>
      <c r="AD21" s="31">
        <f t="shared" si="5"/>
        <v>0.19387755102040816</v>
      </c>
      <c r="AE21" s="30">
        <f t="shared" si="6"/>
        <v>43292</v>
      </c>
      <c r="AF21" s="2">
        <v>635</v>
      </c>
      <c r="AG21" s="31">
        <f t="shared" si="7"/>
        <v>0.625</v>
      </c>
      <c r="AH21" s="32">
        <f>AG21*$AI$4</f>
        <v>3.0339805825242714E-3</v>
      </c>
      <c r="AI21" s="33">
        <f t="shared" si="8"/>
        <v>0.19691153160293243</v>
      </c>
      <c r="AK21" s="24">
        <v>43635</v>
      </c>
      <c r="AL21" s="2">
        <v>243</v>
      </c>
      <c r="AM21" s="2">
        <v>450</v>
      </c>
      <c r="AN21" s="2">
        <v>606</v>
      </c>
      <c r="AQ21" s="23">
        <v>10</v>
      </c>
      <c r="AR21" s="35">
        <f t="shared" si="9"/>
        <v>43658</v>
      </c>
      <c r="AS21" s="2">
        <v>204</v>
      </c>
      <c r="AT21" s="38">
        <f t="shared" si="10"/>
        <v>1.0416666666666666E-2</v>
      </c>
      <c r="AU21" s="35">
        <f t="shared" si="11"/>
        <v>43657</v>
      </c>
      <c r="AV21" s="2">
        <v>628</v>
      </c>
      <c r="AW21" s="38">
        <f t="shared" si="12"/>
        <v>0.80645161290322576</v>
      </c>
      <c r="AX21" s="37">
        <f t="shared" si="13"/>
        <v>3.9148136548700276E-3</v>
      </c>
      <c r="AY21" s="36">
        <f t="shared" si="14"/>
        <v>1.4331480321536694E-2</v>
      </c>
      <c r="AZ21" s="24">
        <v>43659</v>
      </c>
      <c r="BA21" s="2">
        <v>429</v>
      </c>
      <c r="BB21" s="40">
        <f t="shared" si="15"/>
        <v>432.23747627385569</v>
      </c>
      <c r="BC21" s="25">
        <f t="shared" si="16"/>
        <v>-3.237476273855691</v>
      </c>
      <c r="BD21" s="40">
        <f t="shared" si="17"/>
        <v>421.64850612077953</v>
      </c>
      <c r="BE21" s="40">
        <f t="shared" si="18"/>
        <v>7.3514938792204703</v>
      </c>
      <c r="BF21" s="40">
        <f t="shared" si="19"/>
        <v>54.044462256216036</v>
      </c>
      <c r="BG21" s="23">
        <f t="shared" si="20"/>
        <v>16</v>
      </c>
      <c r="BH21" s="23">
        <f t="shared" si="21"/>
        <v>256</v>
      </c>
      <c r="BI21" s="39">
        <f t="shared" si="22"/>
        <v>36</v>
      </c>
      <c r="BJ21" s="25">
        <v>14.387004994933193</v>
      </c>
      <c r="BK21" s="25">
        <v>9</v>
      </c>
      <c r="BL21">
        <v>9</v>
      </c>
      <c r="BM21" s="25">
        <f t="shared" si="23"/>
        <v>7.3514938792204703</v>
      </c>
      <c r="BN21" s="25">
        <f t="shared" si="24"/>
        <v>16</v>
      </c>
    </row>
    <row r="22" spans="1:66" x14ac:dyDescent="0.3">
      <c r="A22" s="2">
        <v>20</v>
      </c>
      <c r="B22" s="24">
        <v>43271</v>
      </c>
      <c r="C22" s="2">
        <v>272</v>
      </c>
      <c r="D22" s="2">
        <v>479</v>
      </c>
      <c r="E22" s="25">
        <f t="shared" si="0"/>
        <v>17.868852459016381</v>
      </c>
      <c r="F22" s="25">
        <f t="shared" si="1"/>
        <v>33.114754098360663</v>
      </c>
      <c r="H22" s="2">
        <v>603</v>
      </c>
      <c r="J22" s="2">
        <v>6</v>
      </c>
      <c r="K22" s="25">
        <f t="shared" si="25"/>
        <v>1754.9357699543134</v>
      </c>
      <c r="L22" s="25">
        <f t="shared" si="26"/>
        <v>1484.1488847084117</v>
      </c>
      <c r="M22" s="25">
        <f t="shared" si="27"/>
        <v>1168.2308519215264</v>
      </c>
      <c r="N22" s="25">
        <f t="shared" si="28"/>
        <v>762.05052405267384</v>
      </c>
      <c r="O22" s="25">
        <f t="shared" si="29"/>
        <v>310.7390486428377</v>
      </c>
      <c r="P22" s="25">
        <f t="shared" si="30"/>
        <v>-772.40849234076916</v>
      </c>
      <c r="Q22" s="25">
        <f t="shared" si="31"/>
        <v>-1313.9822628325726</v>
      </c>
      <c r="R22" s="25">
        <f t="shared" si="32"/>
        <v>-817.53963988175281</v>
      </c>
      <c r="S22" s="25">
        <f t="shared" si="33"/>
        <v>-456.49045955388385</v>
      </c>
      <c r="T22" s="25">
        <f t="shared" si="34"/>
        <v>401.00134372480494</v>
      </c>
      <c r="W22" s="29">
        <v>11</v>
      </c>
      <c r="X22" s="24">
        <v>43295</v>
      </c>
      <c r="Y22" s="24">
        <v>43294</v>
      </c>
      <c r="Z22" s="2">
        <v>440</v>
      </c>
      <c r="AA22" s="2">
        <v>423</v>
      </c>
      <c r="AB22" s="30">
        <f t="shared" si="4"/>
        <v>43294</v>
      </c>
      <c r="AC22" s="2">
        <v>244</v>
      </c>
      <c r="AD22" s="31">
        <f t="shared" si="5"/>
        <v>0.18367346938775511</v>
      </c>
      <c r="AE22" s="30">
        <f t="shared" si="6"/>
        <v>43293</v>
      </c>
      <c r="AF22" s="2">
        <v>640</v>
      </c>
      <c r="AG22" s="31">
        <f t="shared" si="7"/>
        <v>0.75</v>
      </c>
      <c r="AH22" s="32">
        <f>AG22*$AI$4</f>
        <v>3.6407766990291259E-3</v>
      </c>
      <c r="AI22" s="33">
        <f t="shared" si="8"/>
        <v>0.18731424608678424</v>
      </c>
      <c r="AK22" s="24">
        <v>43636</v>
      </c>
      <c r="AL22" s="2">
        <v>237</v>
      </c>
      <c r="AM22" s="2">
        <v>449</v>
      </c>
      <c r="AN22" s="2">
        <v>605</v>
      </c>
      <c r="AQ22" s="22">
        <v>11</v>
      </c>
      <c r="AR22" s="35">
        <f t="shared" si="9"/>
        <v>43659</v>
      </c>
      <c r="AS22" s="2">
        <v>224</v>
      </c>
      <c r="AT22" s="38">
        <f t="shared" si="10"/>
        <v>0.21875</v>
      </c>
      <c r="AU22" s="35">
        <f t="shared" si="11"/>
        <v>43658</v>
      </c>
      <c r="AV22" s="2">
        <v>631</v>
      </c>
      <c r="AW22" s="38">
        <f t="shared" si="12"/>
        <v>0.90322580645161288</v>
      </c>
      <c r="AX22" s="37">
        <f t="shared" si="13"/>
        <v>4.3845912934544311E-3</v>
      </c>
      <c r="AY22" s="36">
        <f t="shared" si="14"/>
        <v>0.22313459129345442</v>
      </c>
      <c r="AZ22" s="24">
        <v>43660</v>
      </c>
      <c r="BA22" s="2">
        <v>436</v>
      </c>
      <c r="BB22" s="40">
        <f t="shared" si="15"/>
        <v>441.75068678944098</v>
      </c>
      <c r="BC22" s="25">
        <f t="shared" si="16"/>
        <v>-5.7506867894409766</v>
      </c>
      <c r="BD22" s="40">
        <f t="shared" si="17"/>
        <v>444.98816306329667</v>
      </c>
      <c r="BE22" s="40">
        <f t="shared" si="18"/>
        <v>-8.9881630632966676</v>
      </c>
      <c r="BF22" s="40">
        <f t="shared" si="19"/>
        <v>80.787075252410531</v>
      </c>
      <c r="BG22" s="23">
        <f t="shared" si="20"/>
        <v>-7</v>
      </c>
      <c r="BH22" s="23">
        <f t="shared" si="21"/>
        <v>49</v>
      </c>
      <c r="BI22" s="39">
        <f t="shared" si="22"/>
        <v>40</v>
      </c>
      <c r="BJ22" s="25">
        <v>13.341812400490596</v>
      </c>
      <c r="BK22" s="25">
        <v>8</v>
      </c>
      <c r="BL22">
        <v>10</v>
      </c>
      <c r="BM22" s="25">
        <f t="shared" si="23"/>
        <v>8.9881630632966676</v>
      </c>
      <c r="BN22" s="25">
        <f t="shared" si="24"/>
        <v>7</v>
      </c>
    </row>
    <row r="23" spans="1:66" x14ac:dyDescent="0.3">
      <c r="A23" s="2">
        <v>21</v>
      </c>
      <c r="B23" s="24">
        <v>43272</v>
      </c>
      <c r="C23" s="2">
        <v>269</v>
      </c>
      <c r="D23" s="2">
        <v>460</v>
      </c>
      <c r="E23" s="25">
        <f t="shared" si="0"/>
        <v>14.868852459016381</v>
      </c>
      <c r="F23" s="25">
        <f t="shared" si="1"/>
        <v>14.114754098360663</v>
      </c>
      <c r="H23" s="2">
        <v>606</v>
      </c>
      <c r="J23" s="2">
        <v>7</v>
      </c>
      <c r="K23" s="25">
        <f t="shared" si="25"/>
        <v>1188.1816715936577</v>
      </c>
      <c r="L23" s="25">
        <f t="shared" si="26"/>
        <v>935.26363880677241</v>
      </c>
      <c r="M23" s="25">
        <f t="shared" si="27"/>
        <v>610.0833109379198</v>
      </c>
      <c r="N23" s="25">
        <f t="shared" si="28"/>
        <v>248.77183552808367</v>
      </c>
      <c r="O23" s="25">
        <f t="shared" si="29"/>
        <v>-618.37570545552319</v>
      </c>
      <c r="P23" s="25">
        <f t="shared" si="30"/>
        <v>-1051.9494759473266</v>
      </c>
      <c r="Q23" s="25">
        <f t="shared" si="31"/>
        <v>-654.50685299650684</v>
      </c>
      <c r="R23" s="25">
        <f t="shared" si="32"/>
        <v>-365.45767266863788</v>
      </c>
      <c r="S23" s="25">
        <f t="shared" si="33"/>
        <v>321.03413061005091</v>
      </c>
      <c r="T23" s="25">
        <f t="shared" si="34"/>
        <v>248.77183552808367</v>
      </c>
      <c r="W23" s="29">
        <v>12</v>
      </c>
      <c r="X23" s="24">
        <v>43296</v>
      </c>
      <c r="Y23" s="24">
        <v>43295</v>
      </c>
      <c r="Z23" s="2">
        <v>466</v>
      </c>
      <c r="AA23" s="2">
        <v>440</v>
      </c>
      <c r="AB23" s="30">
        <f t="shared" si="4"/>
        <v>43295</v>
      </c>
      <c r="AC23" s="2">
        <v>284</v>
      </c>
      <c r="AD23" s="31">
        <f t="shared" si="5"/>
        <v>0.59183673469387754</v>
      </c>
      <c r="AE23" s="30">
        <f t="shared" si="6"/>
        <v>43294</v>
      </c>
      <c r="AF23" s="2">
        <v>639</v>
      </c>
      <c r="AG23" s="31">
        <f t="shared" si="7"/>
        <v>0.72499999999999998</v>
      </c>
      <c r="AH23" s="32">
        <f>AG23*$AI$4</f>
        <v>3.5194174757281547E-3</v>
      </c>
      <c r="AI23" s="33">
        <f t="shared" si="8"/>
        <v>0.59535615216960569</v>
      </c>
      <c r="AK23" s="24">
        <v>43637</v>
      </c>
      <c r="AL23" s="2">
        <v>239</v>
      </c>
      <c r="AM23" s="2">
        <v>446</v>
      </c>
      <c r="AN23" s="2">
        <v>607</v>
      </c>
      <c r="AQ23" s="23">
        <v>12</v>
      </c>
      <c r="AR23" s="35">
        <f t="shared" si="9"/>
        <v>43660</v>
      </c>
      <c r="AS23" s="2">
        <v>231</v>
      </c>
      <c r="AT23" s="38">
        <f t="shared" si="10"/>
        <v>0.29166666666666669</v>
      </c>
      <c r="AU23" s="35">
        <f t="shared" si="11"/>
        <v>43659</v>
      </c>
      <c r="AV23" s="2">
        <v>631</v>
      </c>
      <c r="AW23" s="38">
        <f t="shared" si="12"/>
        <v>0.90322580645161288</v>
      </c>
      <c r="AX23" s="37">
        <f t="shared" si="13"/>
        <v>4.3845912934544311E-3</v>
      </c>
      <c r="AY23" s="36">
        <f t="shared" si="14"/>
        <v>0.29605125796012111</v>
      </c>
      <c r="AZ23" s="24">
        <v>43661</v>
      </c>
      <c r="BA23" s="2">
        <v>470</v>
      </c>
      <c r="BB23" s="40">
        <f t="shared" si="15"/>
        <v>445.55765315296787</v>
      </c>
      <c r="BC23" s="25">
        <f t="shared" si="16"/>
        <v>24.442346847032127</v>
      </c>
      <c r="BD23" s="40">
        <f t="shared" si="17"/>
        <v>451.30833994240885</v>
      </c>
      <c r="BE23" s="40">
        <f t="shared" si="18"/>
        <v>18.69166005759115</v>
      </c>
      <c r="BF23" s="40">
        <f t="shared" si="19"/>
        <v>349.37815570854838</v>
      </c>
      <c r="BG23" s="23">
        <f t="shared" si="20"/>
        <v>-34</v>
      </c>
      <c r="BH23" s="23">
        <f t="shared" si="21"/>
        <v>1156</v>
      </c>
      <c r="BI23" s="39">
        <f t="shared" si="22"/>
        <v>44</v>
      </c>
      <c r="BJ23" s="25">
        <v>12.055325469562376</v>
      </c>
      <c r="BK23" s="25">
        <v>8</v>
      </c>
      <c r="BL23">
        <v>11</v>
      </c>
      <c r="BM23" s="25">
        <f t="shared" si="23"/>
        <v>18.69166005759115</v>
      </c>
      <c r="BN23" s="25">
        <f t="shared" si="24"/>
        <v>34</v>
      </c>
    </row>
    <row r="24" spans="1:66" x14ac:dyDescent="0.3">
      <c r="A24" s="2">
        <v>22</v>
      </c>
      <c r="B24" s="24">
        <v>43273</v>
      </c>
      <c r="C24" s="2">
        <v>268</v>
      </c>
      <c r="D24" s="2">
        <v>447</v>
      </c>
      <c r="E24" s="25">
        <f t="shared" si="0"/>
        <v>13.868852459016381</v>
      </c>
      <c r="F24" s="25">
        <f t="shared" si="1"/>
        <v>1.1147540983606632</v>
      </c>
      <c r="H24" s="2">
        <v>609</v>
      </c>
      <c r="J24" s="2">
        <v>8</v>
      </c>
      <c r="K24" s="25">
        <f t="shared" si="25"/>
        <v>728.18167159365771</v>
      </c>
      <c r="L24" s="25">
        <f t="shared" si="26"/>
        <v>475.00134372480517</v>
      </c>
      <c r="M24" s="25">
        <f t="shared" si="27"/>
        <v>193.68986831496898</v>
      </c>
      <c r="N24" s="25">
        <f t="shared" si="28"/>
        <v>-481.45767266863788</v>
      </c>
      <c r="O24" s="25">
        <f t="shared" si="29"/>
        <v>-819.03144316044131</v>
      </c>
      <c r="P24" s="25">
        <f t="shared" si="30"/>
        <v>-509.58882020962153</v>
      </c>
      <c r="Q24" s="25">
        <f t="shared" si="31"/>
        <v>-284.53963988175258</v>
      </c>
      <c r="R24" s="25">
        <f t="shared" si="32"/>
        <v>249.95216339693621</v>
      </c>
      <c r="S24" s="25">
        <f t="shared" si="33"/>
        <v>193.68986831496898</v>
      </c>
      <c r="T24" s="25">
        <f t="shared" si="34"/>
        <v>-312.67078742273617</v>
      </c>
      <c r="W24" s="29">
        <v>13</v>
      </c>
      <c r="X24" s="24">
        <v>43297</v>
      </c>
      <c r="Y24" s="24">
        <v>43296</v>
      </c>
      <c r="Z24" s="2">
        <v>480</v>
      </c>
      <c r="AA24" s="2">
        <v>466</v>
      </c>
      <c r="AB24" s="30">
        <f t="shared" si="4"/>
        <v>43296</v>
      </c>
      <c r="AC24" s="2">
        <v>290</v>
      </c>
      <c r="AD24" s="31">
        <f t="shared" si="5"/>
        <v>0.65306122448979587</v>
      </c>
      <c r="AE24" s="30">
        <f t="shared" si="6"/>
        <v>43295</v>
      </c>
      <c r="AF24" s="2">
        <v>640</v>
      </c>
      <c r="AG24" s="31">
        <f t="shared" si="7"/>
        <v>0.75</v>
      </c>
      <c r="AH24" s="32">
        <f>AG24*$AI$4</f>
        <v>3.6407766990291259E-3</v>
      </c>
      <c r="AI24" s="33">
        <f t="shared" si="8"/>
        <v>0.65670200118882505</v>
      </c>
      <c r="AK24" s="24">
        <v>43638</v>
      </c>
      <c r="AL24" s="2">
        <v>234</v>
      </c>
      <c r="AM24" s="2">
        <v>445</v>
      </c>
      <c r="AN24" s="2">
        <v>607</v>
      </c>
      <c r="AQ24" s="22">
        <v>13</v>
      </c>
      <c r="AR24" s="35">
        <f t="shared" si="9"/>
        <v>43661</v>
      </c>
      <c r="AS24" s="2">
        <v>240</v>
      </c>
      <c r="AT24" s="38">
        <f t="shared" si="10"/>
        <v>0.38541666666666669</v>
      </c>
      <c r="AU24" s="35">
        <f t="shared" si="11"/>
        <v>43660</v>
      </c>
      <c r="AV24" s="2">
        <v>632</v>
      </c>
      <c r="AW24" s="38">
        <f t="shared" si="12"/>
        <v>0.93548387096774188</v>
      </c>
      <c r="AX24" s="37">
        <f t="shared" si="13"/>
        <v>4.5411838396492319E-3</v>
      </c>
      <c r="AY24" s="36">
        <f t="shared" si="14"/>
        <v>0.38995785050631593</v>
      </c>
      <c r="AZ24" s="24">
        <v>43662</v>
      </c>
      <c r="BA24" s="2">
        <v>462</v>
      </c>
      <c r="BB24" s="40">
        <f t="shared" si="15"/>
        <v>450.83024416312827</v>
      </c>
      <c r="BC24" s="25">
        <f t="shared" si="16"/>
        <v>11.16975583687173</v>
      </c>
      <c r="BD24" s="40">
        <f t="shared" si="17"/>
        <v>426.38789731609614</v>
      </c>
      <c r="BE24" s="40">
        <f t="shared" si="18"/>
        <v>35.612102683903856</v>
      </c>
      <c r="BF24" s="40">
        <f t="shared" si="19"/>
        <v>1268.2218575689124</v>
      </c>
      <c r="BG24" s="23">
        <f t="shared" si="20"/>
        <v>8</v>
      </c>
      <c r="BH24" s="23">
        <f t="shared" si="21"/>
        <v>64</v>
      </c>
      <c r="BI24" s="39">
        <f t="shared" si="22"/>
        <v>48</v>
      </c>
      <c r="BJ24" s="25">
        <v>11.551358632994607</v>
      </c>
      <c r="BK24" s="25">
        <v>8</v>
      </c>
      <c r="BL24">
        <v>12</v>
      </c>
      <c r="BM24" s="25">
        <f t="shared" si="23"/>
        <v>35.612102683903856</v>
      </c>
      <c r="BN24" s="25">
        <f t="shared" si="24"/>
        <v>8</v>
      </c>
    </row>
    <row r="25" spans="1:66" x14ac:dyDescent="0.3">
      <c r="A25" s="2">
        <v>23</v>
      </c>
      <c r="B25" s="24">
        <v>43274</v>
      </c>
      <c r="C25" s="2">
        <v>269</v>
      </c>
      <c r="D25" s="2">
        <v>441</v>
      </c>
      <c r="E25" s="25">
        <f t="shared" si="0"/>
        <v>14.868852459016381</v>
      </c>
      <c r="F25" s="25">
        <f t="shared" si="1"/>
        <v>-4.8852459016393368</v>
      </c>
      <c r="H25" s="2">
        <v>610</v>
      </c>
      <c r="J25" s="2">
        <v>9</v>
      </c>
      <c r="K25" s="25">
        <f t="shared" si="25"/>
        <v>407.46036011824782</v>
      </c>
      <c r="L25" s="25">
        <f t="shared" si="26"/>
        <v>166.14888470841163</v>
      </c>
      <c r="M25" s="25">
        <f t="shared" si="27"/>
        <v>-412.99865627519523</v>
      </c>
      <c r="N25" s="25">
        <f t="shared" si="28"/>
        <v>-702.57242676699866</v>
      </c>
      <c r="O25" s="25">
        <f t="shared" si="29"/>
        <v>-437.12980381617888</v>
      </c>
      <c r="P25" s="25">
        <f t="shared" si="30"/>
        <v>-244.0806234883099</v>
      </c>
      <c r="Q25" s="25">
        <f t="shared" si="31"/>
        <v>214.41117979037887</v>
      </c>
      <c r="R25" s="25">
        <f t="shared" si="32"/>
        <v>166.14888470841163</v>
      </c>
      <c r="S25" s="25">
        <f t="shared" si="33"/>
        <v>-268.21177102929352</v>
      </c>
      <c r="T25" s="25">
        <f t="shared" si="34"/>
        <v>-799.09701693093314</v>
      </c>
      <c r="W25" s="29">
        <v>14</v>
      </c>
      <c r="X25" s="24">
        <v>43298</v>
      </c>
      <c r="Y25" s="24">
        <v>43297</v>
      </c>
      <c r="Z25" s="2">
        <v>491</v>
      </c>
      <c r="AA25" s="2">
        <v>480</v>
      </c>
      <c r="AB25" s="30">
        <f t="shared" si="4"/>
        <v>43297</v>
      </c>
      <c r="AC25" s="2">
        <v>304</v>
      </c>
      <c r="AD25" s="31">
        <f t="shared" si="5"/>
        <v>0.79591836734693877</v>
      </c>
      <c r="AE25" s="30">
        <f t="shared" si="6"/>
        <v>43296</v>
      </c>
      <c r="AF25" s="2">
        <v>633</v>
      </c>
      <c r="AG25" s="31">
        <f t="shared" si="7"/>
        <v>0.57499999999999996</v>
      </c>
      <c r="AH25" s="32">
        <f>AG25*$AI$4</f>
        <v>2.7912621359223295E-3</v>
      </c>
      <c r="AI25" s="33">
        <f t="shared" si="8"/>
        <v>0.79870962948286106</v>
      </c>
      <c r="AK25" s="24">
        <v>43639</v>
      </c>
      <c r="AL25" s="2">
        <v>230</v>
      </c>
      <c r="AM25" s="2">
        <v>448</v>
      </c>
      <c r="AN25" s="2">
        <v>611</v>
      </c>
      <c r="AQ25" s="23">
        <v>14</v>
      </c>
      <c r="AR25" s="35">
        <f t="shared" si="9"/>
        <v>43662</v>
      </c>
      <c r="AS25" s="2">
        <v>218</v>
      </c>
      <c r="AT25" s="38">
        <f t="shared" si="10"/>
        <v>0.15625</v>
      </c>
      <c r="AU25" s="35">
        <f t="shared" si="11"/>
        <v>43661</v>
      </c>
      <c r="AV25" s="2">
        <v>631</v>
      </c>
      <c r="AW25" s="38">
        <f t="shared" si="12"/>
        <v>0.90322580645161288</v>
      </c>
      <c r="AX25" s="37">
        <f t="shared" si="13"/>
        <v>4.3845912934544311E-3</v>
      </c>
      <c r="AY25" s="36">
        <f t="shared" si="14"/>
        <v>0.16063459129345442</v>
      </c>
      <c r="AZ25" s="24">
        <v>43663</v>
      </c>
      <c r="BA25" s="2">
        <v>459</v>
      </c>
      <c r="BB25" s="40">
        <f t="shared" si="15"/>
        <v>438.68732927397747</v>
      </c>
      <c r="BC25" s="25">
        <f t="shared" si="16"/>
        <v>20.312670726022532</v>
      </c>
      <c r="BD25" s="40">
        <f t="shared" si="17"/>
        <v>427.51757343710574</v>
      </c>
      <c r="BE25" s="40">
        <f t="shared" si="18"/>
        <v>31.482426562894261</v>
      </c>
      <c r="BF25" s="40">
        <f t="shared" si="19"/>
        <v>991.14318228803018</v>
      </c>
      <c r="BG25" s="23">
        <f t="shared" si="20"/>
        <v>3</v>
      </c>
      <c r="BH25" s="23">
        <f t="shared" si="21"/>
        <v>9</v>
      </c>
      <c r="BI25" s="39">
        <f t="shared" si="22"/>
        <v>52</v>
      </c>
      <c r="BJ25" s="25">
        <v>9.7061919987902456</v>
      </c>
      <c r="BK25" s="25">
        <v>7</v>
      </c>
      <c r="BL25">
        <v>13</v>
      </c>
      <c r="BM25" s="25">
        <f t="shared" si="23"/>
        <v>31.482426562894261</v>
      </c>
      <c r="BN25" s="25">
        <f t="shared" si="24"/>
        <v>3</v>
      </c>
    </row>
    <row r="26" spans="1:66" x14ac:dyDescent="0.3">
      <c r="A26" s="2">
        <v>24</v>
      </c>
      <c r="B26" s="24">
        <v>43275</v>
      </c>
      <c r="C26" s="2">
        <v>261</v>
      </c>
      <c r="D26" s="2">
        <v>435</v>
      </c>
      <c r="E26" s="25">
        <f t="shared" si="0"/>
        <v>6.8688524590163809</v>
      </c>
      <c r="F26" s="25">
        <f t="shared" si="1"/>
        <v>-10.885245901639337</v>
      </c>
      <c r="H26" s="2">
        <v>612</v>
      </c>
      <c r="J26" s="2">
        <v>10</v>
      </c>
      <c r="K26" s="25">
        <f t="shared" si="25"/>
        <v>28.443966675624889</v>
      </c>
      <c r="L26" s="25">
        <f t="shared" si="26"/>
        <v>-70.703574307981967</v>
      </c>
      <c r="M26" s="25">
        <f t="shared" si="27"/>
        <v>-120.2773447997854</v>
      </c>
      <c r="N26" s="25">
        <f t="shared" si="28"/>
        <v>-74.834721848965586</v>
      </c>
      <c r="O26" s="25">
        <f t="shared" si="29"/>
        <v>-41.78554152109664</v>
      </c>
      <c r="P26" s="25">
        <f t="shared" si="30"/>
        <v>36.706261757592124</v>
      </c>
      <c r="Q26" s="25">
        <f t="shared" si="31"/>
        <v>28.443966675624889</v>
      </c>
      <c r="R26" s="25">
        <f t="shared" si="32"/>
        <v>-45.916689062080259</v>
      </c>
      <c r="S26" s="25">
        <f t="shared" si="33"/>
        <v>-136.80193496371987</v>
      </c>
      <c r="T26" s="25">
        <f t="shared" si="34"/>
        <v>-136.80193496371987</v>
      </c>
      <c r="W26" s="29">
        <v>15</v>
      </c>
      <c r="X26" s="24">
        <v>43299</v>
      </c>
      <c r="Y26" s="24">
        <v>43298</v>
      </c>
      <c r="Z26" s="2">
        <v>476</v>
      </c>
      <c r="AA26" s="2">
        <v>491</v>
      </c>
      <c r="AB26" s="30">
        <f t="shared" si="4"/>
        <v>43298</v>
      </c>
      <c r="AC26" s="2">
        <v>284</v>
      </c>
      <c r="AD26" s="31">
        <f t="shared" si="5"/>
        <v>0.59183673469387754</v>
      </c>
      <c r="AE26" s="30">
        <f t="shared" si="6"/>
        <v>43297</v>
      </c>
      <c r="AF26" s="2">
        <v>624</v>
      </c>
      <c r="AG26" s="31">
        <f t="shared" si="7"/>
        <v>0.35</v>
      </c>
      <c r="AH26" s="32">
        <f>AG26*$AI$4</f>
        <v>1.699029126213592E-3</v>
      </c>
      <c r="AI26" s="33">
        <f t="shared" si="8"/>
        <v>0.5935357638200911</v>
      </c>
      <c r="AK26" s="24">
        <v>43640</v>
      </c>
      <c r="AL26" s="2">
        <v>230</v>
      </c>
      <c r="AM26" s="2">
        <v>447</v>
      </c>
      <c r="AN26" s="2">
        <v>613</v>
      </c>
      <c r="AQ26" s="22">
        <v>15</v>
      </c>
      <c r="AR26" s="35">
        <f t="shared" si="9"/>
        <v>43663</v>
      </c>
      <c r="AS26" s="2">
        <v>239</v>
      </c>
      <c r="AT26" s="38">
        <f t="shared" si="10"/>
        <v>0.375</v>
      </c>
      <c r="AU26" s="35">
        <f t="shared" si="11"/>
        <v>43662</v>
      </c>
      <c r="AV26" s="2">
        <v>633</v>
      </c>
      <c r="AW26" s="38">
        <f t="shared" si="12"/>
        <v>0.967741935483871</v>
      </c>
      <c r="AX26" s="37">
        <f t="shared" si="13"/>
        <v>4.6977763858440337E-3</v>
      </c>
      <c r="AY26" s="36">
        <f t="shared" si="14"/>
        <v>0.37969777638584401</v>
      </c>
      <c r="AZ26" s="24">
        <v>43664</v>
      </c>
      <c r="BA26" s="2">
        <v>449</v>
      </c>
      <c r="BB26" s="40">
        <f t="shared" si="15"/>
        <v>450.23391416693516</v>
      </c>
      <c r="BC26" s="25">
        <f t="shared" si="16"/>
        <v>-1.2339141669351648</v>
      </c>
      <c r="BD26" s="40">
        <f t="shared" si="17"/>
        <v>429.92124344091263</v>
      </c>
      <c r="BE26" s="40">
        <f t="shared" si="18"/>
        <v>19.078756559087367</v>
      </c>
      <c r="BF26" s="40">
        <f t="shared" si="19"/>
        <v>363.99895184091923</v>
      </c>
      <c r="BG26" s="23">
        <f t="shared" si="20"/>
        <v>10</v>
      </c>
      <c r="BH26" s="23">
        <f t="shared" si="21"/>
        <v>100</v>
      </c>
      <c r="BI26" s="39">
        <f t="shared" si="22"/>
        <v>56.000000000000007</v>
      </c>
      <c r="BJ26" s="25">
        <v>8.9881630632966676</v>
      </c>
      <c r="BK26" s="25">
        <v>6</v>
      </c>
      <c r="BL26">
        <v>14</v>
      </c>
      <c r="BM26" s="25">
        <f t="shared" si="23"/>
        <v>19.078756559087367</v>
      </c>
      <c r="BN26" s="25">
        <f t="shared" si="24"/>
        <v>10</v>
      </c>
    </row>
    <row r="27" spans="1:66" x14ac:dyDescent="0.3">
      <c r="A27" s="2">
        <v>25</v>
      </c>
      <c r="B27" s="24">
        <v>43276</v>
      </c>
      <c r="C27" s="2">
        <v>255</v>
      </c>
      <c r="D27" s="2">
        <v>439</v>
      </c>
      <c r="E27" s="25">
        <f t="shared" si="0"/>
        <v>0.86885245901638086</v>
      </c>
      <c r="F27" s="25">
        <f t="shared" si="1"/>
        <v>-6.8852459016393368</v>
      </c>
      <c r="H27" s="2">
        <v>614</v>
      </c>
      <c r="J27" s="2">
        <v>11</v>
      </c>
      <c r="K27" s="25">
        <f t="shared" si="25"/>
        <v>374.28003224939528</v>
      </c>
      <c r="L27" s="25">
        <f t="shared" si="26"/>
        <v>636.70626175759185</v>
      </c>
      <c r="M27" s="25">
        <f t="shared" si="27"/>
        <v>396.14888470841163</v>
      </c>
      <c r="N27" s="25">
        <f t="shared" si="28"/>
        <v>221.19806503628061</v>
      </c>
      <c r="O27" s="25">
        <f t="shared" si="29"/>
        <v>-194.31013168503063</v>
      </c>
      <c r="P27" s="25">
        <f t="shared" si="30"/>
        <v>-150.57242676699786</v>
      </c>
      <c r="Q27" s="25">
        <f t="shared" si="31"/>
        <v>243.06691749529699</v>
      </c>
      <c r="R27" s="25">
        <f t="shared" si="32"/>
        <v>724.18167159365737</v>
      </c>
      <c r="S27" s="25">
        <f t="shared" si="33"/>
        <v>724.18167159365737</v>
      </c>
      <c r="T27" s="25">
        <f t="shared" si="34"/>
        <v>308.67347487234611</v>
      </c>
      <c r="W27" s="29">
        <v>16</v>
      </c>
      <c r="X27" s="24">
        <v>43300</v>
      </c>
      <c r="Y27" s="24">
        <v>43299</v>
      </c>
      <c r="Z27" s="2">
        <v>460</v>
      </c>
      <c r="AA27" s="2">
        <v>476</v>
      </c>
      <c r="AB27" s="30">
        <f t="shared" si="4"/>
        <v>43299</v>
      </c>
      <c r="AC27" s="2">
        <v>259</v>
      </c>
      <c r="AD27" s="31">
        <f t="shared" si="5"/>
        <v>0.33673469387755101</v>
      </c>
      <c r="AE27" s="30">
        <f t="shared" si="6"/>
        <v>43298</v>
      </c>
      <c r="AF27" s="2">
        <v>615</v>
      </c>
      <c r="AG27" s="31">
        <f t="shared" si="7"/>
        <v>0.125</v>
      </c>
      <c r="AH27" s="32">
        <f>AG27*$AI$4</f>
        <v>6.0679611650485432E-4</v>
      </c>
      <c r="AI27" s="33">
        <f t="shared" si="8"/>
        <v>0.33734148999405589</v>
      </c>
      <c r="AK27" s="24">
        <v>43641</v>
      </c>
      <c r="AL27" s="2">
        <v>235</v>
      </c>
      <c r="AM27" s="2">
        <v>451</v>
      </c>
      <c r="AN27" s="2">
        <v>614</v>
      </c>
      <c r="AQ27" s="23">
        <v>16</v>
      </c>
      <c r="AR27" s="35">
        <f t="shared" si="9"/>
        <v>43664</v>
      </c>
      <c r="AS27" s="2">
        <v>220</v>
      </c>
      <c r="AT27" s="38">
        <f t="shared" si="10"/>
        <v>0.17708333333333334</v>
      </c>
      <c r="AU27" s="35">
        <f t="shared" si="11"/>
        <v>43663</v>
      </c>
      <c r="AV27" s="2">
        <v>634</v>
      </c>
      <c r="AW27" s="38">
        <f t="shared" si="12"/>
        <v>1</v>
      </c>
      <c r="AX27" s="37">
        <f t="shared" si="13"/>
        <v>4.8543689320388345E-3</v>
      </c>
      <c r="AY27" s="36">
        <f t="shared" si="14"/>
        <v>0.18193770226537218</v>
      </c>
      <c r="AZ27" s="24">
        <v>43665</v>
      </c>
      <c r="BA27" s="2">
        <v>453</v>
      </c>
      <c r="BB27" s="40">
        <f t="shared" si="15"/>
        <v>439.71076036350246</v>
      </c>
      <c r="BC27" s="25">
        <f t="shared" si="16"/>
        <v>13.289239636497541</v>
      </c>
      <c r="BD27" s="40">
        <f t="shared" si="17"/>
        <v>440.94467453043762</v>
      </c>
      <c r="BE27" s="40">
        <f t="shared" si="18"/>
        <v>12.055325469562376</v>
      </c>
      <c r="BF27" s="40">
        <f t="shared" si="19"/>
        <v>145.33087217707933</v>
      </c>
      <c r="BG27" s="23">
        <f t="shared" si="20"/>
        <v>-4</v>
      </c>
      <c r="BH27" s="23">
        <f t="shared" si="21"/>
        <v>16</v>
      </c>
      <c r="BI27" s="39">
        <f t="shared" si="22"/>
        <v>60</v>
      </c>
      <c r="BJ27" s="25">
        <v>7.4649155819481052</v>
      </c>
      <c r="BK27" s="25">
        <v>5</v>
      </c>
      <c r="BL27">
        <v>15</v>
      </c>
      <c r="BM27" s="25">
        <f t="shared" si="23"/>
        <v>12.055325469562376</v>
      </c>
      <c r="BN27" s="25">
        <f t="shared" si="24"/>
        <v>4</v>
      </c>
    </row>
    <row r="28" spans="1:66" x14ac:dyDescent="0.3">
      <c r="A28" s="2">
        <v>26</v>
      </c>
      <c r="B28" s="24">
        <v>43277</v>
      </c>
      <c r="C28" s="2">
        <v>253</v>
      </c>
      <c r="D28" s="2">
        <v>439</v>
      </c>
      <c r="E28" s="25">
        <f t="shared" si="0"/>
        <v>-1.1311475409836191</v>
      </c>
      <c r="F28" s="25">
        <f t="shared" si="1"/>
        <v>-6.8852459016393368</v>
      </c>
      <c r="H28" s="2">
        <v>615</v>
      </c>
      <c r="J28" s="2">
        <v>12</v>
      </c>
      <c r="K28" s="25">
        <f t="shared" si="25"/>
        <v>898.73904864283782</v>
      </c>
      <c r="L28" s="25">
        <f t="shared" si="26"/>
        <v>559.1816715936576</v>
      </c>
      <c r="M28" s="25">
        <f t="shared" si="27"/>
        <v>312.23085192152655</v>
      </c>
      <c r="N28" s="25">
        <f t="shared" si="28"/>
        <v>-274.27734479978466</v>
      </c>
      <c r="O28" s="25">
        <f t="shared" si="29"/>
        <v>-212.5396398817519</v>
      </c>
      <c r="P28" s="25">
        <f t="shared" si="30"/>
        <v>343.09970438054296</v>
      </c>
      <c r="Q28" s="25">
        <f t="shared" si="31"/>
        <v>1022.2144584789033</v>
      </c>
      <c r="R28" s="25">
        <f t="shared" si="32"/>
        <v>1022.2144584789033</v>
      </c>
      <c r="S28" s="25">
        <f t="shared" si="33"/>
        <v>435.70626175759207</v>
      </c>
      <c r="T28" s="25">
        <f t="shared" si="34"/>
        <v>34.411179790379144</v>
      </c>
      <c r="W28" s="29">
        <v>17</v>
      </c>
      <c r="X28" s="24">
        <v>43301</v>
      </c>
      <c r="Y28" s="24">
        <v>43300</v>
      </c>
      <c r="Z28" s="2">
        <v>442</v>
      </c>
      <c r="AA28" s="2">
        <v>460</v>
      </c>
      <c r="AB28" s="30">
        <f t="shared" si="4"/>
        <v>43300</v>
      </c>
      <c r="AC28" s="2">
        <v>241</v>
      </c>
      <c r="AD28" s="31">
        <f t="shared" si="5"/>
        <v>0.15306122448979592</v>
      </c>
      <c r="AE28" s="30">
        <f t="shared" si="6"/>
        <v>43299</v>
      </c>
      <c r="AF28" s="2">
        <v>618</v>
      </c>
      <c r="AG28" s="31">
        <f t="shared" si="7"/>
        <v>0.2</v>
      </c>
      <c r="AH28" s="32">
        <f>AG28*$AI$4</f>
        <v>9.7087378640776695E-4</v>
      </c>
      <c r="AI28" s="33">
        <f t="shared" si="8"/>
        <v>0.15403209827620368</v>
      </c>
      <c r="AK28" s="24">
        <v>43642</v>
      </c>
      <c r="AL28" s="2">
        <v>234</v>
      </c>
      <c r="AM28" s="2">
        <v>464</v>
      </c>
      <c r="AN28" s="2">
        <v>616</v>
      </c>
      <c r="AQ28" s="22">
        <v>17</v>
      </c>
      <c r="AR28" s="35">
        <f t="shared" si="9"/>
        <v>43665</v>
      </c>
      <c r="AS28" s="2">
        <v>219</v>
      </c>
      <c r="AT28" s="38">
        <f t="shared" si="10"/>
        <v>0.16666666666666666</v>
      </c>
      <c r="AU28" s="35">
        <f t="shared" si="11"/>
        <v>43664</v>
      </c>
      <c r="AV28" s="2">
        <v>634</v>
      </c>
      <c r="AW28" s="38">
        <f t="shared" si="12"/>
        <v>1</v>
      </c>
      <c r="AX28" s="37">
        <f t="shared" si="13"/>
        <v>4.8543689320388345E-3</v>
      </c>
      <c r="AY28" s="36">
        <f t="shared" si="14"/>
        <v>0.17152103559870549</v>
      </c>
      <c r="AZ28" s="24">
        <v>43666</v>
      </c>
      <c r="BA28" s="2">
        <v>441</v>
      </c>
      <c r="BB28" s="40">
        <f t="shared" si="15"/>
        <v>439.20765272672054</v>
      </c>
      <c r="BC28" s="25">
        <f t="shared" si="16"/>
        <v>1.7923472732794608</v>
      </c>
      <c r="BD28" s="40">
        <f t="shared" si="17"/>
        <v>425.918413090223</v>
      </c>
      <c r="BE28" s="40">
        <f t="shared" si="18"/>
        <v>15.081586909777002</v>
      </c>
      <c r="BF28" s="40">
        <f t="shared" si="19"/>
        <v>227.454263717157</v>
      </c>
      <c r="BG28" s="23">
        <f t="shared" si="20"/>
        <v>12</v>
      </c>
      <c r="BH28" s="23">
        <f t="shared" si="21"/>
        <v>144</v>
      </c>
      <c r="BI28" s="39">
        <f t="shared" si="22"/>
        <v>64</v>
      </c>
      <c r="BJ28" s="25">
        <v>7.3514938792204703</v>
      </c>
      <c r="BK28" s="25">
        <v>5</v>
      </c>
      <c r="BL28">
        <v>16</v>
      </c>
      <c r="BM28" s="25">
        <f t="shared" si="23"/>
        <v>15.081586909777002</v>
      </c>
      <c r="BN28" s="25">
        <f t="shared" si="24"/>
        <v>12</v>
      </c>
    </row>
    <row r="29" spans="1:66" x14ac:dyDescent="0.3">
      <c r="A29" s="2">
        <v>27</v>
      </c>
      <c r="B29" s="24">
        <v>43278</v>
      </c>
      <c r="C29" s="2">
        <v>253</v>
      </c>
      <c r="D29" s="2">
        <v>434</v>
      </c>
      <c r="E29" s="25">
        <f t="shared" si="0"/>
        <v>-1.1311475409836191</v>
      </c>
      <c r="F29" s="25">
        <f t="shared" si="1"/>
        <v>-11.885245901639337</v>
      </c>
      <c r="H29" s="2">
        <v>617</v>
      </c>
      <c r="J29" s="2">
        <v>13</v>
      </c>
      <c r="K29" s="25">
        <f t="shared" si="25"/>
        <v>649.75544208546091</v>
      </c>
      <c r="L29" s="25">
        <f t="shared" si="26"/>
        <v>362.80462241332987</v>
      </c>
      <c r="M29" s="25">
        <f t="shared" si="27"/>
        <v>-318.70357430798134</v>
      </c>
      <c r="N29" s="25">
        <f t="shared" si="28"/>
        <v>-246.96586938994858</v>
      </c>
      <c r="O29" s="25">
        <f t="shared" si="29"/>
        <v>398.67347487234628</v>
      </c>
      <c r="P29" s="25">
        <f t="shared" si="30"/>
        <v>1187.7882289707065</v>
      </c>
      <c r="Q29" s="25">
        <f t="shared" si="31"/>
        <v>1187.7882289707065</v>
      </c>
      <c r="R29" s="25">
        <f t="shared" si="32"/>
        <v>506.28003224939539</v>
      </c>
      <c r="S29" s="25">
        <f t="shared" si="33"/>
        <v>39.98495028218246</v>
      </c>
      <c r="T29" s="25">
        <f t="shared" si="34"/>
        <v>-175.22816447191582</v>
      </c>
      <c r="W29" s="29">
        <v>18</v>
      </c>
      <c r="X29" s="24">
        <v>43302</v>
      </c>
      <c r="Y29" s="24">
        <v>43301</v>
      </c>
      <c r="Z29" s="2">
        <v>434</v>
      </c>
      <c r="AA29" s="2">
        <v>442</v>
      </c>
      <c r="AB29" s="30">
        <f t="shared" si="4"/>
        <v>43301</v>
      </c>
      <c r="AC29" s="2">
        <v>231</v>
      </c>
      <c r="AD29" s="31">
        <f t="shared" si="5"/>
        <v>5.1020408163265307E-2</v>
      </c>
      <c r="AE29" s="30">
        <f t="shared" si="6"/>
        <v>43300</v>
      </c>
      <c r="AF29" s="2">
        <v>618</v>
      </c>
      <c r="AG29" s="31">
        <f t="shared" si="7"/>
        <v>0.2</v>
      </c>
      <c r="AH29" s="32">
        <f>AG29*$AI$4</f>
        <v>9.7087378640776695E-4</v>
      </c>
      <c r="AI29" s="33">
        <f t="shared" si="8"/>
        <v>5.1991281949673077E-2</v>
      </c>
      <c r="AK29" s="24">
        <v>43643</v>
      </c>
      <c r="AL29" s="2">
        <v>248</v>
      </c>
      <c r="AM29" s="2">
        <v>464</v>
      </c>
      <c r="AN29" s="2">
        <v>614</v>
      </c>
      <c r="AQ29" s="23">
        <v>18</v>
      </c>
      <c r="AR29" s="35">
        <f t="shared" si="9"/>
        <v>43666</v>
      </c>
      <c r="AS29" s="2">
        <v>248</v>
      </c>
      <c r="AT29" s="38">
        <f t="shared" si="10"/>
        <v>0.46875</v>
      </c>
      <c r="AU29" s="35">
        <f t="shared" si="11"/>
        <v>43665</v>
      </c>
      <c r="AV29" s="2">
        <v>633</v>
      </c>
      <c r="AW29" s="38">
        <f t="shared" si="12"/>
        <v>0.967741935483871</v>
      </c>
      <c r="AX29" s="37">
        <f t="shared" si="13"/>
        <v>4.6977763858440337E-3</v>
      </c>
      <c r="AY29" s="36">
        <f t="shared" si="14"/>
        <v>0.47344777638584401</v>
      </c>
      <c r="AZ29" s="24">
        <v>43667</v>
      </c>
      <c r="BA29" s="2">
        <v>450</v>
      </c>
      <c r="BB29" s="40">
        <f t="shared" si="15"/>
        <v>455.86753366723366</v>
      </c>
      <c r="BC29" s="25">
        <f t="shared" si="16"/>
        <v>-5.8675336672336584</v>
      </c>
      <c r="BD29" s="40">
        <f t="shared" si="17"/>
        <v>454.0751863939542</v>
      </c>
      <c r="BE29" s="40">
        <f t="shared" si="18"/>
        <v>-4.0751863939541977</v>
      </c>
      <c r="BF29" s="40">
        <f t="shared" si="19"/>
        <v>16.607144145469416</v>
      </c>
      <c r="BG29" s="23">
        <f t="shared" si="20"/>
        <v>-9</v>
      </c>
      <c r="BH29" s="23">
        <f t="shared" si="21"/>
        <v>81</v>
      </c>
      <c r="BI29" s="39">
        <f t="shared" si="22"/>
        <v>68</v>
      </c>
      <c r="BJ29" s="25">
        <v>5.9423454048164785</v>
      </c>
      <c r="BK29" s="25">
        <v>4</v>
      </c>
      <c r="BL29">
        <v>17</v>
      </c>
      <c r="BM29" s="25">
        <f t="shared" si="23"/>
        <v>4.0751863939541977</v>
      </c>
      <c r="BN29" s="25">
        <f t="shared" si="24"/>
        <v>9</v>
      </c>
    </row>
    <row r="30" spans="1:66" x14ac:dyDescent="0.3">
      <c r="A30" s="2">
        <v>28</v>
      </c>
      <c r="B30" s="24">
        <v>43279</v>
      </c>
      <c r="C30" s="2">
        <v>254</v>
      </c>
      <c r="D30" s="2">
        <v>437</v>
      </c>
      <c r="E30" s="25">
        <f t="shared" si="0"/>
        <v>-0.13114754098361914</v>
      </c>
      <c r="F30" s="25">
        <f t="shared" si="1"/>
        <v>-8.8852459016393368</v>
      </c>
      <c r="H30" s="2">
        <v>620</v>
      </c>
      <c r="J30" s="2">
        <v>14</v>
      </c>
      <c r="K30" s="25">
        <f t="shared" si="25"/>
        <v>-1.3265251276539847</v>
      </c>
      <c r="L30" s="25">
        <f t="shared" si="26"/>
        <v>1.1652781510347789</v>
      </c>
      <c r="M30" s="25">
        <f t="shared" si="27"/>
        <v>0.90298306906754067</v>
      </c>
      <c r="N30" s="25">
        <f t="shared" si="28"/>
        <v>-1.4576726686376038</v>
      </c>
      <c r="O30" s="25">
        <f t="shared" si="29"/>
        <v>-4.3429185702772246</v>
      </c>
      <c r="P30" s="25">
        <f t="shared" si="30"/>
        <v>-4.3429185702772246</v>
      </c>
      <c r="Q30" s="25">
        <f t="shared" si="31"/>
        <v>-1.8511152915884612</v>
      </c>
      <c r="R30" s="25">
        <f t="shared" si="32"/>
        <v>-0.14619725880141249</v>
      </c>
      <c r="S30" s="25">
        <f t="shared" si="33"/>
        <v>0.64068798710030239</v>
      </c>
      <c r="T30" s="25">
        <f t="shared" si="34"/>
        <v>1.4275732330020172</v>
      </c>
      <c r="W30" s="29">
        <v>19</v>
      </c>
      <c r="X30" s="24">
        <v>43303</v>
      </c>
      <c r="Y30" s="24">
        <v>43302</v>
      </c>
      <c r="Z30" s="2">
        <v>438</v>
      </c>
      <c r="AA30" s="2">
        <v>434</v>
      </c>
      <c r="AB30" s="30">
        <f t="shared" si="4"/>
        <v>43302</v>
      </c>
      <c r="AC30" s="2">
        <v>229</v>
      </c>
      <c r="AD30" s="31">
        <f t="shared" si="5"/>
        <v>3.0612244897959183E-2</v>
      </c>
      <c r="AE30" s="30">
        <f t="shared" si="6"/>
        <v>43301</v>
      </c>
      <c r="AF30" s="2">
        <v>625</v>
      </c>
      <c r="AG30" s="31">
        <f t="shared" si="7"/>
        <v>0.375</v>
      </c>
      <c r="AH30" s="32">
        <f>AG30*$AI$4</f>
        <v>1.8203883495145629E-3</v>
      </c>
      <c r="AI30" s="33">
        <f t="shared" si="8"/>
        <v>3.2432633247473745E-2</v>
      </c>
      <c r="AK30" s="24">
        <v>43644</v>
      </c>
      <c r="AL30" s="2">
        <v>239</v>
      </c>
      <c r="AM30" s="2">
        <v>464</v>
      </c>
      <c r="AN30" s="2">
        <v>617</v>
      </c>
      <c r="AQ30" s="22">
        <v>19</v>
      </c>
      <c r="AR30" s="35">
        <f t="shared" si="9"/>
        <v>43667</v>
      </c>
      <c r="AS30" s="2">
        <v>244</v>
      </c>
      <c r="AT30" s="38">
        <f t="shared" si="10"/>
        <v>0.42708333333333331</v>
      </c>
      <c r="AU30" s="35">
        <f t="shared" si="11"/>
        <v>43666</v>
      </c>
      <c r="AV30" s="2">
        <v>633</v>
      </c>
      <c r="AW30" s="38">
        <f t="shared" si="12"/>
        <v>0.967741935483871</v>
      </c>
      <c r="AX30" s="37">
        <f t="shared" si="13"/>
        <v>4.6977763858440337E-3</v>
      </c>
      <c r="AY30" s="36">
        <f t="shared" si="14"/>
        <v>0.43178110971917733</v>
      </c>
      <c r="AZ30" s="24">
        <v>43668</v>
      </c>
      <c r="BA30" s="2">
        <v>459</v>
      </c>
      <c r="BB30" s="40">
        <f t="shared" si="15"/>
        <v>453.31248316015655</v>
      </c>
      <c r="BC30" s="25">
        <f t="shared" si="16"/>
        <v>5.6875168398434539</v>
      </c>
      <c r="BD30" s="40">
        <f t="shared" si="17"/>
        <v>459.1800168273902</v>
      </c>
      <c r="BE30" s="40">
        <f t="shared" si="18"/>
        <v>-0.18001682739020453</v>
      </c>
      <c r="BF30" s="40">
        <f t="shared" si="19"/>
        <v>3.2406058143634689E-2</v>
      </c>
      <c r="BG30" s="23">
        <f t="shared" si="20"/>
        <v>-9</v>
      </c>
      <c r="BH30" s="23">
        <f t="shared" si="21"/>
        <v>81</v>
      </c>
      <c r="BI30" s="39">
        <f t="shared" si="22"/>
        <v>72</v>
      </c>
      <c r="BJ30" s="25">
        <v>5.8932731649679226</v>
      </c>
      <c r="BK30" s="25">
        <v>4</v>
      </c>
      <c r="BL30">
        <v>18</v>
      </c>
      <c r="BM30" s="25">
        <f t="shared" si="23"/>
        <v>0.18001682739020453</v>
      </c>
      <c r="BN30" s="25">
        <f t="shared" si="24"/>
        <v>9</v>
      </c>
    </row>
    <row r="31" spans="1:66" x14ac:dyDescent="0.3">
      <c r="A31" s="2">
        <v>29</v>
      </c>
      <c r="B31" s="24">
        <v>43280</v>
      </c>
      <c r="C31" s="2">
        <v>256</v>
      </c>
      <c r="D31" s="2">
        <v>443</v>
      </c>
      <c r="E31" s="25">
        <f t="shared" si="0"/>
        <v>1.8688524590163809</v>
      </c>
      <c r="F31" s="25">
        <f t="shared" si="1"/>
        <v>-2.8852459016393368</v>
      </c>
      <c r="H31" s="2">
        <v>624</v>
      </c>
      <c r="J31" s="2">
        <v>15</v>
      </c>
      <c r="K31" s="25">
        <f t="shared" si="25"/>
        <v>143.32921257726417</v>
      </c>
      <c r="L31" s="25">
        <f t="shared" si="26"/>
        <v>111.06691749529693</v>
      </c>
      <c r="M31" s="25">
        <f t="shared" si="27"/>
        <v>-179.29373824240821</v>
      </c>
      <c r="N31" s="25">
        <f t="shared" si="28"/>
        <v>-534.17898414404783</v>
      </c>
      <c r="O31" s="25">
        <f t="shared" si="29"/>
        <v>-534.17898414404783</v>
      </c>
      <c r="P31" s="25">
        <f t="shared" si="30"/>
        <v>-227.68718086535907</v>
      </c>
      <c r="Q31" s="25">
        <f t="shared" si="31"/>
        <v>-17.982262832572022</v>
      </c>
      <c r="R31" s="25">
        <f t="shared" si="32"/>
        <v>78.804622413329696</v>
      </c>
      <c r="S31" s="25">
        <f t="shared" si="33"/>
        <v>175.59150765923141</v>
      </c>
      <c r="T31" s="25">
        <f t="shared" si="34"/>
        <v>111.06691749529693</v>
      </c>
      <c r="W31" s="29">
        <v>20</v>
      </c>
      <c r="X31" s="24">
        <v>43304</v>
      </c>
      <c r="Y31" s="24">
        <v>43303</v>
      </c>
      <c r="Z31" s="2">
        <v>436</v>
      </c>
      <c r="AA31" s="2">
        <v>438</v>
      </c>
      <c r="AB31" s="30">
        <f t="shared" si="4"/>
        <v>43303</v>
      </c>
      <c r="AC31" s="2">
        <v>226</v>
      </c>
      <c r="AD31" s="31">
        <f t="shared" si="5"/>
        <v>0</v>
      </c>
      <c r="AE31" s="30">
        <f t="shared" si="6"/>
        <v>43302</v>
      </c>
      <c r="AF31" s="2">
        <v>625</v>
      </c>
      <c r="AG31" s="31">
        <f t="shared" si="7"/>
        <v>0.375</v>
      </c>
      <c r="AH31" s="32">
        <f>AG31*$AI$4</f>
        <v>1.8203883495145629E-3</v>
      </c>
      <c r="AI31" s="33">
        <f t="shared" si="8"/>
        <v>1.8203883495145629E-3</v>
      </c>
      <c r="AK31" s="24">
        <v>43645</v>
      </c>
      <c r="AL31" s="2">
        <v>232</v>
      </c>
      <c r="AM31" s="2">
        <v>468</v>
      </c>
      <c r="AN31" s="2">
        <v>618</v>
      </c>
      <c r="AQ31" s="23">
        <v>20</v>
      </c>
      <c r="AR31" s="35">
        <f t="shared" si="9"/>
        <v>43668</v>
      </c>
      <c r="AS31" s="2">
        <v>250</v>
      </c>
      <c r="AT31" s="38">
        <f t="shared" si="10"/>
        <v>0.48958333333333331</v>
      </c>
      <c r="AU31" s="35">
        <f t="shared" si="11"/>
        <v>43667</v>
      </c>
      <c r="AV31" s="2">
        <v>629</v>
      </c>
      <c r="AW31" s="38">
        <f t="shared" si="12"/>
        <v>0.83870967741935487</v>
      </c>
      <c r="AX31" s="37">
        <f t="shared" si="13"/>
        <v>4.0714062010648294E-3</v>
      </c>
      <c r="AY31" s="36">
        <f t="shared" si="14"/>
        <v>0.49365473953439815</v>
      </c>
      <c r="AZ31" s="24">
        <v>43669</v>
      </c>
      <c r="BA31" s="2">
        <v>463</v>
      </c>
      <c r="BB31" s="40">
        <f t="shared" si="15"/>
        <v>457.13615820684885</v>
      </c>
      <c r="BC31" s="25">
        <f t="shared" si="16"/>
        <v>5.8638417931511526</v>
      </c>
      <c r="BD31" s="40">
        <f t="shared" si="17"/>
        <v>451.44864136700539</v>
      </c>
      <c r="BE31" s="40">
        <f t="shared" si="18"/>
        <v>11.551358632994607</v>
      </c>
      <c r="BF31" s="40">
        <f t="shared" si="19"/>
        <v>133.43388626805901</v>
      </c>
      <c r="BG31" s="23">
        <f t="shared" si="20"/>
        <v>-4</v>
      </c>
      <c r="BH31" s="23">
        <f t="shared" si="21"/>
        <v>16</v>
      </c>
      <c r="BI31" s="39">
        <f t="shared" si="22"/>
        <v>76</v>
      </c>
      <c r="BJ31" s="25">
        <v>5.3336694544272518</v>
      </c>
      <c r="BK31" s="25">
        <v>4</v>
      </c>
      <c r="BL31">
        <v>19</v>
      </c>
      <c r="BM31" s="25">
        <f t="shared" si="23"/>
        <v>11.551358632994607</v>
      </c>
      <c r="BN31" s="25">
        <f t="shared" si="24"/>
        <v>4</v>
      </c>
    </row>
    <row r="32" spans="1:66" x14ac:dyDescent="0.3">
      <c r="A32" s="2">
        <v>30</v>
      </c>
      <c r="B32" s="24">
        <v>43281</v>
      </c>
      <c r="C32" s="2">
        <v>256</v>
      </c>
      <c r="D32" s="2">
        <v>440</v>
      </c>
      <c r="E32" s="25">
        <f t="shared" si="0"/>
        <v>1.8688524590163809</v>
      </c>
      <c r="F32" s="25">
        <f t="shared" si="1"/>
        <v>-5.8852459016393368</v>
      </c>
      <c r="H32" s="2">
        <v>627</v>
      </c>
      <c r="J32" s="2">
        <v>16</v>
      </c>
      <c r="K32" s="25">
        <f t="shared" si="25"/>
        <v>152.37839290513296</v>
      </c>
      <c r="L32" s="25">
        <f t="shared" si="26"/>
        <v>-245.98226283257219</v>
      </c>
      <c r="M32" s="25">
        <f t="shared" si="27"/>
        <v>-732.86750873421181</v>
      </c>
      <c r="N32" s="25">
        <f t="shared" si="28"/>
        <v>-732.86750873421181</v>
      </c>
      <c r="O32" s="25">
        <f t="shared" si="29"/>
        <v>-312.37570545552308</v>
      </c>
      <c r="P32" s="25">
        <f t="shared" si="30"/>
        <v>-24.670787422736002</v>
      </c>
      <c r="Q32" s="25">
        <f t="shared" si="31"/>
        <v>108.11609782316572</v>
      </c>
      <c r="R32" s="25">
        <f t="shared" si="32"/>
        <v>240.90298306906743</v>
      </c>
      <c r="S32" s="25">
        <f t="shared" si="33"/>
        <v>152.37839290513296</v>
      </c>
      <c r="T32" s="25">
        <f t="shared" si="34"/>
        <v>152.37839290513296</v>
      </c>
      <c r="W32" s="29">
        <v>21</v>
      </c>
      <c r="X32" s="24">
        <v>43305</v>
      </c>
      <c r="Y32" s="24">
        <v>43304</v>
      </c>
      <c r="Z32" s="2">
        <v>433</v>
      </c>
      <c r="AA32" s="2">
        <v>436</v>
      </c>
      <c r="AB32" s="30">
        <f t="shared" si="4"/>
        <v>43304</v>
      </c>
      <c r="AC32" s="2">
        <v>226</v>
      </c>
      <c r="AD32" s="31">
        <f t="shared" si="5"/>
        <v>0</v>
      </c>
      <c r="AE32" s="30">
        <f t="shared" si="6"/>
        <v>43303</v>
      </c>
      <c r="AF32" s="2">
        <v>622</v>
      </c>
      <c r="AG32" s="31">
        <f t="shared" si="7"/>
        <v>0.3</v>
      </c>
      <c r="AH32" s="32">
        <f>AG32*$AI$4</f>
        <v>1.4563106796116503E-3</v>
      </c>
      <c r="AI32" s="33">
        <f t="shared" si="8"/>
        <v>1.4563106796116503E-3</v>
      </c>
      <c r="AK32" s="24">
        <v>43646</v>
      </c>
      <c r="AL32" s="2">
        <v>255</v>
      </c>
      <c r="AM32" s="2">
        <v>477</v>
      </c>
      <c r="AN32" s="2">
        <v>607</v>
      </c>
      <c r="AQ32" s="22">
        <v>21</v>
      </c>
      <c r="AR32" s="35">
        <f t="shared" si="9"/>
        <v>43669</v>
      </c>
      <c r="AS32" s="2">
        <v>265</v>
      </c>
      <c r="AT32" s="38">
        <f t="shared" si="10"/>
        <v>0.64583333333333337</v>
      </c>
      <c r="AU32" s="35">
        <f t="shared" si="11"/>
        <v>43668</v>
      </c>
      <c r="AV32" s="2">
        <v>623</v>
      </c>
      <c r="AW32" s="38">
        <f t="shared" si="12"/>
        <v>0.64516129032258063</v>
      </c>
      <c r="AX32" s="37">
        <f t="shared" si="13"/>
        <v>3.131850923896022E-3</v>
      </c>
      <c r="AY32" s="36">
        <f t="shared" si="14"/>
        <v>0.64896518425722938</v>
      </c>
      <c r="AZ32" s="24">
        <v>43670</v>
      </c>
      <c r="BA32" s="2">
        <v>467</v>
      </c>
      <c r="BB32" s="40">
        <f t="shared" si="15"/>
        <v>467.5301723387239</v>
      </c>
      <c r="BC32" s="25">
        <f t="shared" si="16"/>
        <v>-0.53017233872390079</v>
      </c>
      <c r="BD32" s="40">
        <f t="shared" si="17"/>
        <v>461.66633054557275</v>
      </c>
      <c r="BE32" s="40">
        <f t="shared" si="18"/>
        <v>5.3336694544272518</v>
      </c>
      <c r="BF32" s="40">
        <f t="shared" si="19"/>
        <v>28.448029849090297</v>
      </c>
      <c r="BG32" s="23">
        <f t="shared" si="20"/>
        <v>-4</v>
      </c>
      <c r="BH32" s="23">
        <f t="shared" si="21"/>
        <v>16</v>
      </c>
      <c r="BI32" s="39">
        <f t="shared" si="22"/>
        <v>80</v>
      </c>
      <c r="BJ32" s="25">
        <v>4.6321508675745235</v>
      </c>
      <c r="BK32" s="25">
        <v>4</v>
      </c>
      <c r="BL32">
        <v>20</v>
      </c>
      <c r="BM32" s="25">
        <f t="shared" si="23"/>
        <v>5.3336694544272518</v>
      </c>
      <c r="BN32" s="25">
        <f t="shared" si="24"/>
        <v>4</v>
      </c>
    </row>
    <row r="33" spans="1:66" x14ac:dyDescent="0.3">
      <c r="A33" s="2">
        <v>31</v>
      </c>
      <c r="B33" s="24">
        <v>43282</v>
      </c>
      <c r="C33" s="2">
        <v>255</v>
      </c>
      <c r="D33" s="2">
        <v>439</v>
      </c>
      <c r="E33" s="25">
        <f t="shared" si="0"/>
        <v>0.86885245901638086</v>
      </c>
      <c r="F33" s="25">
        <f t="shared" si="1"/>
        <v>-6.8852459016393368</v>
      </c>
      <c r="H33" s="2">
        <v>633</v>
      </c>
      <c r="J33" s="2">
        <v>17</v>
      </c>
      <c r="K33" s="25">
        <f t="shared" si="25"/>
        <v>-45.916689062080259</v>
      </c>
      <c r="L33" s="25">
        <f t="shared" si="26"/>
        <v>-136.80193496371987</v>
      </c>
      <c r="M33" s="25">
        <f t="shared" si="27"/>
        <v>-136.80193496371987</v>
      </c>
      <c r="N33" s="25">
        <f t="shared" si="28"/>
        <v>-58.310131685031116</v>
      </c>
      <c r="O33" s="25">
        <f t="shared" si="29"/>
        <v>-4.605213652244065</v>
      </c>
      <c r="P33" s="25">
        <f t="shared" si="30"/>
        <v>20.181671593657651</v>
      </c>
      <c r="Q33" s="25">
        <f t="shared" si="31"/>
        <v>44.968556839559362</v>
      </c>
      <c r="R33" s="25">
        <f t="shared" si="32"/>
        <v>28.443966675624889</v>
      </c>
      <c r="S33" s="25">
        <f t="shared" si="33"/>
        <v>28.443966675624889</v>
      </c>
      <c r="T33" s="25">
        <f t="shared" si="34"/>
        <v>49.099704380542981</v>
      </c>
      <c r="W33" s="29">
        <v>22</v>
      </c>
      <c r="X33" s="24">
        <v>43306</v>
      </c>
      <c r="Y33" s="24">
        <v>43305</v>
      </c>
      <c r="Z33" s="2">
        <v>432</v>
      </c>
      <c r="AA33" s="2">
        <v>433</v>
      </c>
      <c r="AB33" s="30">
        <f t="shared" si="4"/>
        <v>43305</v>
      </c>
      <c r="AC33" s="2">
        <v>230</v>
      </c>
      <c r="AD33" s="31">
        <f t="shared" si="5"/>
        <v>4.0816326530612242E-2</v>
      </c>
      <c r="AE33" s="30">
        <f t="shared" si="6"/>
        <v>43304</v>
      </c>
      <c r="AF33" s="2">
        <v>615</v>
      </c>
      <c r="AG33" s="31">
        <f t="shared" si="7"/>
        <v>0.125</v>
      </c>
      <c r="AH33" s="32">
        <f>AG33*$AI$4</f>
        <v>6.0679611650485432E-4</v>
      </c>
      <c r="AI33" s="33">
        <f t="shared" si="8"/>
        <v>4.1423122647117096E-2</v>
      </c>
      <c r="AK33" s="24">
        <v>43647</v>
      </c>
      <c r="AL33" s="2">
        <v>264</v>
      </c>
      <c r="AM33" s="2">
        <v>475</v>
      </c>
      <c r="AN33" s="2">
        <v>600</v>
      </c>
      <c r="AQ33" s="23">
        <v>22</v>
      </c>
      <c r="AR33" s="35">
        <f t="shared" si="9"/>
        <v>43670</v>
      </c>
      <c r="AS33" s="2">
        <v>273</v>
      </c>
      <c r="AT33" s="38">
        <f t="shared" si="10"/>
        <v>0.72916666666666663</v>
      </c>
      <c r="AU33" s="35">
        <f t="shared" si="11"/>
        <v>43669</v>
      </c>
      <c r="AV33" s="2">
        <v>623</v>
      </c>
      <c r="AW33" s="38">
        <f t="shared" si="12"/>
        <v>0.64516129032258063</v>
      </c>
      <c r="AX33" s="37">
        <f t="shared" si="13"/>
        <v>3.131850923896022E-3</v>
      </c>
      <c r="AY33" s="36">
        <f t="shared" si="14"/>
        <v>0.73229851759056264</v>
      </c>
      <c r="AZ33" s="24">
        <v>43671</v>
      </c>
      <c r="BA33" s="2">
        <v>480</v>
      </c>
      <c r="BB33" s="40">
        <f t="shared" si="15"/>
        <v>473.57655449630818</v>
      </c>
      <c r="BC33" s="25">
        <f t="shared" si="16"/>
        <v>6.4234455036918234</v>
      </c>
      <c r="BD33" s="40">
        <f t="shared" si="17"/>
        <v>474.10672683503208</v>
      </c>
      <c r="BE33" s="40">
        <f t="shared" si="18"/>
        <v>5.8932731649679226</v>
      </c>
      <c r="BF33" s="40">
        <f t="shared" si="19"/>
        <v>34.730668596931039</v>
      </c>
      <c r="BG33" s="23">
        <f t="shared" si="20"/>
        <v>-13</v>
      </c>
      <c r="BH33" s="23">
        <f t="shared" si="21"/>
        <v>169</v>
      </c>
      <c r="BI33" s="39">
        <f t="shared" si="22"/>
        <v>84</v>
      </c>
      <c r="BJ33" s="25">
        <v>4.0751863939541977</v>
      </c>
      <c r="BK33" s="25">
        <v>3</v>
      </c>
      <c r="BL33">
        <v>21</v>
      </c>
      <c r="BM33" s="25">
        <f t="shared" si="23"/>
        <v>5.8932731649679226</v>
      </c>
      <c r="BN33" s="25">
        <f t="shared" si="24"/>
        <v>13</v>
      </c>
    </row>
    <row r="34" spans="1:66" x14ac:dyDescent="0.3">
      <c r="A34" s="2">
        <v>32</v>
      </c>
      <c r="B34" s="24">
        <v>43283</v>
      </c>
      <c r="C34" s="2">
        <v>270</v>
      </c>
      <c r="D34" s="2">
        <v>452</v>
      </c>
      <c r="E34" s="25">
        <f t="shared" si="0"/>
        <v>15.868852459016381</v>
      </c>
      <c r="F34" s="25">
        <f t="shared" si="1"/>
        <v>6.1147540983606632</v>
      </c>
      <c r="H34" s="2">
        <v>638</v>
      </c>
      <c r="J34" s="2">
        <v>18</v>
      </c>
      <c r="K34" s="25">
        <f t="shared" si="25"/>
        <v>790.4111797903787</v>
      </c>
      <c r="L34" s="25">
        <f t="shared" si="26"/>
        <v>790.4111797903787</v>
      </c>
      <c r="M34" s="25">
        <f t="shared" si="27"/>
        <v>336.90298306906743</v>
      </c>
      <c r="N34" s="25">
        <f t="shared" si="28"/>
        <v>26.607901101854505</v>
      </c>
      <c r="O34" s="25">
        <f t="shared" si="29"/>
        <v>-116.60521365224378</v>
      </c>
      <c r="P34" s="25">
        <f t="shared" si="30"/>
        <v>-259.81832840634206</v>
      </c>
      <c r="Q34" s="25">
        <f t="shared" si="31"/>
        <v>-164.34291857027654</v>
      </c>
      <c r="R34" s="25">
        <f t="shared" si="32"/>
        <v>-164.34291857027654</v>
      </c>
      <c r="S34" s="25">
        <f t="shared" si="33"/>
        <v>-283.68718086535847</v>
      </c>
      <c r="T34" s="25">
        <f t="shared" si="34"/>
        <v>-212.0806234883093</v>
      </c>
      <c r="W34" s="29">
        <v>23</v>
      </c>
      <c r="X34" s="24">
        <v>43307</v>
      </c>
      <c r="Y34" s="24">
        <v>43306</v>
      </c>
      <c r="Z34" s="2">
        <v>438</v>
      </c>
      <c r="AA34" s="2">
        <v>432</v>
      </c>
      <c r="AB34" s="30">
        <f t="shared" si="4"/>
        <v>43306</v>
      </c>
      <c r="AC34" s="2">
        <v>227</v>
      </c>
      <c r="AD34" s="31">
        <f t="shared" si="5"/>
        <v>1.020408163265306E-2</v>
      </c>
      <c r="AE34" s="30">
        <f t="shared" si="6"/>
        <v>43305</v>
      </c>
      <c r="AF34" s="2">
        <v>610</v>
      </c>
      <c r="AG34" s="31">
        <f t="shared" si="7"/>
        <v>0</v>
      </c>
      <c r="AH34" s="32">
        <f>AG34*$AI$4</f>
        <v>0</v>
      </c>
      <c r="AI34" s="33">
        <f t="shared" si="8"/>
        <v>1.020408163265306E-2</v>
      </c>
      <c r="AK34" s="24">
        <v>43648</v>
      </c>
      <c r="AL34" s="2">
        <v>244</v>
      </c>
      <c r="AM34" s="2">
        <v>486</v>
      </c>
      <c r="AN34" s="2">
        <v>603</v>
      </c>
      <c r="AQ34" s="22">
        <v>23</v>
      </c>
      <c r="AR34" s="35">
        <f t="shared" si="9"/>
        <v>43671</v>
      </c>
      <c r="AS34" s="2">
        <v>276</v>
      </c>
      <c r="AT34" s="38">
        <f t="shared" si="10"/>
        <v>0.76041666666666663</v>
      </c>
      <c r="AU34" s="35">
        <f t="shared" si="11"/>
        <v>43670</v>
      </c>
      <c r="AV34" s="2">
        <v>619</v>
      </c>
      <c r="AW34" s="38">
        <f t="shared" si="12"/>
        <v>0.5161290322580645</v>
      </c>
      <c r="AX34" s="37">
        <f t="shared" si="13"/>
        <v>2.5054807391168177E-3</v>
      </c>
      <c r="AY34" s="36">
        <f t="shared" si="14"/>
        <v>0.76292214740578346</v>
      </c>
      <c r="AZ34" s="24">
        <v>43672</v>
      </c>
      <c r="BA34" s="2">
        <v>489</v>
      </c>
      <c r="BB34" s="40">
        <f t="shared" si="15"/>
        <v>475.88086621300465</v>
      </c>
      <c r="BC34" s="25">
        <f t="shared" si="16"/>
        <v>13.119133786995349</v>
      </c>
      <c r="BD34" s="40">
        <f t="shared" si="17"/>
        <v>469.45742070931283</v>
      </c>
      <c r="BE34" s="40">
        <f t="shared" si="18"/>
        <v>19.542579290687172</v>
      </c>
      <c r="BF34" s="40">
        <f t="shared" si="19"/>
        <v>381.91240533279512</v>
      </c>
      <c r="BG34" s="23">
        <f t="shared" si="20"/>
        <v>-9</v>
      </c>
      <c r="BH34" s="23">
        <f t="shared" si="21"/>
        <v>81</v>
      </c>
      <c r="BI34" s="39">
        <f t="shared" si="22"/>
        <v>88</v>
      </c>
      <c r="BJ34" s="25">
        <v>3.9711099161983725</v>
      </c>
      <c r="BK34" s="25">
        <v>3</v>
      </c>
      <c r="BL34">
        <v>22</v>
      </c>
      <c r="BM34" s="25">
        <f t="shared" si="23"/>
        <v>19.542579290687172</v>
      </c>
      <c r="BN34" s="25">
        <f t="shared" si="24"/>
        <v>9</v>
      </c>
    </row>
    <row r="35" spans="1:66" x14ac:dyDescent="0.3">
      <c r="A35" s="2">
        <v>33</v>
      </c>
      <c r="B35" s="24">
        <v>43284</v>
      </c>
      <c r="C35" s="2">
        <v>277</v>
      </c>
      <c r="D35" s="2">
        <v>455</v>
      </c>
      <c r="E35" s="25">
        <f t="shared" si="0"/>
        <v>22.868852459016381</v>
      </c>
      <c r="F35" s="25">
        <f t="shared" si="1"/>
        <v>9.1147540983606632</v>
      </c>
      <c r="H35" s="2">
        <v>650</v>
      </c>
      <c r="J35" s="2">
        <v>19</v>
      </c>
      <c r="K35" s="25">
        <f t="shared" si="25"/>
        <v>955.98495028218201</v>
      </c>
      <c r="L35" s="25">
        <f t="shared" si="26"/>
        <v>407.47675356087075</v>
      </c>
      <c r="M35" s="25">
        <f t="shared" si="27"/>
        <v>32.181671593657818</v>
      </c>
      <c r="N35" s="25">
        <f t="shared" si="28"/>
        <v>-141.03144316044046</v>
      </c>
      <c r="O35" s="25">
        <f t="shared" si="29"/>
        <v>-314.24455791453875</v>
      </c>
      <c r="P35" s="25">
        <f t="shared" si="30"/>
        <v>-198.76914807847322</v>
      </c>
      <c r="Q35" s="25">
        <f t="shared" si="31"/>
        <v>-198.76914807847322</v>
      </c>
      <c r="R35" s="25">
        <f t="shared" si="32"/>
        <v>-343.11341037355515</v>
      </c>
      <c r="S35" s="25">
        <f t="shared" si="33"/>
        <v>-256.50685299650598</v>
      </c>
      <c r="T35" s="25">
        <f t="shared" si="34"/>
        <v>-83.293738242407699</v>
      </c>
      <c r="W35" s="29">
        <v>24</v>
      </c>
      <c r="X35" s="24">
        <v>43308</v>
      </c>
      <c r="Y35" s="24">
        <v>43307</v>
      </c>
      <c r="Z35" s="2">
        <v>429</v>
      </c>
      <c r="AA35" s="2">
        <v>438</v>
      </c>
      <c r="AB35" s="30">
        <f t="shared" si="4"/>
        <v>43307</v>
      </c>
      <c r="AC35" s="2">
        <v>233</v>
      </c>
      <c r="AD35" s="31">
        <f t="shared" si="5"/>
        <v>7.1428571428571425E-2</v>
      </c>
      <c r="AE35" s="30">
        <f t="shared" si="6"/>
        <v>43306</v>
      </c>
      <c r="AF35" s="2">
        <v>616</v>
      </c>
      <c r="AG35" s="31">
        <f t="shared" si="7"/>
        <v>0.15</v>
      </c>
      <c r="AH35" s="32">
        <f>AG35*$AI$4</f>
        <v>7.2815533980582516E-4</v>
      </c>
      <c r="AI35" s="33">
        <f t="shared" si="8"/>
        <v>7.2156726768377255E-2</v>
      </c>
      <c r="AK35" s="24">
        <v>43649</v>
      </c>
      <c r="AL35" s="2">
        <v>234</v>
      </c>
      <c r="AM35" s="2">
        <v>471</v>
      </c>
      <c r="AN35" s="2">
        <v>606</v>
      </c>
      <c r="AQ35" s="23">
        <v>24</v>
      </c>
      <c r="AR35" s="35">
        <f t="shared" si="9"/>
        <v>43672</v>
      </c>
      <c r="AS35" s="2">
        <v>296</v>
      </c>
      <c r="AT35" s="38">
        <f t="shared" si="10"/>
        <v>0.96875</v>
      </c>
      <c r="AU35" s="35">
        <f t="shared" si="11"/>
        <v>43671</v>
      </c>
      <c r="AV35" s="2">
        <v>619</v>
      </c>
      <c r="AW35" s="38">
        <f t="shared" si="12"/>
        <v>0.5161290322580645</v>
      </c>
      <c r="AX35" s="37">
        <f t="shared" si="13"/>
        <v>2.5054807391168177E-3</v>
      </c>
      <c r="AY35" s="36">
        <f t="shared" si="14"/>
        <v>0.97125548073911683</v>
      </c>
      <c r="AZ35" s="24">
        <v>43673</v>
      </c>
      <c r="BA35" s="2">
        <v>494</v>
      </c>
      <c r="BB35" s="40">
        <f t="shared" si="15"/>
        <v>492.73212879206216</v>
      </c>
      <c r="BC35" s="25">
        <f t="shared" si="16"/>
        <v>1.2678712079378442</v>
      </c>
      <c r="BD35" s="40">
        <f t="shared" si="17"/>
        <v>479.61299500506681</v>
      </c>
      <c r="BE35" s="40">
        <f t="shared" si="18"/>
        <v>14.387004994933193</v>
      </c>
      <c r="BF35" s="40">
        <f t="shared" si="19"/>
        <v>206.98591272423263</v>
      </c>
      <c r="BG35" s="23">
        <f t="shared" si="20"/>
        <v>-5</v>
      </c>
      <c r="BH35" s="23">
        <f t="shared" si="21"/>
        <v>25</v>
      </c>
      <c r="BI35" s="39">
        <f t="shared" si="22"/>
        <v>92</v>
      </c>
      <c r="BJ35" s="25">
        <v>2.91332726967795</v>
      </c>
      <c r="BK35" s="25">
        <v>3</v>
      </c>
      <c r="BL35">
        <v>23</v>
      </c>
      <c r="BM35" s="25">
        <f t="shared" si="23"/>
        <v>14.387004994933193</v>
      </c>
      <c r="BN35" s="25">
        <f t="shared" si="24"/>
        <v>5</v>
      </c>
    </row>
    <row r="36" spans="1:66" x14ac:dyDescent="0.3">
      <c r="A36" s="2">
        <v>34</v>
      </c>
      <c r="B36" s="24">
        <v>43285</v>
      </c>
      <c r="C36" s="2">
        <v>305</v>
      </c>
      <c r="D36" s="2">
        <v>464</v>
      </c>
      <c r="E36" s="25">
        <f t="shared" si="0"/>
        <v>50.868852459016381</v>
      </c>
      <c r="F36" s="25">
        <f t="shared" si="1"/>
        <v>18.114754098360663</v>
      </c>
      <c r="H36" s="2">
        <v>643</v>
      </c>
      <c r="J36" s="2">
        <v>20</v>
      </c>
      <c r="K36" s="25">
        <f t="shared" si="25"/>
        <v>252.21445847890348</v>
      </c>
      <c r="L36" s="25">
        <f t="shared" si="26"/>
        <v>19.919376511690526</v>
      </c>
      <c r="M36" s="25">
        <f t="shared" si="27"/>
        <v>-87.293738242407755</v>
      </c>
      <c r="N36" s="25">
        <f t="shared" si="28"/>
        <v>-194.50685299650604</v>
      </c>
      <c r="O36" s="25">
        <f t="shared" si="29"/>
        <v>-123.03144316044052</v>
      </c>
      <c r="P36" s="25">
        <f t="shared" si="30"/>
        <v>-123.03144316044052</v>
      </c>
      <c r="Q36" s="25">
        <f t="shared" si="31"/>
        <v>-212.37570545552242</v>
      </c>
      <c r="R36" s="25">
        <f t="shared" si="32"/>
        <v>-158.76914807847328</v>
      </c>
      <c r="S36" s="25">
        <f t="shared" si="33"/>
        <v>-51.556033324375001</v>
      </c>
      <c r="T36" s="25">
        <f t="shared" si="34"/>
        <v>-105.16259070142414</v>
      </c>
      <c r="W36" s="29">
        <v>25</v>
      </c>
      <c r="X36" s="24">
        <v>43309</v>
      </c>
      <c r="Y36" s="24">
        <v>43308</v>
      </c>
      <c r="Z36" s="2">
        <v>442</v>
      </c>
      <c r="AA36" s="2">
        <v>429</v>
      </c>
      <c r="AB36" s="30">
        <f t="shared" si="4"/>
        <v>43308</v>
      </c>
      <c r="AC36" s="2">
        <v>236</v>
      </c>
      <c r="AD36" s="31">
        <f t="shared" si="5"/>
        <v>0.10204081632653061</v>
      </c>
      <c r="AE36" s="30">
        <f t="shared" si="6"/>
        <v>43307</v>
      </c>
      <c r="AF36" s="2">
        <v>628</v>
      </c>
      <c r="AG36" s="31">
        <f t="shared" si="7"/>
        <v>0.45</v>
      </c>
      <c r="AH36" s="32">
        <f>AG36*$AI$4</f>
        <v>2.1844660194174758E-3</v>
      </c>
      <c r="AI36" s="33">
        <f t="shared" si="8"/>
        <v>0.10422528234594809</v>
      </c>
      <c r="AK36" s="24">
        <v>43650</v>
      </c>
      <c r="AL36" s="2">
        <v>222</v>
      </c>
      <c r="AM36" s="2">
        <v>442</v>
      </c>
      <c r="AN36" s="2">
        <v>609</v>
      </c>
      <c r="AQ36" s="22">
        <v>25</v>
      </c>
      <c r="AR36" s="35">
        <f t="shared" si="9"/>
        <v>43673</v>
      </c>
      <c r="AS36" s="2">
        <v>299</v>
      </c>
      <c r="AT36" s="38">
        <f t="shared" si="10"/>
        <v>1</v>
      </c>
      <c r="AU36" s="35">
        <f t="shared" si="11"/>
        <v>43672</v>
      </c>
      <c r="AV36" s="2">
        <v>613</v>
      </c>
      <c r="AW36" s="38">
        <f t="shared" si="12"/>
        <v>0.32258064516129031</v>
      </c>
      <c r="AX36" s="37">
        <f t="shared" si="13"/>
        <v>1.565925461948011E-3</v>
      </c>
      <c r="AY36" s="36">
        <f t="shared" si="14"/>
        <v>1.001565925461948</v>
      </c>
      <c r="AZ36" s="24">
        <v>43674</v>
      </c>
      <c r="BA36" s="2">
        <v>497</v>
      </c>
      <c r="BB36" s="40">
        <f t="shared" si="15"/>
        <v>495.35454393825989</v>
      </c>
      <c r="BC36" s="25">
        <f t="shared" si="16"/>
        <v>1.6454560617401057</v>
      </c>
      <c r="BD36" s="40">
        <f>BB36-BC35</f>
        <v>494.08667273032205</v>
      </c>
      <c r="BE36" s="40">
        <f t="shared" si="18"/>
        <v>2.91332726967795</v>
      </c>
      <c r="BF36" s="40">
        <f t="shared" si="19"/>
        <v>8.4874757802491789</v>
      </c>
      <c r="BG36" s="23">
        <f t="shared" si="20"/>
        <v>-3</v>
      </c>
      <c r="BH36" s="23">
        <f t="shared" si="21"/>
        <v>9</v>
      </c>
      <c r="BI36" s="39">
        <f t="shared" si="22"/>
        <v>96</v>
      </c>
      <c r="BJ36" s="25">
        <v>0.18001682739020453</v>
      </c>
      <c r="BK36" s="25">
        <v>2</v>
      </c>
      <c r="BL36">
        <v>24</v>
      </c>
      <c r="BM36" s="25">
        <f t="shared" si="23"/>
        <v>2.91332726967795</v>
      </c>
      <c r="BN36" s="25">
        <f t="shared" si="24"/>
        <v>3</v>
      </c>
    </row>
    <row r="37" spans="1:66" x14ac:dyDescent="0.3">
      <c r="A37" s="2">
        <v>35</v>
      </c>
      <c r="B37" s="24">
        <v>43286</v>
      </c>
      <c r="C37" s="2">
        <v>307</v>
      </c>
      <c r="D37" s="2">
        <v>471</v>
      </c>
      <c r="E37" s="25">
        <f t="shared" si="0"/>
        <v>52.868852459016381</v>
      </c>
      <c r="F37" s="25">
        <f t="shared" si="1"/>
        <v>25.114754098360663</v>
      </c>
      <c r="H37" s="2">
        <v>639</v>
      </c>
      <c r="J37" s="2">
        <v>21</v>
      </c>
      <c r="K37" s="25">
        <f t="shared" si="25"/>
        <v>16.575114216608537</v>
      </c>
      <c r="L37" s="25">
        <f t="shared" si="26"/>
        <v>-72.638000537489745</v>
      </c>
      <c r="M37" s="25">
        <f t="shared" si="27"/>
        <v>-161.85111529158803</v>
      </c>
      <c r="N37" s="25">
        <f t="shared" si="28"/>
        <v>-102.37570545552251</v>
      </c>
      <c r="O37" s="25">
        <f t="shared" si="29"/>
        <v>-102.37570545552251</v>
      </c>
      <c r="P37" s="25">
        <f t="shared" si="30"/>
        <v>-176.71996775060441</v>
      </c>
      <c r="Q37" s="25">
        <f t="shared" si="31"/>
        <v>-132.11341037355527</v>
      </c>
      <c r="R37" s="25">
        <f t="shared" si="32"/>
        <v>-42.90029561945699</v>
      </c>
      <c r="S37" s="25">
        <f t="shared" si="33"/>
        <v>-87.506852996506126</v>
      </c>
      <c r="T37" s="25">
        <f t="shared" si="34"/>
        <v>-102.37570545552251</v>
      </c>
      <c r="AK37" s="24">
        <v>43651</v>
      </c>
      <c r="AL37" s="2">
        <v>212</v>
      </c>
      <c r="AM37" s="2">
        <v>431</v>
      </c>
      <c r="AN37" s="2">
        <v>610</v>
      </c>
    </row>
    <row r="38" spans="1:66" ht="15" thickBot="1" x14ac:dyDescent="0.35">
      <c r="A38" s="2">
        <v>36</v>
      </c>
      <c r="B38" s="24">
        <v>43287</v>
      </c>
      <c r="C38" s="2">
        <v>315</v>
      </c>
      <c r="D38" s="2">
        <v>481</v>
      </c>
      <c r="E38" s="25">
        <f t="shared" si="0"/>
        <v>60.868852459016381</v>
      </c>
      <c r="F38" s="25">
        <f t="shared" si="1"/>
        <v>35.114754098360663</v>
      </c>
      <c r="H38" s="2">
        <v>640</v>
      </c>
      <c r="J38" s="2">
        <v>22</v>
      </c>
      <c r="K38" s="25">
        <f t="shared" si="25"/>
        <v>-67.752754635850408</v>
      </c>
      <c r="L38" s="25">
        <f t="shared" si="26"/>
        <v>-150.96586938994869</v>
      </c>
      <c r="M38" s="25">
        <f t="shared" si="27"/>
        <v>-95.49045955388317</v>
      </c>
      <c r="N38" s="25">
        <f t="shared" si="28"/>
        <v>-95.49045955388317</v>
      </c>
      <c r="O38" s="25">
        <f t="shared" si="29"/>
        <v>-164.83472184896507</v>
      </c>
      <c r="P38" s="25">
        <f t="shared" si="30"/>
        <v>-123.22816447191593</v>
      </c>
      <c r="Q38" s="25">
        <f t="shared" si="31"/>
        <v>-40.015049717817654</v>
      </c>
      <c r="R38" s="25">
        <f t="shared" si="32"/>
        <v>-81.621607094866789</v>
      </c>
      <c r="S38" s="25">
        <f t="shared" si="33"/>
        <v>-95.49045955388317</v>
      </c>
      <c r="T38" s="25">
        <f t="shared" si="34"/>
        <v>84.804622413329781</v>
      </c>
      <c r="W38" s="2" t="s">
        <v>33</v>
      </c>
      <c r="AC38" s="34">
        <f>AVERAGE(AC12:AC36)</f>
        <v>264.32</v>
      </c>
      <c r="AF38" s="34">
        <f>AVERAGE(AF12:AF36)</f>
        <v>629.79999999999995</v>
      </c>
      <c r="AK38" s="24">
        <v>43652</v>
      </c>
      <c r="AL38" s="2">
        <v>206</v>
      </c>
      <c r="AM38" s="2">
        <v>428</v>
      </c>
      <c r="AN38" s="2">
        <v>613</v>
      </c>
      <c r="BF38" s="25">
        <f>SUM(BF13:BF36)</f>
        <v>5197.6940595432852</v>
      </c>
      <c r="BH38" s="25">
        <f>SUM(BH13:BH36)</f>
        <v>2611</v>
      </c>
    </row>
    <row r="39" spans="1:66" x14ac:dyDescent="0.3">
      <c r="A39" s="2">
        <v>37</v>
      </c>
      <c r="B39" s="24">
        <v>43288</v>
      </c>
      <c r="C39" s="2">
        <v>324</v>
      </c>
      <c r="D39" s="2">
        <v>481</v>
      </c>
      <c r="E39" s="25">
        <f t="shared" si="0"/>
        <v>69.868852459016381</v>
      </c>
      <c r="F39" s="25">
        <f t="shared" si="1"/>
        <v>35.114754098360663</v>
      </c>
      <c r="H39" s="2">
        <v>638</v>
      </c>
      <c r="J39" s="2">
        <v>23</v>
      </c>
      <c r="K39" s="25">
        <f t="shared" si="25"/>
        <v>-161.85111529158803</v>
      </c>
      <c r="L39" s="25">
        <f t="shared" si="26"/>
        <v>-102.37570545552251</v>
      </c>
      <c r="M39" s="25">
        <f t="shared" si="27"/>
        <v>-102.37570545552251</v>
      </c>
      <c r="N39" s="25">
        <f t="shared" si="28"/>
        <v>-176.71996775060441</v>
      </c>
      <c r="O39" s="25">
        <f t="shared" si="29"/>
        <v>-132.11341037355527</v>
      </c>
      <c r="P39" s="25">
        <f t="shared" si="30"/>
        <v>-42.90029561945699</v>
      </c>
      <c r="Q39" s="25">
        <f t="shared" si="31"/>
        <v>-87.506852996506126</v>
      </c>
      <c r="R39" s="25">
        <f t="shared" si="32"/>
        <v>-102.37570545552251</v>
      </c>
      <c r="S39" s="25">
        <f t="shared" si="33"/>
        <v>90.919376511690444</v>
      </c>
      <c r="T39" s="25">
        <f t="shared" si="34"/>
        <v>135.52593388873959</v>
      </c>
      <c r="W39" s="2" t="s">
        <v>32</v>
      </c>
      <c r="AC39" s="34">
        <f>_xlfn.STDEV.S(AC12:AC36)</f>
        <v>32.395627276943792</v>
      </c>
      <c r="AF39" s="34">
        <f>_xlfn.STDEV.S(AF12:AF36)</f>
        <v>10.610529361598001</v>
      </c>
      <c r="AK39" s="24">
        <v>43653</v>
      </c>
      <c r="AL39" s="2">
        <v>209</v>
      </c>
      <c r="AM39" s="2">
        <v>436</v>
      </c>
      <c r="AN39" s="2">
        <v>625</v>
      </c>
      <c r="AQ39" s="2" t="s">
        <v>33</v>
      </c>
      <c r="AS39" s="2">
        <f>AVERAGE(AS12:AS36)</f>
        <v>234.32</v>
      </c>
      <c r="AV39" s="2">
        <f>AVERAGE(AV12:AV36)</f>
        <v>623.72</v>
      </c>
      <c r="BG39" s="41" t="s">
        <v>67</v>
      </c>
      <c r="BH39" s="42"/>
      <c r="BI39" s="42"/>
      <c r="BJ39" s="42"/>
      <c r="BK39" s="42"/>
      <c r="BL39" s="43"/>
    </row>
    <row r="40" spans="1:66" x14ac:dyDescent="0.3">
      <c r="A40" s="2">
        <v>38</v>
      </c>
      <c r="B40" s="24">
        <v>43289</v>
      </c>
      <c r="C40" s="2">
        <v>300</v>
      </c>
      <c r="D40" s="2">
        <v>490</v>
      </c>
      <c r="E40" s="25">
        <f t="shared" si="0"/>
        <v>45.868852459016381</v>
      </c>
      <c r="F40" s="25">
        <f t="shared" si="1"/>
        <v>44.114754098360663</v>
      </c>
      <c r="H40" s="2">
        <v>633</v>
      </c>
      <c r="J40" s="2">
        <v>24</v>
      </c>
      <c r="K40" s="25">
        <f t="shared" si="25"/>
        <v>-47.293738242407819</v>
      </c>
      <c r="L40" s="25">
        <f t="shared" si="26"/>
        <v>-47.293738242407819</v>
      </c>
      <c r="M40" s="25">
        <f t="shared" si="27"/>
        <v>-81.638000537489717</v>
      </c>
      <c r="N40" s="25">
        <f t="shared" si="28"/>
        <v>-61.031443160440581</v>
      </c>
      <c r="O40" s="25">
        <f t="shared" si="29"/>
        <v>-19.818328406342292</v>
      </c>
      <c r="P40" s="25">
        <f t="shared" si="30"/>
        <v>-40.424885783391439</v>
      </c>
      <c r="Q40" s="25">
        <f t="shared" si="31"/>
        <v>-47.293738242407819</v>
      </c>
      <c r="R40" s="25">
        <f t="shared" si="32"/>
        <v>42.001343724805132</v>
      </c>
      <c r="S40" s="25">
        <f t="shared" si="33"/>
        <v>62.607901101854274</v>
      </c>
      <c r="T40" s="25">
        <f t="shared" si="34"/>
        <v>124.42757323300171</v>
      </c>
      <c r="W40" s="2" t="s">
        <v>38</v>
      </c>
      <c r="AC40" s="2">
        <f>MIN(AC12:AC36)</f>
        <v>226</v>
      </c>
      <c r="AF40" s="2">
        <f>MIN(AF12:AF36)</f>
        <v>610</v>
      </c>
      <c r="AK40" s="24">
        <v>43654</v>
      </c>
      <c r="AL40" s="2">
        <v>204</v>
      </c>
      <c r="AM40" s="2">
        <v>441</v>
      </c>
      <c r="AN40" s="2">
        <v>627</v>
      </c>
      <c r="AQ40" s="2" t="s">
        <v>32</v>
      </c>
      <c r="AS40" s="2">
        <f>_xlfn.STDEV.S(AS12:AS36)</f>
        <v>28.55947011646629</v>
      </c>
      <c r="AV40" s="2">
        <f>_xlfn.STDEV.S(AV12:AV36)</f>
        <v>9.5765338197074161</v>
      </c>
      <c r="BG40" s="44"/>
      <c r="BH40" s="45"/>
      <c r="BI40" s="45"/>
      <c r="BJ40" s="45"/>
      <c r="BK40" s="45"/>
      <c r="BL40" s="46"/>
    </row>
    <row r="41" spans="1:66" x14ac:dyDescent="0.3">
      <c r="A41" s="2">
        <v>39</v>
      </c>
      <c r="B41" s="24">
        <v>43290</v>
      </c>
      <c r="C41" s="2">
        <v>271</v>
      </c>
      <c r="D41" s="2">
        <v>478</v>
      </c>
      <c r="E41" s="25">
        <f t="shared" si="0"/>
        <v>16.868852459016381</v>
      </c>
      <c r="F41" s="25">
        <f t="shared" si="1"/>
        <v>32.114754098360663</v>
      </c>
      <c r="H41" s="2">
        <v>628</v>
      </c>
      <c r="J41" s="2">
        <v>25</v>
      </c>
      <c r="K41" s="25">
        <f t="shared" si="25"/>
        <v>-5.9822628325717959</v>
      </c>
      <c r="L41" s="25">
        <f t="shared" si="26"/>
        <v>-10.326525127653701</v>
      </c>
      <c r="M41" s="25">
        <f t="shared" si="27"/>
        <v>-7.7199677506045576</v>
      </c>
      <c r="N41" s="25">
        <f t="shared" si="28"/>
        <v>-2.5068529965062729</v>
      </c>
      <c r="O41" s="25">
        <f t="shared" si="29"/>
        <v>-5.1134103735554151</v>
      </c>
      <c r="P41" s="25">
        <f t="shared" si="30"/>
        <v>-5.9822628325717959</v>
      </c>
      <c r="Q41" s="25">
        <f t="shared" si="31"/>
        <v>5.3128191346411553</v>
      </c>
      <c r="R41" s="25">
        <f t="shared" si="32"/>
        <v>7.9193765116902979</v>
      </c>
      <c r="S41" s="25">
        <f t="shared" si="33"/>
        <v>15.739048642837725</v>
      </c>
      <c r="T41" s="25">
        <f t="shared" si="34"/>
        <v>21.821015855952393</v>
      </c>
      <c r="W41" s="2" t="s">
        <v>39</v>
      </c>
      <c r="AC41" s="2">
        <f>MAX(AC12:AC36)</f>
        <v>324</v>
      </c>
      <c r="AF41" s="2">
        <f>MAX(AF12:AF36)</f>
        <v>650</v>
      </c>
      <c r="AK41" s="24">
        <v>43655</v>
      </c>
      <c r="AL41" s="2">
        <v>203</v>
      </c>
      <c r="AM41" s="2">
        <v>433</v>
      </c>
      <c r="AN41" s="2">
        <v>627</v>
      </c>
      <c r="AQ41" s="2" t="s">
        <v>38</v>
      </c>
      <c r="AS41" s="2">
        <f>MIN(AS12:AS36)</f>
        <v>203</v>
      </c>
      <c r="AV41" s="2">
        <f>MIN(AV12:AV36)</f>
        <v>603</v>
      </c>
      <c r="BG41" s="47" t="s">
        <v>68</v>
      </c>
      <c r="BH41" s="48">
        <f>SQRT(BH38/(24-1))</f>
        <v>10.654658095426374</v>
      </c>
      <c r="BI41" s="45"/>
      <c r="BJ41" s="45"/>
      <c r="BK41" s="45"/>
      <c r="BL41" s="46"/>
    </row>
    <row r="42" spans="1:66" x14ac:dyDescent="0.3">
      <c r="A42" s="2">
        <v>40</v>
      </c>
      <c r="B42" s="24">
        <v>43291</v>
      </c>
      <c r="C42" s="2">
        <v>265</v>
      </c>
      <c r="D42" s="2">
        <v>454</v>
      </c>
      <c r="E42" s="25">
        <f t="shared" si="0"/>
        <v>10.868852459016381</v>
      </c>
      <c r="F42" s="25">
        <f t="shared" si="1"/>
        <v>8.1147540983606632</v>
      </c>
      <c r="H42" s="2">
        <v>633</v>
      </c>
      <c r="J42" s="2">
        <v>26</v>
      </c>
      <c r="K42" s="25">
        <f t="shared" si="25"/>
        <v>13.443966675624972</v>
      </c>
      <c r="L42" s="25">
        <f t="shared" si="26"/>
        <v>10.050524052674115</v>
      </c>
      <c r="M42" s="25">
        <f t="shared" si="27"/>
        <v>3.2636388067724007</v>
      </c>
      <c r="N42" s="25">
        <f t="shared" si="28"/>
        <v>6.6570814297232586</v>
      </c>
      <c r="O42" s="25">
        <f t="shared" si="29"/>
        <v>7.7882289707068777</v>
      </c>
      <c r="P42" s="25">
        <f t="shared" si="30"/>
        <v>-6.9166890620801711</v>
      </c>
      <c r="Q42" s="25">
        <f t="shared" si="31"/>
        <v>-10.310131685031029</v>
      </c>
      <c r="R42" s="25">
        <f t="shared" si="32"/>
        <v>-20.4904595538836</v>
      </c>
      <c r="S42" s="25">
        <f t="shared" si="33"/>
        <v>-28.408492340768934</v>
      </c>
      <c r="T42" s="25">
        <f t="shared" si="34"/>
        <v>-39.719967750605129</v>
      </c>
      <c r="AK42" s="24">
        <v>43656</v>
      </c>
      <c r="AL42" s="2">
        <v>213</v>
      </c>
      <c r="AM42" s="2">
        <v>435</v>
      </c>
      <c r="AN42" s="2">
        <v>627</v>
      </c>
      <c r="AQ42" s="2" t="s">
        <v>39</v>
      </c>
      <c r="AS42" s="2">
        <f>MAX(AS12:AS36)</f>
        <v>299</v>
      </c>
      <c r="AV42" s="2">
        <f>MAX(AV12:AV36)</f>
        <v>634</v>
      </c>
      <c r="BA42" s="54" t="s">
        <v>73</v>
      </c>
      <c r="BG42" s="49" t="s">
        <v>72</v>
      </c>
      <c r="BH42" s="48">
        <f>0.674*BH41</f>
        <v>7.1812395563173768</v>
      </c>
      <c r="BI42" s="45"/>
      <c r="BJ42" s="45"/>
      <c r="BK42" s="45"/>
      <c r="BL42" s="46"/>
    </row>
    <row r="43" spans="1:66" x14ac:dyDescent="0.3">
      <c r="A43" s="2">
        <v>41</v>
      </c>
      <c r="B43" s="24">
        <v>43292</v>
      </c>
      <c r="C43" s="2">
        <v>255</v>
      </c>
      <c r="D43" s="2">
        <v>434</v>
      </c>
      <c r="E43" s="25">
        <f t="shared" si="0"/>
        <v>0.86885245901638086</v>
      </c>
      <c r="F43" s="25">
        <f t="shared" si="1"/>
        <v>-11.885245901639337</v>
      </c>
      <c r="H43" s="2">
        <v>635</v>
      </c>
      <c r="J43" s="2">
        <v>27</v>
      </c>
      <c r="K43" s="25">
        <f t="shared" si="25"/>
        <v>10.050524052674115</v>
      </c>
      <c r="L43" s="25">
        <f t="shared" si="26"/>
        <v>3.2636388067724007</v>
      </c>
      <c r="M43" s="25">
        <f t="shared" si="27"/>
        <v>6.6570814297232586</v>
      </c>
      <c r="N43" s="25">
        <f t="shared" si="28"/>
        <v>7.7882289707068777</v>
      </c>
      <c r="O43" s="25">
        <f t="shared" si="29"/>
        <v>-6.9166890620801711</v>
      </c>
      <c r="P43" s="25">
        <f t="shared" si="30"/>
        <v>-10.310131685031029</v>
      </c>
      <c r="Q43" s="25">
        <f t="shared" si="31"/>
        <v>-20.4904595538836</v>
      </c>
      <c r="R43" s="25">
        <f t="shared" si="32"/>
        <v>-28.408492340768934</v>
      </c>
      <c r="S43" s="25">
        <f t="shared" si="33"/>
        <v>-39.719967750605129</v>
      </c>
      <c r="T43" s="25">
        <f t="shared" si="34"/>
        <v>-39.719967750605129</v>
      </c>
      <c r="AK43" s="24">
        <v>43657</v>
      </c>
      <c r="AL43" s="2">
        <v>209</v>
      </c>
      <c r="AM43" s="2">
        <v>439</v>
      </c>
      <c r="AN43" s="2">
        <v>628</v>
      </c>
      <c r="BA43" s="54" t="s">
        <v>74</v>
      </c>
      <c r="BG43" s="44"/>
      <c r="BH43" s="45"/>
      <c r="BI43" s="45"/>
      <c r="BJ43" s="45"/>
      <c r="BK43" s="45"/>
      <c r="BL43" s="46"/>
    </row>
    <row r="44" spans="1:66" x14ac:dyDescent="0.3">
      <c r="A44" s="2">
        <v>42</v>
      </c>
      <c r="B44" s="24">
        <v>43293</v>
      </c>
      <c r="C44" s="2">
        <v>245</v>
      </c>
      <c r="D44" s="2">
        <v>425</v>
      </c>
      <c r="E44" s="25">
        <f t="shared" si="0"/>
        <v>-9.1311475409836191</v>
      </c>
      <c r="F44" s="25">
        <f t="shared" si="1"/>
        <v>-20.885245901639337</v>
      </c>
      <c r="H44" s="2">
        <v>640</v>
      </c>
      <c r="J44" s="2">
        <v>28</v>
      </c>
      <c r="K44" s="25">
        <f t="shared" si="25"/>
        <v>0.37839290513306406</v>
      </c>
      <c r="L44" s="25">
        <f t="shared" si="26"/>
        <v>0.77183552808392153</v>
      </c>
      <c r="M44" s="25">
        <f t="shared" si="27"/>
        <v>0.90298306906754067</v>
      </c>
      <c r="N44" s="25">
        <f t="shared" si="28"/>
        <v>-0.80193496371950812</v>
      </c>
      <c r="O44" s="25">
        <f t="shared" si="29"/>
        <v>-1.1953775866703655</v>
      </c>
      <c r="P44" s="25">
        <f t="shared" si="30"/>
        <v>-2.375705455522938</v>
      </c>
      <c r="Q44" s="25">
        <f t="shared" si="31"/>
        <v>-3.293738242408272</v>
      </c>
      <c r="R44" s="25">
        <f t="shared" si="32"/>
        <v>-4.6052136522444629</v>
      </c>
      <c r="S44" s="25">
        <f t="shared" si="33"/>
        <v>-4.6052136522444629</v>
      </c>
      <c r="T44" s="25">
        <f t="shared" si="34"/>
        <v>-5.7855415210970351</v>
      </c>
      <c r="AK44" s="24">
        <v>43658</v>
      </c>
      <c r="AL44" s="2">
        <v>204</v>
      </c>
      <c r="AM44" s="2">
        <v>445</v>
      </c>
      <c r="AN44" s="2">
        <v>631</v>
      </c>
      <c r="BA44" s="54" t="s">
        <v>75</v>
      </c>
      <c r="BG44" s="44" t="s">
        <v>69</v>
      </c>
      <c r="BH44" s="48">
        <f>SQRT(BF38/22)</f>
        <v>15.370713089779899</v>
      </c>
      <c r="BI44" s="45"/>
      <c r="BJ44" s="45"/>
      <c r="BK44" s="45"/>
      <c r="BL44" s="46"/>
    </row>
    <row r="45" spans="1:66" ht="15" thickBot="1" x14ac:dyDescent="0.35">
      <c r="A45" s="2">
        <v>43</v>
      </c>
      <c r="B45" s="24">
        <v>43294</v>
      </c>
      <c r="C45" s="2">
        <v>244</v>
      </c>
      <c r="D45" s="2">
        <v>423</v>
      </c>
      <c r="E45" s="25">
        <f t="shared" si="0"/>
        <v>-10.131147540983619</v>
      </c>
      <c r="F45" s="25">
        <f t="shared" si="1"/>
        <v>-22.885245901639337</v>
      </c>
      <c r="H45" s="2">
        <v>639</v>
      </c>
      <c r="J45" s="2">
        <v>29</v>
      </c>
      <c r="K45" s="25">
        <f t="shared" si="25"/>
        <v>-10.998656275194753</v>
      </c>
      <c r="L45" s="25">
        <f t="shared" si="26"/>
        <v>-12.867508734211134</v>
      </c>
      <c r="M45" s="25">
        <f t="shared" si="27"/>
        <v>11.427573233001818</v>
      </c>
      <c r="N45" s="25">
        <f t="shared" si="28"/>
        <v>17.034130610050962</v>
      </c>
      <c r="O45" s="25">
        <f t="shared" si="29"/>
        <v>33.853802741198386</v>
      </c>
      <c r="P45" s="25">
        <f t="shared" si="30"/>
        <v>46.935769954313052</v>
      </c>
      <c r="Q45" s="25">
        <f t="shared" si="31"/>
        <v>65.624294544476868</v>
      </c>
      <c r="R45" s="25">
        <f t="shared" si="32"/>
        <v>65.624294544476868</v>
      </c>
      <c r="S45" s="25">
        <f t="shared" si="33"/>
        <v>82.443966675624296</v>
      </c>
      <c r="T45" s="25">
        <f t="shared" si="34"/>
        <v>60.017737167427718</v>
      </c>
      <c r="AK45" s="24">
        <v>43659</v>
      </c>
      <c r="AL45" s="2">
        <v>224</v>
      </c>
      <c r="AM45" s="2">
        <v>429</v>
      </c>
      <c r="AN45" s="2">
        <v>631</v>
      </c>
      <c r="BA45" s="54" t="s">
        <v>76</v>
      </c>
      <c r="BG45" s="50" t="s">
        <v>70</v>
      </c>
      <c r="BH45" s="51">
        <f>BH44/BH41</f>
        <v>1.4426284684233972</v>
      </c>
      <c r="BI45" s="52" t="s">
        <v>71</v>
      </c>
      <c r="BJ45" s="52"/>
      <c r="BK45" s="52"/>
      <c r="BL45" s="53"/>
    </row>
    <row r="46" spans="1:66" x14ac:dyDescent="0.3">
      <c r="A46" s="2">
        <v>44</v>
      </c>
      <c r="B46" s="24">
        <v>43295</v>
      </c>
      <c r="C46" s="2">
        <v>284</v>
      </c>
      <c r="D46" s="2">
        <v>440</v>
      </c>
      <c r="E46" s="25">
        <f t="shared" si="0"/>
        <v>29.868852459016381</v>
      </c>
      <c r="F46" s="25">
        <f t="shared" si="1"/>
        <v>-5.8852459016393368</v>
      </c>
      <c r="H46" s="2">
        <v>640</v>
      </c>
      <c r="J46" s="2">
        <v>30</v>
      </c>
      <c r="K46" s="25">
        <f t="shared" si="25"/>
        <v>-12.867508734211134</v>
      </c>
      <c r="L46" s="25">
        <f t="shared" si="26"/>
        <v>11.427573233001818</v>
      </c>
      <c r="M46" s="25">
        <f t="shared" si="27"/>
        <v>17.034130610050962</v>
      </c>
      <c r="N46" s="25">
        <f t="shared" si="28"/>
        <v>33.853802741198386</v>
      </c>
      <c r="O46" s="25">
        <f t="shared" si="29"/>
        <v>46.935769954313052</v>
      </c>
      <c r="P46" s="25">
        <f t="shared" si="30"/>
        <v>65.624294544476868</v>
      </c>
      <c r="Q46" s="25">
        <f t="shared" si="31"/>
        <v>65.624294544476868</v>
      </c>
      <c r="R46" s="25">
        <f t="shared" si="32"/>
        <v>82.443966675624296</v>
      </c>
      <c r="S46" s="25">
        <f t="shared" si="33"/>
        <v>60.017737167427718</v>
      </c>
      <c r="T46" s="25">
        <f t="shared" si="34"/>
        <v>15.165278151034579</v>
      </c>
      <c r="AK46" s="24">
        <v>43660</v>
      </c>
      <c r="AL46" s="2">
        <v>231</v>
      </c>
      <c r="AM46" s="2">
        <v>436</v>
      </c>
      <c r="AN46" s="2">
        <v>632</v>
      </c>
      <c r="BA46" s="54" t="s">
        <v>77</v>
      </c>
    </row>
    <row r="47" spans="1:66" x14ac:dyDescent="0.3">
      <c r="A47" s="2">
        <v>45</v>
      </c>
      <c r="B47" s="24">
        <v>43296</v>
      </c>
      <c r="C47" s="2">
        <v>290</v>
      </c>
      <c r="D47" s="2">
        <v>466</v>
      </c>
      <c r="E47" s="25">
        <f t="shared" si="0"/>
        <v>35.868852459016381</v>
      </c>
      <c r="F47" s="25">
        <f t="shared" si="1"/>
        <v>20.114754098360663</v>
      </c>
      <c r="H47" s="2">
        <v>633</v>
      </c>
      <c r="J47" s="2">
        <v>31</v>
      </c>
      <c r="K47" s="25">
        <f t="shared" si="25"/>
        <v>5.3128191346411553</v>
      </c>
      <c r="L47" s="25">
        <f t="shared" si="26"/>
        <v>7.9193765116902979</v>
      </c>
      <c r="M47" s="25">
        <f t="shared" si="27"/>
        <v>15.739048642837725</v>
      </c>
      <c r="N47" s="25">
        <f t="shared" si="28"/>
        <v>21.821015855952393</v>
      </c>
      <c r="O47" s="25">
        <f t="shared" si="29"/>
        <v>30.509540446116201</v>
      </c>
      <c r="P47" s="25">
        <f t="shared" si="30"/>
        <v>30.509540446116201</v>
      </c>
      <c r="Q47" s="25">
        <f t="shared" si="31"/>
        <v>38.329212577263625</v>
      </c>
      <c r="R47" s="25">
        <f t="shared" si="32"/>
        <v>27.902983069067059</v>
      </c>
      <c r="S47" s="25">
        <f t="shared" si="33"/>
        <v>7.050524052673917</v>
      </c>
      <c r="T47" s="25">
        <f t="shared" si="34"/>
        <v>-10.326525127653701</v>
      </c>
      <c r="AK47" s="24">
        <v>43661</v>
      </c>
      <c r="AL47" s="2">
        <v>240</v>
      </c>
      <c r="AM47" s="2">
        <v>470</v>
      </c>
      <c r="AN47" s="2">
        <v>631</v>
      </c>
      <c r="BA47" s="54" t="s">
        <v>78</v>
      </c>
    </row>
    <row r="48" spans="1:66" x14ac:dyDescent="0.3">
      <c r="A48" s="2">
        <v>46</v>
      </c>
      <c r="B48" s="24">
        <v>43297</v>
      </c>
      <c r="C48" s="2">
        <v>304</v>
      </c>
      <c r="D48" s="2">
        <v>480</v>
      </c>
      <c r="E48" s="25">
        <f t="shared" si="0"/>
        <v>49.868852459016381</v>
      </c>
      <c r="F48" s="25">
        <f t="shared" si="1"/>
        <v>34.114754098360663</v>
      </c>
      <c r="H48" s="2">
        <v>624</v>
      </c>
      <c r="J48" s="2">
        <v>32</v>
      </c>
      <c r="K48" s="25">
        <f t="shared" si="25"/>
        <v>144.64068798710025</v>
      </c>
      <c r="L48" s="25">
        <f t="shared" si="26"/>
        <v>287.46036011824765</v>
      </c>
      <c r="M48" s="25">
        <f t="shared" si="27"/>
        <v>398.54232733136234</v>
      </c>
      <c r="N48" s="25">
        <f t="shared" si="28"/>
        <v>557.2308519215261</v>
      </c>
      <c r="O48" s="25">
        <f t="shared" si="29"/>
        <v>557.2308519215261</v>
      </c>
      <c r="P48" s="25">
        <f t="shared" si="30"/>
        <v>700.05052405267361</v>
      </c>
      <c r="Q48" s="25">
        <f t="shared" si="31"/>
        <v>509.62429454447698</v>
      </c>
      <c r="R48" s="25">
        <f t="shared" si="32"/>
        <v>128.77183552808387</v>
      </c>
      <c r="S48" s="25">
        <f t="shared" si="33"/>
        <v>-188.60521365224375</v>
      </c>
      <c r="T48" s="25">
        <f t="shared" si="34"/>
        <v>-331.42488578339118</v>
      </c>
      <c r="AK48" s="24">
        <v>43662</v>
      </c>
      <c r="AL48" s="2">
        <v>218</v>
      </c>
      <c r="AM48" s="2">
        <v>462</v>
      </c>
      <c r="AN48" s="2">
        <v>633</v>
      </c>
      <c r="BA48" s="54" t="s">
        <v>79</v>
      </c>
    </row>
    <row r="49" spans="1:53" x14ac:dyDescent="0.3">
      <c r="A49" s="2">
        <v>47</v>
      </c>
      <c r="B49" s="24">
        <v>43298</v>
      </c>
      <c r="C49" s="2">
        <v>284</v>
      </c>
      <c r="D49" s="2">
        <v>491</v>
      </c>
      <c r="E49" s="25">
        <f t="shared" si="0"/>
        <v>29.868852459016381</v>
      </c>
      <c r="F49" s="25">
        <f t="shared" si="1"/>
        <v>45.114754098360663</v>
      </c>
      <c r="H49" s="2">
        <v>615</v>
      </c>
      <c r="J49" s="2">
        <v>33</v>
      </c>
      <c r="K49" s="25">
        <f t="shared" si="25"/>
        <v>414.26363880677229</v>
      </c>
      <c r="L49" s="25">
        <f t="shared" si="26"/>
        <v>574.34560601988699</v>
      </c>
      <c r="M49" s="25">
        <f t="shared" si="27"/>
        <v>803.03413061005074</v>
      </c>
      <c r="N49" s="25">
        <f t="shared" si="28"/>
        <v>803.03413061005074</v>
      </c>
      <c r="O49" s="25">
        <f t="shared" si="29"/>
        <v>1008.8538027411983</v>
      </c>
      <c r="P49" s="25">
        <f t="shared" si="30"/>
        <v>734.42757323300168</v>
      </c>
      <c r="Q49" s="25">
        <f t="shared" si="31"/>
        <v>185.57511421660851</v>
      </c>
      <c r="R49" s="25">
        <f t="shared" si="32"/>
        <v>-271.80193496371913</v>
      </c>
      <c r="S49" s="25">
        <f t="shared" si="33"/>
        <v>-477.62160709486653</v>
      </c>
      <c r="T49" s="25">
        <f t="shared" si="34"/>
        <v>-523.3593120128993</v>
      </c>
      <c r="AK49" s="24">
        <v>43663</v>
      </c>
      <c r="AL49" s="2">
        <v>239</v>
      </c>
      <c r="AM49" s="2">
        <v>459</v>
      </c>
      <c r="AN49" s="2">
        <v>634</v>
      </c>
      <c r="BA49" s="54" t="s">
        <v>80</v>
      </c>
    </row>
    <row r="50" spans="1:53" x14ac:dyDescent="0.3">
      <c r="A50" s="2">
        <v>48</v>
      </c>
      <c r="B50" s="24">
        <v>43299</v>
      </c>
      <c r="C50" s="2">
        <v>259</v>
      </c>
      <c r="D50" s="2">
        <v>476</v>
      </c>
      <c r="E50" s="25">
        <f t="shared" si="0"/>
        <v>4.8688524590163809</v>
      </c>
      <c r="F50" s="25">
        <f t="shared" si="1"/>
        <v>30.114754098360663</v>
      </c>
      <c r="H50" s="2">
        <v>618</v>
      </c>
      <c r="J50" s="2">
        <v>34</v>
      </c>
      <c r="K50" s="25">
        <f t="shared" si="25"/>
        <v>1277.5587207739854</v>
      </c>
      <c r="L50" s="25">
        <f t="shared" si="26"/>
        <v>1786.2472453641494</v>
      </c>
      <c r="M50" s="25">
        <f t="shared" si="27"/>
        <v>1786.2472453641494</v>
      </c>
      <c r="N50" s="25">
        <f t="shared" si="28"/>
        <v>2244.0669174952968</v>
      </c>
      <c r="O50" s="25">
        <f t="shared" si="29"/>
        <v>1633.6406879871001</v>
      </c>
      <c r="P50" s="25">
        <f t="shared" si="30"/>
        <v>412.78822897070705</v>
      </c>
      <c r="Q50" s="25">
        <f t="shared" si="31"/>
        <v>-604.58882020962051</v>
      </c>
      <c r="R50" s="25">
        <f t="shared" si="32"/>
        <v>-1062.4084923407679</v>
      </c>
      <c r="S50" s="25">
        <f t="shared" si="33"/>
        <v>-1164.1461972588008</v>
      </c>
      <c r="T50" s="25">
        <f t="shared" si="34"/>
        <v>-299.37570545552228</v>
      </c>
      <c r="AK50" s="24">
        <v>43664</v>
      </c>
      <c r="AL50" s="2">
        <v>220</v>
      </c>
      <c r="AM50" s="2">
        <v>449</v>
      </c>
      <c r="AN50" s="2">
        <v>634</v>
      </c>
      <c r="BA50" s="54" t="s">
        <v>81</v>
      </c>
    </row>
    <row r="51" spans="1:53" x14ac:dyDescent="0.3">
      <c r="A51" s="2">
        <v>49</v>
      </c>
      <c r="B51" s="24">
        <v>43300</v>
      </c>
      <c r="C51" s="2">
        <v>241</v>
      </c>
      <c r="D51" s="2">
        <v>460</v>
      </c>
      <c r="E51" s="25">
        <f t="shared" si="0"/>
        <v>-13.131147540983619</v>
      </c>
      <c r="F51" s="25">
        <f t="shared" si="1"/>
        <v>14.114754098360663</v>
      </c>
      <c r="H51" s="2">
        <v>618</v>
      </c>
      <c r="J51" s="2">
        <v>35</v>
      </c>
      <c r="K51" s="25">
        <f t="shared" si="25"/>
        <v>1856.4767535608707</v>
      </c>
      <c r="L51" s="25">
        <f t="shared" si="26"/>
        <v>1856.4767535608707</v>
      </c>
      <c r="M51" s="25">
        <f t="shared" si="27"/>
        <v>2332.2964256920181</v>
      </c>
      <c r="N51" s="25">
        <f t="shared" si="28"/>
        <v>1697.8701961838215</v>
      </c>
      <c r="O51" s="25">
        <f t="shared" si="29"/>
        <v>429.01773716742838</v>
      </c>
      <c r="P51" s="25">
        <f t="shared" si="30"/>
        <v>-628.35931201289918</v>
      </c>
      <c r="Q51" s="25">
        <f t="shared" si="31"/>
        <v>-1104.1789841440466</v>
      </c>
      <c r="R51" s="25">
        <f t="shared" si="32"/>
        <v>-1209.9166890620795</v>
      </c>
      <c r="S51" s="25">
        <f t="shared" si="33"/>
        <v>-311.14619725880095</v>
      </c>
      <c r="T51" s="25">
        <f t="shared" si="34"/>
        <v>1063.443966675625</v>
      </c>
      <c r="AK51" s="24">
        <v>43665</v>
      </c>
      <c r="AL51" s="2">
        <v>219</v>
      </c>
      <c r="AM51" s="2">
        <v>453</v>
      </c>
      <c r="AN51" s="2">
        <v>633</v>
      </c>
      <c r="BA51" s="54" t="s">
        <v>82</v>
      </c>
    </row>
    <row r="52" spans="1:53" x14ac:dyDescent="0.3">
      <c r="A52" s="2">
        <v>50</v>
      </c>
      <c r="B52" s="24">
        <v>43301</v>
      </c>
      <c r="C52" s="2">
        <v>231</v>
      </c>
      <c r="D52" s="2">
        <v>442</v>
      </c>
      <c r="E52" s="25">
        <f t="shared" si="0"/>
        <v>-23.131147540983619</v>
      </c>
      <c r="F52" s="25">
        <f t="shared" si="1"/>
        <v>-3.8852459016393368</v>
      </c>
      <c r="H52" s="2">
        <v>625</v>
      </c>
      <c r="J52" s="2">
        <v>36</v>
      </c>
      <c r="K52" s="25">
        <f t="shared" si="25"/>
        <v>2137.3947863477561</v>
      </c>
      <c r="L52" s="25">
        <f t="shared" si="26"/>
        <v>2685.2144584789035</v>
      </c>
      <c r="M52" s="25">
        <f t="shared" si="27"/>
        <v>1954.7882289707068</v>
      </c>
      <c r="N52" s="25">
        <f t="shared" si="28"/>
        <v>493.93576995431368</v>
      </c>
      <c r="O52" s="25">
        <f t="shared" si="29"/>
        <v>-723.44127922601388</v>
      </c>
      <c r="P52" s="25">
        <f t="shared" si="30"/>
        <v>-1271.2609513571613</v>
      </c>
      <c r="Q52" s="25">
        <f t="shared" si="31"/>
        <v>-1392.9986562751942</v>
      </c>
      <c r="R52" s="25">
        <f t="shared" si="32"/>
        <v>-358.22816447191565</v>
      </c>
      <c r="S52" s="25">
        <f t="shared" si="33"/>
        <v>1224.3619994625103</v>
      </c>
      <c r="T52" s="25">
        <f t="shared" si="34"/>
        <v>2076.5259338887395</v>
      </c>
      <c r="AK52" s="24">
        <v>43666</v>
      </c>
      <c r="AL52" s="2">
        <v>248</v>
      </c>
      <c r="AM52" s="2">
        <v>441</v>
      </c>
      <c r="AN52" s="2">
        <v>633</v>
      </c>
      <c r="BA52" s="54" t="s">
        <v>83</v>
      </c>
    </row>
    <row r="53" spans="1:53" x14ac:dyDescent="0.3">
      <c r="A53" s="2">
        <v>51</v>
      </c>
      <c r="B53" s="24">
        <v>43302</v>
      </c>
      <c r="C53" s="2">
        <v>229</v>
      </c>
      <c r="D53" s="2">
        <v>434</v>
      </c>
      <c r="E53" s="25">
        <f t="shared" si="0"/>
        <v>-25.131147540983619</v>
      </c>
      <c r="F53" s="25">
        <f t="shared" si="1"/>
        <v>-11.885245901639337</v>
      </c>
      <c r="H53" s="2">
        <v>625</v>
      </c>
      <c r="J53" s="2">
        <v>37</v>
      </c>
      <c r="K53" s="25">
        <f t="shared" si="25"/>
        <v>3082.2472453641494</v>
      </c>
      <c r="L53" s="25">
        <f t="shared" si="26"/>
        <v>2243.8210158559527</v>
      </c>
      <c r="M53" s="25">
        <f t="shared" si="27"/>
        <v>566.96855683955971</v>
      </c>
      <c r="N53" s="25">
        <f t="shared" si="28"/>
        <v>-830.40849234076791</v>
      </c>
      <c r="O53" s="25">
        <f t="shared" si="29"/>
        <v>-1459.2281644719153</v>
      </c>
      <c r="P53" s="25">
        <f t="shared" si="30"/>
        <v>-1598.9658693899482</v>
      </c>
      <c r="Q53" s="25">
        <f t="shared" si="31"/>
        <v>-411.19537758666968</v>
      </c>
      <c r="R53" s="25">
        <f t="shared" si="32"/>
        <v>1405.3947863477563</v>
      </c>
      <c r="S53" s="25">
        <f t="shared" si="33"/>
        <v>2383.5587207739854</v>
      </c>
      <c r="T53" s="25">
        <f t="shared" si="34"/>
        <v>3152.1160978231655</v>
      </c>
      <c r="AK53" s="24">
        <v>43667</v>
      </c>
      <c r="AL53" s="2">
        <v>244</v>
      </c>
      <c r="AM53" s="2">
        <v>450</v>
      </c>
      <c r="AN53" s="2">
        <v>629</v>
      </c>
      <c r="BA53" s="54" t="s">
        <v>84</v>
      </c>
    </row>
    <row r="54" spans="1:53" x14ac:dyDescent="0.3">
      <c r="A54" s="2">
        <v>52</v>
      </c>
      <c r="B54" s="24">
        <v>43303</v>
      </c>
      <c r="C54" s="2">
        <v>226</v>
      </c>
      <c r="D54" s="2">
        <v>438</v>
      </c>
      <c r="E54" s="25">
        <f t="shared" si="0"/>
        <v>-28.131147540983619</v>
      </c>
      <c r="F54" s="25">
        <f t="shared" si="1"/>
        <v>-7.8852459016393368</v>
      </c>
      <c r="H54" s="2">
        <v>622</v>
      </c>
      <c r="J54" s="2">
        <v>38</v>
      </c>
      <c r="K54" s="25">
        <f t="shared" si="25"/>
        <v>1473.0669174952968</v>
      </c>
      <c r="L54" s="25">
        <f t="shared" si="26"/>
        <v>372.21445847890374</v>
      </c>
      <c r="M54" s="25">
        <f t="shared" si="27"/>
        <v>-545.16259070142382</v>
      </c>
      <c r="N54" s="25">
        <f t="shared" si="28"/>
        <v>-957.98226283257134</v>
      </c>
      <c r="O54" s="25">
        <f t="shared" si="29"/>
        <v>-1049.7199677506042</v>
      </c>
      <c r="P54" s="25">
        <f t="shared" si="30"/>
        <v>-269.9494759473256</v>
      </c>
      <c r="Q54" s="25">
        <f t="shared" si="31"/>
        <v>922.64068798710036</v>
      </c>
      <c r="R54" s="25">
        <f t="shared" si="32"/>
        <v>1564.8046224133298</v>
      </c>
      <c r="S54" s="25">
        <f t="shared" si="33"/>
        <v>2069.3619994625096</v>
      </c>
      <c r="T54" s="25">
        <f t="shared" si="34"/>
        <v>1381.3292125772641</v>
      </c>
      <c r="AK54" s="24">
        <v>43668</v>
      </c>
      <c r="AL54" s="2">
        <v>250</v>
      </c>
      <c r="AM54" s="2">
        <v>459</v>
      </c>
      <c r="AN54" s="2">
        <v>623</v>
      </c>
      <c r="BA54" s="54" t="s">
        <v>85</v>
      </c>
    </row>
    <row r="55" spans="1:53" x14ac:dyDescent="0.3">
      <c r="A55" s="2">
        <v>53</v>
      </c>
      <c r="B55" s="24">
        <v>43304</v>
      </c>
      <c r="C55" s="2">
        <v>226</v>
      </c>
      <c r="D55" s="2">
        <v>436</v>
      </c>
      <c r="E55" s="25">
        <f t="shared" si="0"/>
        <v>-28.131147540983619</v>
      </c>
      <c r="F55" s="25">
        <f t="shared" si="1"/>
        <v>-9.8852459016393368</v>
      </c>
      <c r="H55" s="2">
        <v>615</v>
      </c>
      <c r="J55" s="2">
        <v>39</v>
      </c>
      <c r="K55" s="25">
        <f t="shared" si="25"/>
        <v>136.88658962644453</v>
      </c>
      <c r="L55" s="25">
        <f t="shared" si="26"/>
        <v>-200.49045955388308</v>
      </c>
      <c r="M55" s="25">
        <f t="shared" si="27"/>
        <v>-352.31013168503051</v>
      </c>
      <c r="N55" s="25">
        <f t="shared" si="28"/>
        <v>-386.04783660306327</v>
      </c>
      <c r="O55" s="25">
        <f t="shared" si="29"/>
        <v>-99.2773447997848</v>
      </c>
      <c r="P55" s="25">
        <f t="shared" si="30"/>
        <v>339.31281913464107</v>
      </c>
      <c r="Q55" s="25">
        <f t="shared" si="31"/>
        <v>575.47675356087041</v>
      </c>
      <c r="R55" s="25">
        <f t="shared" si="32"/>
        <v>761.03413061005062</v>
      </c>
      <c r="S55" s="25">
        <f t="shared" si="33"/>
        <v>508.00134372480488</v>
      </c>
      <c r="T55" s="25">
        <f t="shared" si="34"/>
        <v>238.09970438054282</v>
      </c>
      <c r="AK55" s="24">
        <v>43669</v>
      </c>
      <c r="AL55" s="2">
        <v>265</v>
      </c>
      <c r="AM55" s="2">
        <v>463</v>
      </c>
      <c r="AN55" s="2">
        <v>623</v>
      </c>
      <c r="BA55" s="54" t="s">
        <v>86</v>
      </c>
    </row>
    <row r="56" spans="1:53" x14ac:dyDescent="0.3">
      <c r="A56" s="2">
        <v>54</v>
      </c>
      <c r="B56" s="24">
        <v>43305</v>
      </c>
      <c r="C56" s="2">
        <v>230</v>
      </c>
      <c r="D56" s="2">
        <v>433</v>
      </c>
      <c r="E56" s="25">
        <f t="shared" si="0"/>
        <v>-24.131147540983619</v>
      </c>
      <c r="F56" s="25">
        <f t="shared" si="1"/>
        <v>-12.885245901639337</v>
      </c>
      <c r="H56" s="2">
        <v>610</v>
      </c>
      <c r="J56" s="2">
        <v>40</v>
      </c>
      <c r="K56" s="25">
        <f t="shared" si="25"/>
        <v>-129.17898414404706</v>
      </c>
      <c r="L56" s="25">
        <f t="shared" si="26"/>
        <v>-226.99865627519449</v>
      </c>
      <c r="M56" s="25">
        <f t="shared" si="27"/>
        <v>-248.73636119322725</v>
      </c>
      <c r="N56" s="25">
        <f t="shared" si="28"/>
        <v>-63.965869389948786</v>
      </c>
      <c r="O56" s="25">
        <f t="shared" si="29"/>
        <v>218.62429454447712</v>
      </c>
      <c r="P56" s="25">
        <f t="shared" si="30"/>
        <v>370.78822897070643</v>
      </c>
      <c r="Q56" s="25">
        <f t="shared" si="31"/>
        <v>490.34560601988665</v>
      </c>
      <c r="R56" s="25">
        <f t="shared" si="32"/>
        <v>327.3128191346409</v>
      </c>
      <c r="S56" s="25">
        <f t="shared" si="33"/>
        <v>153.41117979037884</v>
      </c>
      <c r="T56" s="25">
        <f t="shared" si="34"/>
        <v>-42.228164471916024</v>
      </c>
      <c r="AK56" s="24">
        <v>43670</v>
      </c>
      <c r="AL56" s="2">
        <v>273</v>
      </c>
      <c r="AM56" s="2">
        <v>467</v>
      </c>
      <c r="AN56" s="2">
        <v>619</v>
      </c>
      <c r="BA56" s="54" t="s">
        <v>87</v>
      </c>
    </row>
    <row r="57" spans="1:53" x14ac:dyDescent="0.3">
      <c r="A57" s="2">
        <v>55</v>
      </c>
      <c r="B57" s="24">
        <v>43306</v>
      </c>
      <c r="C57" s="2">
        <v>227</v>
      </c>
      <c r="D57" s="2">
        <v>432</v>
      </c>
      <c r="E57" s="25">
        <f t="shared" si="0"/>
        <v>-27.131147540983619</v>
      </c>
      <c r="F57" s="25">
        <f t="shared" si="1"/>
        <v>-13.885245901639337</v>
      </c>
      <c r="H57" s="2">
        <v>616</v>
      </c>
      <c r="J57" s="2">
        <v>41</v>
      </c>
      <c r="K57" s="25">
        <f t="shared" si="25"/>
        <v>-18.146197258801127</v>
      </c>
      <c r="L57" s="25">
        <f t="shared" si="26"/>
        <v>-19.883902176833889</v>
      </c>
      <c r="M57" s="25">
        <f t="shared" si="27"/>
        <v>-5.1134103735554151</v>
      </c>
      <c r="N57" s="25">
        <f t="shared" si="28"/>
        <v>17.476753560870488</v>
      </c>
      <c r="O57" s="25">
        <f t="shared" si="29"/>
        <v>29.64068798709982</v>
      </c>
      <c r="P57" s="25">
        <f t="shared" si="30"/>
        <v>39.198065036280006</v>
      </c>
      <c r="Q57" s="25">
        <f t="shared" si="31"/>
        <v>26.165278151034297</v>
      </c>
      <c r="R57" s="25">
        <f t="shared" si="32"/>
        <v>12.263638806772201</v>
      </c>
      <c r="S57" s="25">
        <f t="shared" si="33"/>
        <v>-3.3757054555226538</v>
      </c>
      <c r="T57" s="25">
        <f t="shared" si="34"/>
        <v>-10.326525127653701</v>
      </c>
      <c r="AK57" s="24">
        <v>43671</v>
      </c>
      <c r="AL57" s="2">
        <v>276</v>
      </c>
      <c r="AM57" s="2">
        <v>480</v>
      </c>
      <c r="AN57" s="2">
        <v>619</v>
      </c>
      <c r="BA57" s="54" t="s">
        <v>88</v>
      </c>
    </row>
    <row r="58" spans="1:53" x14ac:dyDescent="0.3">
      <c r="A58" s="2">
        <v>56</v>
      </c>
      <c r="B58" s="24">
        <v>43307</v>
      </c>
      <c r="C58" s="2">
        <v>233</v>
      </c>
      <c r="D58" s="2">
        <v>438</v>
      </c>
      <c r="E58" s="25">
        <f t="shared" si="0"/>
        <v>-21.131147540983619</v>
      </c>
      <c r="F58" s="25">
        <f t="shared" si="1"/>
        <v>-7.8852459016393368</v>
      </c>
      <c r="H58" s="2">
        <v>628</v>
      </c>
      <c r="J58" s="2">
        <v>42</v>
      </c>
      <c r="K58" s="25">
        <f t="shared" si="25"/>
        <v>208.96855683955948</v>
      </c>
      <c r="L58" s="25">
        <f t="shared" si="26"/>
        <v>53.73904864283795</v>
      </c>
      <c r="M58" s="25">
        <f t="shared" si="27"/>
        <v>-183.67078742273614</v>
      </c>
      <c r="N58" s="25">
        <f t="shared" si="28"/>
        <v>-311.50685299650684</v>
      </c>
      <c r="O58" s="25">
        <f t="shared" si="29"/>
        <v>-411.94947594732662</v>
      </c>
      <c r="P58" s="25">
        <f t="shared" si="30"/>
        <v>-274.98226283257236</v>
      </c>
      <c r="Q58" s="25">
        <f t="shared" si="31"/>
        <v>-128.88390217683443</v>
      </c>
      <c r="R58" s="25">
        <f t="shared" si="32"/>
        <v>35.476753560870712</v>
      </c>
      <c r="S58" s="25">
        <f t="shared" si="33"/>
        <v>108.52593388873967</v>
      </c>
      <c r="T58" s="25">
        <f t="shared" si="34"/>
        <v>72.001343724805196</v>
      </c>
      <c r="AK58" s="24">
        <v>43672</v>
      </c>
      <c r="AL58" s="2">
        <v>296</v>
      </c>
      <c r="AM58" s="2">
        <v>489</v>
      </c>
      <c r="AN58" s="2">
        <v>613</v>
      </c>
      <c r="BA58" s="54" t="s">
        <v>89</v>
      </c>
    </row>
    <row r="59" spans="1:53" x14ac:dyDescent="0.3">
      <c r="A59" s="2">
        <v>57</v>
      </c>
      <c r="B59" s="24">
        <v>43308</v>
      </c>
      <c r="C59" s="2">
        <v>236</v>
      </c>
      <c r="D59" s="2">
        <v>429</v>
      </c>
      <c r="E59" s="25">
        <f t="shared" si="0"/>
        <v>-18.131147540983619</v>
      </c>
      <c r="F59" s="25">
        <f t="shared" si="1"/>
        <v>-16.885245901639337</v>
      </c>
      <c r="H59" s="2">
        <v>635</v>
      </c>
      <c r="J59" s="2">
        <v>43</v>
      </c>
      <c r="K59" s="25">
        <f t="shared" si="25"/>
        <v>59.624294544477287</v>
      </c>
      <c r="L59" s="25">
        <f t="shared" si="26"/>
        <v>-203.7855415210968</v>
      </c>
      <c r="M59" s="25">
        <f t="shared" si="27"/>
        <v>-345.6216070948675</v>
      </c>
      <c r="N59" s="25">
        <f t="shared" si="28"/>
        <v>-457.06423004568728</v>
      </c>
      <c r="O59" s="25">
        <f t="shared" si="29"/>
        <v>-305.09701693093302</v>
      </c>
      <c r="P59" s="25">
        <f t="shared" si="30"/>
        <v>-142.99865627519509</v>
      </c>
      <c r="Q59" s="25">
        <f t="shared" si="31"/>
        <v>39.361999462510049</v>
      </c>
      <c r="R59" s="25">
        <f t="shared" si="32"/>
        <v>120.41117979037901</v>
      </c>
      <c r="S59" s="25">
        <f t="shared" si="33"/>
        <v>79.886589626444533</v>
      </c>
      <c r="T59" s="25">
        <f t="shared" si="34"/>
        <v>100.14888470841177</v>
      </c>
      <c r="AK59" s="24">
        <v>43673</v>
      </c>
      <c r="AL59" s="2">
        <v>299</v>
      </c>
      <c r="AM59" s="2">
        <v>494</v>
      </c>
      <c r="AN59" s="2">
        <v>603</v>
      </c>
      <c r="BA59" s="54" t="s">
        <v>90</v>
      </c>
    </row>
    <row r="60" spans="1:53" x14ac:dyDescent="0.3">
      <c r="A60" s="2">
        <v>58</v>
      </c>
      <c r="B60" s="24">
        <v>43309</v>
      </c>
      <c r="C60" s="2">
        <v>238</v>
      </c>
      <c r="D60" s="2">
        <v>442</v>
      </c>
      <c r="E60" s="25">
        <f t="shared" si="0"/>
        <v>-16.131147540983619</v>
      </c>
      <c r="F60" s="25">
        <f t="shared" si="1"/>
        <v>-3.8852459016393368</v>
      </c>
      <c r="H60" s="2">
        <v>631</v>
      </c>
      <c r="J60" s="2">
        <v>44</v>
      </c>
      <c r="K60" s="25">
        <f t="shared" si="25"/>
        <v>600.80462241332975</v>
      </c>
      <c r="L60" s="25">
        <f t="shared" si="26"/>
        <v>1018.968556839559</v>
      </c>
      <c r="M60" s="25">
        <f t="shared" si="27"/>
        <v>1347.5259338887392</v>
      </c>
      <c r="N60" s="25">
        <f t="shared" si="28"/>
        <v>899.4931470034935</v>
      </c>
      <c r="O60" s="25">
        <f t="shared" si="29"/>
        <v>421.59150765923141</v>
      </c>
      <c r="P60" s="25">
        <f t="shared" si="30"/>
        <v>-116.04783660306342</v>
      </c>
      <c r="Q60" s="25">
        <f t="shared" si="31"/>
        <v>-354.99865627519449</v>
      </c>
      <c r="R60" s="25">
        <f t="shared" si="32"/>
        <v>-235.52324643912894</v>
      </c>
      <c r="S60" s="25">
        <f t="shared" si="33"/>
        <v>-295.26095135716173</v>
      </c>
      <c r="T60" s="25">
        <f t="shared" si="34"/>
        <v>-384.86750873421084</v>
      </c>
      <c r="AK60" s="24">
        <v>43674</v>
      </c>
      <c r="AL60" s="2">
        <v>260</v>
      </c>
      <c r="AM60" s="2">
        <v>497</v>
      </c>
      <c r="AN60" s="2">
        <v>603</v>
      </c>
      <c r="BA60" s="54" t="s">
        <v>91</v>
      </c>
    </row>
    <row r="61" spans="1:53" x14ac:dyDescent="0.3">
      <c r="A61" s="2">
        <v>59</v>
      </c>
      <c r="B61" s="24">
        <v>43310</v>
      </c>
      <c r="C61" s="2">
        <v>238</v>
      </c>
      <c r="D61" s="2">
        <v>448</v>
      </c>
      <c r="E61" s="25">
        <f t="shared" si="0"/>
        <v>-16.131147540983619</v>
      </c>
      <c r="F61" s="25">
        <f t="shared" si="1"/>
        <v>2.1147540983606632</v>
      </c>
      <c r="H61" s="2">
        <v>629</v>
      </c>
      <c r="J61" s="2">
        <v>45</v>
      </c>
      <c r="K61" s="25">
        <f t="shared" si="25"/>
        <v>1223.6570814297231</v>
      </c>
      <c r="L61" s="25">
        <f t="shared" si="26"/>
        <v>1618.2144584789032</v>
      </c>
      <c r="M61" s="25">
        <f t="shared" si="27"/>
        <v>1080.1816715936575</v>
      </c>
      <c r="N61" s="25">
        <f t="shared" si="28"/>
        <v>506.28003224939539</v>
      </c>
      <c r="O61" s="25">
        <f t="shared" si="29"/>
        <v>-139.35931201289944</v>
      </c>
      <c r="P61" s="25">
        <f t="shared" si="30"/>
        <v>-426.31013168503051</v>
      </c>
      <c r="Q61" s="25">
        <f t="shared" si="31"/>
        <v>-282.83472184896499</v>
      </c>
      <c r="R61" s="25">
        <f t="shared" si="32"/>
        <v>-354.57242676699775</v>
      </c>
      <c r="S61" s="25">
        <f t="shared" si="33"/>
        <v>-462.17898414404686</v>
      </c>
      <c r="T61" s="25">
        <f t="shared" si="34"/>
        <v>-498.04783660306327</v>
      </c>
      <c r="AK61" s="24">
        <v>43675</v>
      </c>
      <c r="AL61" s="2">
        <v>228</v>
      </c>
      <c r="AM61" s="2">
        <v>477</v>
      </c>
      <c r="AN61" s="2">
        <v>604</v>
      </c>
      <c r="BA61" s="54" t="s">
        <v>92</v>
      </c>
    </row>
    <row r="62" spans="1:53" x14ac:dyDescent="0.3">
      <c r="A62" s="2">
        <v>60</v>
      </c>
      <c r="B62" s="24">
        <v>43311</v>
      </c>
      <c r="C62" s="2">
        <v>238</v>
      </c>
      <c r="D62" s="2">
        <v>442</v>
      </c>
      <c r="E62" s="25">
        <f t="shared" si="0"/>
        <v>-16.131147540983619</v>
      </c>
      <c r="F62" s="25">
        <f t="shared" si="1"/>
        <v>-3.8852459016393368</v>
      </c>
      <c r="H62" s="2">
        <v>629</v>
      </c>
      <c r="J62" s="2">
        <v>46</v>
      </c>
      <c r="K62" s="25">
        <f t="shared" si="25"/>
        <v>2249.8210158559523</v>
      </c>
      <c r="L62" s="25">
        <f t="shared" si="26"/>
        <v>1501.7882289707068</v>
      </c>
      <c r="M62" s="25">
        <f t="shared" si="27"/>
        <v>703.88658962644467</v>
      </c>
      <c r="N62" s="25">
        <f t="shared" si="28"/>
        <v>-193.75275463585015</v>
      </c>
      <c r="O62" s="25">
        <f t="shared" si="29"/>
        <v>-592.70357430798117</v>
      </c>
      <c r="P62" s="25">
        <f t="shared" si="30"/>
        <v>-393.2281644719157</v>
      </c>
      <c r="Q62" s="25">
        <f t="shared" si="31"/>
        <v>-492.96586938994847</v>
      </c>
      <c r="R62" s="25">
        <f t="shared" si="32"/>
        <v>-642.57242676699764</v>
      </c>
      <c r="S62" s="25">
        <f t="shared" si="33"/>
        <v>-692.44127922601399</v>
      </c>
      <c r="T62" s="25">
        <f t="shared" si="34"/>
        <v>-393.2281644719157</v>
      </c>
      <c r="AK62" s="24">
        <v>43676</v>
      </c>
      <c r="AL62" s="2">
        <v>213</v>
      </c>
      <c r="AM62" s="2">
        <v>456</v>
      </c>
      <c r="AN62" s="2">
        <v>605</v>
      </c>
    </row>
    <row r="63" spans="1:53" x14ac:dyDescent="0.3">
      <c r="A63" s="2">
        <v>61</v>
      </c>
      <c r="B63" s="24">
        <v>43312</v>
      </c>
      <c r="C63" s="2">
        <v>239</v>
      </c>
      <c r="D63" s="2">
        <v>438</v>
      </c>
      <c r="E63" s="25">
        <f t="shared" si="0"/>
        <v>-15.131147540983619</v>
      </c>
      <c r="F63" s="25">
        <f t="shared" si="1"/>
        <v>-7.8852459016393368</v>
      </c>
      <c r="H63" s="2">
        <v>626</v>
      </c>
      <c r="J63" s="2">
        <v>47</v>
      </c>
      <c r="K63" s="25">
        <f t="shared" si="25"/>
        <v>899.4931470034935</v>
      </c>
      <c r="L63" s="25">
        <f t="shared" si="26"/>
        <v>421.59150765923141</v>
      </c>
      <c r="M63" s="25">
        <f t="shared" si="27"/>
        <v>-116.04783660306342</v>
      </c>
      <c r="N63" s="25">
        <f t="shared" si="28"/>
        <v>-354.99865627519449</v>
      </c>
      <c r="O63" s="25">
        <f t="shared" si="29"/>
        <v>-235.52324643912894</v>
      </c>
      <c r="P63" s="25">
        <f t="shared" si="30"/>
        <v>-295.26095135716173</v>
      </c>
      <c r="Q63" s="25">
        <f t="shared" si="31"/>
        <v>-384.86750873421084</v>
      </c>
      <c r="R63" s="25">
        <f t="shared" si="32"/>
        <v>-414.73636119322725</v>
      </c>
      <c r="S63" s="25">
        <f t="shared" si="33"/>
        <v>-235.52324643912894</v>
      </c>
      <c r="T63" s="25">
        <f t="shared" si="34"/>
        <v>-504.34291857027637</v>
      </c>
      <c r="AK63" s="24">
        <v>43677</v>
      </c>
      <c r="AL63" s="2">
        <v>208</v>
      </c>
      <c r="AM63" s="2">
        <v>439</v>
      </c>
      <c r="AN63" s="2">
        <v>605</v>
      </c>
    </row>
    <row r="64" spans="1:53" x14ac:dyDescent="0.3">
      <c r="A64" s="2">
        <v>62</v>
      </c>
      <c r="B64" s="2" t="s">
        <v>0</v>
      </c>
      <c r="C64" s="2">
        <f>AVERAGE(C3:C63)</f>
        <v>254.13114754098362</v>
      </c>
      <c r="D64" s="2">
        <f>AVERAGE(D3:D63)</f>
        <v>445.88524590163934</v>
      </c>
      <c r="J64" s="2">
        <v>48</v>
      </c>
      <c r="K64" s="25">
        <f t="shared" si="25"/>
        <v>68.722655200214859</v>
      </c>
      <c r="L64" s="25">
        <f t="shared" si="26"/>
        <v>-18.91668906208</v>
      </c>
      <c r="M64" s="25">
        <f t="shared" si="27"/>
        <v>-57.86750873421105</v>
      </c>
      <c r="N64" s="25">
        <f t="shared" si="28"/>
        <v>-38.392098898145527</v>
      </c>
      <c r="O64" s="25">
        <f t="shared" si="29"/>
        <v>-48.129803816178288</v>
      </c>
      <c r="P64" s="25">
        <f t="shared" si="30"/>
        <v>-62.736361193227431</v>
      </c>
      <c r="Q64" s="25">
        <f t="shared" si="31"/>
        <v>-67.605213652243805</v>
      </c>
      <c r="R64" s="25">
        <f t="shared" si="32"/>
        <v>-38.392098898145527</v>
      </c>
      <c r="S64" s="25">
        <f t="shared" si="33"/>
        <v>-82.211771029292947</v>
      </c>
      <c r="T64" s="25">
        <f t="shared" si="34"/>
        <v>-18.91668906208</v>
      </c>
    </row>
    <row r="65" spans="2:20" x14ac:dyDescent="0.3">
      <c r="B65" s="2" t="s">
        <v>5</v>
      </c>
      <c r="C65" s="2">
        <f>COUNT(C3:C63)</f>
        <v>61</v>
      </c>
      <c r="J65" s="2">
        <v>49</v>
      </c>
      <c r="K65" s="25">
        <f t="shared" si="25"/>
        <v>51.017737167428059</v>
      </c>
      <c r="L65" s="25">
        <f t="shared" si="26"/>
        <v>156.06691749529702</v>
      </c>
      <c r="M65" s="25">
        <f t="shared" si="27"/>
        <v>103.54232733136254</v>
      </c>
      <c r="N65" s="25">
        <f t="shared" si="28"/>
        <v>129.80462241332978</v>
      </c>
      <c r="O65" s="25">
        <f t="shared" si="29"/>
        <v>169.19806503628064</v>
      </c>
      <c r="P65" s="25">
        <f t="shared" si="30"/>
        <v>182.32921257726426</v>
      </c>
      <c r="Q65" s="25">
        <f t="shared" si="31"/>
        <v>103.54232733136254</v>
      </c>
      <c r="R65" s="25">
        <f t="shared" si="32"/>
        <v>221.72265520021512</v>
      </c>
      <c r="S65" s="25">
        <f t="shared" si="33"/>
        <v>51.017737167428059</v>
      </c>
      <c r="T65" s="25">
        <f t="shared" si="34"/>
        <v>-27.769148078473652</v>
      </c>
    </row>
    <row r="66" spans="2:20" x14ac:dyDescent="0.3">
      <c r="J66" s="2">
        <v>50</v>
      </c>
      <c r="K66" s="25">
        <f t="shared" si="25"/>
        <v>274.91937651169036</v>
      </c>
      <c r="L66" s="25">
        <f t="shared" si="26"/>
        <v>182.39478634775591</v>
      </c>
      <c r="M66" s="25">
        <f t="shared" si="27"/>
        <v>228.65708142972315</v>
      </c>
      <c r="N66" s="25">
        <f t="shared" si="28"/>
        <v>298.05052405267401</v>
      </c>
      <c r="O66" s="25">
        <f t="shared" si="29"/>
        <v>321.1816715936576</v>
      </c>
      <c r="P66" s="25">
        <f t="shared" si="30"/>
        <v>182.39478634775591</v>
      </c>
      <c r="Q66" s="25">
        <f t="shared" si="31"/>
        <v>390.57511421660848</v>
      </c>
      <c r="R66" s="25">
        <f t="shared" si="32"/>
        <v>89.870196183821434</v>
      </c>
      <c r="S66" s="25">
        <f t="shared" si="33"/>
        <v>-48.916689062080287</v>
      </c>
      <c r="T66" s="25">
        <f t="shared" si="34"/>
        <v>89.870196183821434</v>
      </c>
    </row>
    <row r="67" spans="2:20" x14ac:dyDescent="0.3">
      <c r="J67" s="2">
        <v>51</v>
      </c>
      <c r="K67" s="25">
        <f t="shared" si="25"/>
        <v>198.16527815103458</v>
      </c>
      <c r="L67" s="25">
        <f t="shared" si="26"/>
        <v>248.42757323300182</v>
      </c>
      <c r="M67" s="25">
        <f t="shared" si="27"/>
        <v>323.82101585595268</v>
      </c>
      <c r="N67" s="25">
        <f t="shared" si="28"/>
        <v>348.95216339693627</v>
      </c>
      <c r="O67" s="25">
        <f t="shared" si="29"/>
        <v>198.16527815103458</v>
      </c>
      <c r="P67" s="25">
        <f t="shared" si="30"/>
        <v>424.34560601988716</v>
      </c>
      <c r="Q67" s="25">
        <f t="shared" si="31"/>
        <v>97.640687987100108</v>
      </c>
      <c r="R67" s="25">
        <f t="shared" si="32"/>
        <v>-53.146197258801614</v>
      </c>
      <c r="S67" s="25">
        <f t="shared" si="33"/>
        <v>97.640687987100108</v>
      </c>
      <c r="T67" s="25">
        <f t="shared" si="34"/>
        <v>198.16527815103458</v>
      </c>
    </row>
    <row r="68" spans="2:20" x14ac:dyDescent="0.3">
      <c r="J68" s="2">
        <v>52</v>
      </c>
      <c r="K68" s="25">
        <f t="shared" si="25"/>
        <v>278.0833109379198</v>
      </c>
      <c r="L68" s="25">
        <f t="shared" si="26"/>
        <v>362.47675356087069</v>
      </c>
      <c r="M68" s="25">
        <f t="shared" si="27"/>
        <v>390.60790110185428</v>
      </c>
      <c r="N68" s="25">
        <f t="shared" si="28"/>
        <v>221.8210158559526</v>
      </c>
      <c r="O68" s="25">
        <f t="shared" si="29"/>
        <v>475.00134372480517</v>
      </c>
      <c r="P68" s="25">
        <f t="shared" si="30"/>
        <v>109.29642569201812</v>
      </c>
      <c r="Q68" s="25">
        <f t="shared" si="31"/>
        <v>-59.490459553883603</v>
      </c>
      <c r="R68" s="25">
        <f t="shared" si="32"/>
        <v>109.29642569201812</v>
      </c>
      <c r="S68" s="25">
        <f t="shared" si="33"/>
        <v>221.8210158559526</v>
      </c>
      <c r="T68" s="25">
        <f t="shared" si="34"/>
        <v>0</v>
      </c>
    </row>
    <row r="69" spans="2:20" x14ac:dyDescent="0.3">
      <c r="J69" s="2">
        <v>53</v>
      </c>
      <c r="K69" s="25">
        <f t="shared" si="25"/>
        <v>362.47675356087069</v>
      </c>
      <c r="L69" s="25">
        <f t="shared" si="26"/>
        <v>390.60790110185428</v>
      </c>
      <c r="M69" s="25">
        <f t="shared" si="27"/>
        <v>221.8210158559526</v>
      </c>
      <c r="N69" s="25">
        <f t="shared" si="28"/>
        <v>475.00134372480517</v>
      </c>
      <c r="O69" s="25">
        <f t="shared" si="29"/>
        <v>109.29642569201812</v>
      </c>
      <c r="P69" s="25">
        <f t="shared" si="30"/>
        <v>-59.490459553883603</v>
      </c>
      <c r="Q69" s="25">
        <f t="shared" si="31"/>
        <v>109.29642569201812</v>
      </c>
      <c r="R69" s="25">
        <f t="shared" si="32"/>
        <v>221.8210158559526</v>
      </c>
      <c r="S69" s="25">
        <f t="shared" si="33"/>
        <v>0</v>
      </c>
      <c r="T69" s="25">
        <f t="shared" si="34"/>
        <v>0</v>
      </c>
    </row>
    <row r="70" spans="2:20" x14ac:dyDescent="0.3">
      <c r="J70" s="2">
        <v>54</v>
      </c>
      <c r="K70" s="25">
        <f t="shared" si="25"/>
        <v>335.06691749529693</v>
      </c>
      <c r="L70" s="25">
        <f t="shared" si="26"/>
        <v>190.28003224939525</v>
      </c>
      <c r="M70" s="25">
        <f t="shared" si="27"/>
        <v>407.46036011824782</v>
      </c>
      <c r="N70" s="25">
        <f t="shared" si="28"/>
        <v>93.755442085460771</v>
      </c>
      <c r="O70" s="25">
        <f t="shared" si="29"/>
        <v>-51.031443160440951</v>
      </c>
      <c r="P70" s="25">
        <f t="shared" si="30"/>
        <v>93.755442085460771</v>
      </c>
      <c r="Q70" s="25">
        <f t="shared" si="31"/>
        <v>190.28003224939525</v>
      </c>
      <c r="R70" s="25">
        <f t="shared" si="32"/>
        <v>0</v>
      </c>
      <c r="S70" s="25">
        <f t="shared" si="33"/>
        <v>0</v>
      </c>
      <c r="T70" s="25">
        <f t="shared" si="34"/>
        <v>0</v>
      </c>
    </row>
    <row r="71" spans="2:20" x14ac:dyDescent="0.3">
      <c r="J71" s="2">
        <v>55</v>
      </c>
      <c r="K71" s="25">
        <f t="shared" si="25"/>
        <v>213.93576995431326</v>
      </c>
      <c r="L71" s="25">
        <f t="shared" si="26"/>
        <v>458.11609782316583</v>
      </c>
      <c r="M71" s="25">
        <f t="shared" si="27"/>
        <v>105.41117979037878</v>
      </c>
      <c r="N71" s="25">
        <f t="shared" si="28"/>
        <v>-57.37570545552294</v>
      </c>
      <c r="O71" s="25">
        <f t="shared" si="29"/>
        <v>105.41117979037878</v>
      </c>
      <c r="P71" s="25">
        <f t="shared" si="30"/>
        <v>213.93576995431326</v>
      </c>
      <c r="Q71" s="25">
        <f t="shared" si="31"/>
        <v>0</v>
      </c>
      <c r="R71" s="25">
        <f t="shared" si="32"/>
        <v>0</v>
      </c>
      <c r="S71" s="25">
        <f t="shared" si="33"/>
        <v>0</v>
      </c>
      <c r="T71" s="25">
        <f t="shared" si="34"/>
        <v>0</v>
      </c>
    </row>
    <row r="72" spans="2:20" x14ac:dyDescent="0.3">
      <c r="J72" s="2">
        <v>56</v>
      </c>
      <c r="K72" s="25">
        <f t="shared" si="25"/>
        <v>356.80462241332981</v>
      </c>
      <c r="L72" s="25">
        <f t="shared" si="26"/>
        <v>82.099704380542761</v>
      </c>
      <c r="M72" s="25">
        <f t="shared" si="27"/>
        <v>-44.687180865358961</v>
      </c>
      <c r="N72" s="25">
        <f t="shared" si="28"/>
        <v>82.099704380542761</v>
      </c>
      <c r="O72" s="25">
        <f t="shared" si="29"/>
        <v>166.62429454447724</v>
      </c>
      <c r="P72" s="25">
        <f t="shared" si="30"/>
        <v>0</v>
      </c>
      <c r="Q72" s="25">
        <f t="shared" si="31"/>
        <v>0</v>
      </c>
      <c r="R72" s="25">
        <f t="shared" si="32"/>
        <v>0</v>
      </c>
      <c r="S72" s="25">
        <f t="shared" si="33"/>
        <v>0</v>
      </c>
      <c r="T72" s="25">
        <f t="shared" si="34"/>
        <v>0</v>
      </c>
    </row>
    <row r="73" spans="2:20" x14ac:dyDescent="0.3">
      <c r="J73" s="2">
        <v>57</v>
      </c>
      <c r="K73" s="25">
        <f t="shared" si="25"/>
        <v>70.44396667562475</v>
      </c>
      <c r="L73" s="25">
        <f t="shared" si="26"/>
        <v>-38.342918570276971</v>
      </c>
      <c r="M73" s="25">
        <f t="shared" si="27"/>
        <v>70.44396667562475</v>
      </c>
      <c r="N73" s="25">
        <f t="shared" si="28"/>
        <v>142.96855683955923</v>
      </c>
      <c r="O73" s="25">
        <f t="shared" si="29"/>
        <v>0</v>
      </c>
      <c r="P73" s="25">
        <f t="shared" si="30"/>
        <v>0</v>
      </c>
      <c r="Q73" s="25">
        <f t="shared" si="31"/>
        <v>0</v>
      </c>
      <c r="R73" s="25">
        <f t="shared" si="32"/>
        <v>0</v>
      </c>
      <c r="S73" s="25">
        <f t="shared" si="33"/>
        <v>0</v>
      </c>
      <c r="T73" s="25">
        <f t="shared" si="34"/>
        <v>0</v>
      </c>
    </row>
    <row r="74" spans="2:20" x14ac:dyDescent="0.3">
      <c r="J74" s="2">
        <v>58</v>
      </c>
      <c r="K74" s="25">
        <f t="shared" si="25"/>
        <v>-34.113410373555645</v>
      </c>
      <c r="L74" s="25">
        <f t="shared" si="26"/>
        <v>62.67347487234607</v>
      </c>
      <c r="M74" s="25">
        <f t="shared" si="27"/>
        <v>127.19806503628055</v>
      </c>
      <c r="N74" s="25">
        <f t="shared" si="28"/>
        <v>0</v>
      </c>
      <c r="O74" s="25">
        <f t="shared" si="29"/>
        <v>0</v>
      </c>
      <c r="P74" s="25">
        <f t="shared" si="30"/>
        <v>0</v>
      </c>
      <c r="Q74" s="25">
        <f t="shared" si="31"/>
        <v>0</v>
      </c>
      <c r="R74" s="25">
        <f t="shared" si="32"/>
        <v>0</v>
      </c>
      <c r="S74" s="25">
        <f t="shared" si="33"/>
        <v>0</v>
      </c>
      <c r="T74" s="25">
        <f t="shared" si="34"/>
        <v>0</v>
      </c>
    </row>
    <row r="75" spans="2:20" x14ac:dyDescent="0.3">
      <c r="J75" s="2">
        <v>59</v>
      </c>
      <c r="K75" s="25">
        <f t="shared" si="25"/>
        <v>62.67347487234607</v>
      </c>
      <c r="L75" s="25">
        <f t="shared" si="26"/>
        <v>127.19806503628055</v>
      </c>
      <c r="M75" s="25">
        <f t="shared" si="27"/>
        <v>0</v>
      </c>
      <c r="N75" s="25">
        <f t="shared" si="28"/>
        <v>0</v>
      </c>
      <c r="O75" s="25">
        <f t="shared" si="29"/>
        <v>0</v>
      </c>
      <c r="P75" s="25">
        <f t="shared" si="30"/>
        <v>0</v>
      </c>
      <c r="Q75" s="25">
        <f t="shared" si="31"/>
        <v>0</v>
      </c>
      <c r="R75" s="25">
        <f t="shared" si="32"/>
        <v>0</v>
      </c>
      <c r="S75" s="25">
        <f t="shared" si="33"/>
        <v>0</v>
      </c>
      <c r="T75" s="25">
        <f t="shared" si="34"/>
        <v>0</v>
      </c>
    </row>
    <row r="76" spans="2:20" x14ac:dyDescent="0.3">
      <c r="J76" s="2">
        <v>60</v>
      </c>
      <c r="K76" s="25">
        <f t="shared" si="25"/>
        <v>127.19806503628055</v>
      </c>
      <c r="L76" s="25">
        <f t="shared" si="26"/>
        <v>0</v>
      </c>
      <c r="M76" s="25">
        <f t="shared" si="27"/>
        <v>0</v>
      </c>
      <c r="N76" s="25">
        <f t="shared" si="28"/>
        <v>0</v>
      </c>
      <c r="O76" s="25">
        <f t="shared" si="29"/>
        <v>0</v>
      </c>
      <c r="P76" s="25">
        <f t="shared" si="30"/>
        <v>0</v>
      </c>
      <c r="Q76" s="25">
        <f t="shared" si="31"/>
        <v>0</v>
      </c>
      <c r="R76" s="25">
        <f t="shared" si="32"/>
        <v>0</v>
      </c>
      <c r="S76" s="25">
        <f t="shared" si="33"/>
        <v>0</v>
      </c>
      <c r="T76" s="25">
        <f t="shared" si="34"/>
        <v>0</v>
      </c>
    </row>
    <row r="77" spans="2:20" x14ac:dyDescent="0.3">
      <c r="J77" s="2">
        <v>61</v>
      </c>
      <c r="K77" s="25">
        <f t="shared" si="25"/>
        <v>0</v>
      </c>
      <c r="L77" s="25">
        <f t="shared" si="26"/>
        <v>0</v>
      </c>
      <c r="M77" s="25">
        <f t="shared" si="27"/>
        <v>0</v>
      </c>
      <c r="N77" s="25">
        <f t="shared" si="28"/>
        <v>0</v>
      </c>
      <c r="O77" s="25">
        <f t="shared" si="29"/>
        <v>0</v>
      </c>
      <c r="P77" s="25">
        <f t="shared" si="30"/>
        <v>0</v>
      </c>
      <c r="Q77" s="25">
        <f t="shared" si="31"/>
        <v>0</v>
      </c>
      <c r="R77" s="25">
        <f t="shared" si="32"/>
        <v>0</v>
      </c>
      <c r="S77" s="25">
        <f t="shared" si="33"/>
        <v>0</v>
      </c>
      <c r="T77" s="25">
        <f t="shared" si="34"/>
        <v>0</v>
      </c>
    </row>
    <row r="78" spans="2:20" x14ac:dyDescent="0.3">
      <c r="J78" s="2" t="s">
        <v>11</v>
      </c>
      <c r="K78" s="25">
        <f>SUM(K17:K77)</f>
        <v>32379.982262832567</v>
      </c>
      <c r="L78" s="25">
        <f t="shared" ref="L78:T78" si="35">SUM(L17:L77)</f>
        <v>27922.03009943564</v>
      </c>
      <c r="M78" s="25">
        <f t="shared" si="35"/>
        <v>18641.946788497713</v>
      </c>
      <c r="N78" s="25">
        <f t="shared" si="35"/>
        <v>9730.3880677237303</v>
      </c>
      <c r="O78" s="25">
        <f t="shared" si="35"/>
        <v>4117.4522977694141</v>
      </c>
      <c r="P78" s="25">
        <f t="shared" si="35"/>
        <v>1984.5984950282152</v>
      </c>
      <c r="Q78" s="25">
        <f t="shared" si="35"/>
        <v>1535.5971513034106</v>
      </c>
      <c r="R78" s="25">
        <f t="shared" si="35"/>
        <v>1844.0384305294247</v>
      </c>
      <c r="S78" s="25">
        <f t="shared" si="35"/>
        <v>1916.8567589357672</v>
      </c>
      <c r="T78" s="25">
        <f t="shared" si="35"/>
        <v>1941.8554152109621</v>
      </c>
    </row>
  </sheetData>
  <sortState xmlns:xlrd2="http://schemas.microsoft.com/office/spreadsheetml/2017/richdata2" ref="BK13:BK36">
    <sortCondition descending="1" ref="BK13:BK36"/>
  </sortState>
  <mergeCells count="11">
    <mergeCell ref="BE9:BK9"/>
    <mergeCell ref="AZ9:BD9"/>
    <mergeCell ref="AQ9:AQ10"/>
    <mergeCell ref="AR9:AT9"/>
    <mergeCell ref="AU9:AY9"/>
    <mergeCell ref="W9:W10"/>
    <mergeCell ref="AI9:AI10"/>
    <mergeCell ref="X9:AA9"/>
    <mergeCell ref="AB9:AD9"/>
    <mergeCell ref="AE9:AG9"/>
    <mergeCell ref="AH9:AH10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D718-F958-425B-802D-84233718442E}">
  <dimension ref="A1:V61"/>
  <sheetViews>
    <sheetView workbookViewId="0">
      <selection activeCell="F1" sqref="F1:I61"/>
    </sheetView>
  </sheetViews>
  <sheetFormatPr defaultRowHeight="14.4" x14ac:dyDescent="0.3"/>
  <cols>
    <col min="1" max="1" width="10.109375" bestFit="1" customWidth="1"/>
    <col min="6" max="6" width="10.109375" bestFit="1" customWidth="1"/>
  </cols>
  <sheetData>
    <row r="1" spans="1:22" x14ac:dyDescent="0.3">
      <c r="A1" s="1">
        <v>43252</v>
      </c>
      <c r="B1">
        <v>202</v>
      </c>
      <c r="C1">
        <v>418</v>
      </c>
      <c r="D1" s="2">
        <v>595</v>
      </c>
      <c r="F1" s="1">
        <v>43617</v>
      </c>
      <c r="G1">
        <v>165</v>
      </c>
      <c r="H1">
        <v>389</v>
      </c>
      <c r="I1">
        <v>593</v>
      </c>
    </row>
    <row r="2" spans="1:22" x14ac:dyDescent="0.3">
      <c r="A2" s="1">
        <v>43253</v>
      </c>
      <c r="B2">
        <v>203</v>
      </c>
      <c r="C2">
        <v>417</v>
      </c>
      <c r="D2" s="2">
        <v>595</v>
      </c>
      <c r="F2" s="1">
        <v>43618</v>
      </c>
      <c r="G2">
        <v>168</v>
      </c>
      <c r="H2">
        <v>389</v>
      </c>
      <c r="I2">
        <v>597</v>
      </c>
    </row>
    <row r="3" spans="1:22" ht="15" thickBot="1" x14ac:dyDescent="0.35">
      <c r="A3" s="1">
        <v>43254</v>
      </c>
      <c r="B3">
        <v>209</v>
      </c>
      <c r="C3">
        <v>416</v>
      </c>
      <c r="D3" s="2">
        <v>596</v>
      </c>
      <c r="F3" s="1">
        <v>43619</v>
      </c>
      <c r="G3">
        <v>174</v>
      </c>
      <c r="H3">
        <v>397</v>
      </c>
      <c r="I3">
        <v>601</v>
      </c>
      <c r="L3" s="15" t="s">
        <v>51</v>
      </c>
      <c r="M3" s="16"/>
      <c r="N3" s="16"/>
      <c r="P3" s="12" t="s">
        <v>51</v>
      </c>
      <c r="Q3" s="14"/>
      <c r="R3" s="14"/>
      <c r="T3" s="12" t="s">
        <v>51</v>
      </c>
      <c r="U3" s="14"/>
      <c r="V3" s="14"/>
    </row>
    <row r="4" spans="1:22" ht="15" thickBot="1" x14ac:dyDescent="0.35">
      <c r="A4" s="1">
        <v>43255</v>
      </c>
      <c r="B4">
        <v>208</v>
      </c>
      <c r="C4">
        <v>420</v>
      </c>
      <c r="D4" s="2">
        <v>595</v>
      </c>
      <c r="F4" s="1">
        <v>43620</v>
      </c>
      <c r="G4">
        <v>175</v>
      </c>
      <c r="H4">
        <v>408</v>
      </c>
      <c r="I4">
        <v>604</v>
      </c>
      <c r="L4" s="17"/>
      <c r="M4" s="18">
        <v>6</v>
      </c>
      <c r="N4" s="18">
        <v>7</v>
      </c>
      <c r="P4" s="13"/>
      <c r="Q4" s="8">
        <v>6</v>
      </c>
      <c r="R4" s="8">
        <v>7</v>
      </c>
      <c r="T4" s="13"/>
      <c r="U4" s="8">
        <v>6</v>
      </c>
      <c r="V4" s="8">
        <v>7</v>
      </c>
    </row>
    <row r="5" spans="1:22" ht="15" thickBot="1" x14ac:dyDescent="0.35">
      <c r="A5" s="1">
        <v>43256</v>
      </c>
      <c r="B5">
        <v>209</v>
      </c>
      <c r="C5">
        <v>423</v>
      </c>
      <c r="D5" s="2">
        <v>599</v>
      </c>
      <c r="F5" s="1">
        <v>43621</v>
      </c>
      <c r="G5">
        <v>199</v>
      </c>
      <c r="H5">
        <v>413</v>
      </c>
      <c r="I5">
        <v>615</v>
      </c>
      <c r="L5" s="19">
        <v>1</v>
      </c>
      <c r="M5" s="18">
        <v>165</v>
      </c>
      <c r="N5" s="18">
        <v>264</v>
      </c>
      <c r="P5" s="9">
        <v>1</v>
      </c>
      <c r="Q5" s="8">
        <v>389</v>
      </c>
      <c r="R5" s="8">
        <v>475</v>
      </c>
      <c r="T5" s="9">
        <v>1</v>
      </c>
      <c r="U5" s="8">
        <v>593</v>
      </c>
      <c r="V5" s="8">
        <v>600</v>
      </c>
    </row>
    <row r="6" spans="1:22" ht="15" thickBot="1" x14ac:dyDescent="0.35">
      <c r="A6" s="1">
        <v>43257</v>
      </c>
      <c r="B6">
        <v>209</v>
      </c>
      <c r="C6">
        <v>421</v>
      </c>
      <c r="D6" s="2">
        <v>603</v>
      </c>
      <c r="F6" s="1">
        <v>43622</v>
      </c>
      <c r="G6">
        <v>248</v>
      </c>
      <c r="H6">
        <v>428</v>
      </c>
      <c r="I6">
        <v>619</v>
      </c>
      <c r="L6" s="19">
        <v>2</v>
      </c>
      <c r="M6" s="18">
        <v>168</v>
      </c>
      <c r="N6" s="18">
        <v>244</v>
      </c>
      <c r="P6" s="9">
        <v>2</v>
      </c>
      <c r="Q6" s="8">
        <v>389</v>
      </c>
      <c r="R6" s="8">
        <v>486</v>
      </c>
      <c r="T6" s="9">
        <v>2</v>
      </c>
      <c r="U6" s="8">
        <v>597</v>
      </c>
      <c r="V6" s="8">
        <v>603</v>
      </c>
    </row>
    <row r="7" spans="1:22" ht="15" thickBot="1" x14ac:dyDescent="0.35">
      <c r="A7" s="1">
        <v>43258</v>
      </c>
      <c r="B7">
        <v>218</v>
      </c>
      <c r="C7">
        <v>407</v>
      </c>
      <c r="D7" s="2">
        <v>602</v>
      </c>
      <c r="F7" s="1">
        <v>43623</v>
      </c>
      <c r="G7">
        <v>255</v>
      </c>
      <c r="H7">
        <v>446</v>
      </c>
      <c r="I7">
        <v>616</v>
      </c>
      <c r="L7" s="19">
        <v>3</v>
      </c>
      <c r="M7" s="18">
        <v>174</v>
      </c>
      <c r="N7" s="18">
        <v>234</v>
      </c>
      <c r="P7" s="9">
        <v>3</v>
      </c>
      <c r="Q7" s="8">
        <v>397</v>
      </c>
      <c r="R7" s="8">
        <v>471</v>
      </c>
      <c r="T7" s="9">
        <v>3</v>
      </c>
      <c r="U7" s="8">
        <v>601</v>
      </c>
      <c r="V7" s="8">
        <v>606</v>
      </c>
    </row>
    <row r="8" spans="1:22" ht="15" thickBot="1" x14ac:dyDescent="0.35">
      <c r="A8" s="1">
        <v>43259</v>
      </c>
      <c r="B8">
        <v>226</v>
      </c>
      <c r="C8">
        <v>413</v>
      </c>
      <c r="D8" s="2">
        <v>602</v>
      </c>
      <c r="F8" s="1">
        <v>43624</v>
      </c>
      <c r="G8">
        <v>260</v>
      </c>
      <c r="H8">
        <v>460</v>
      </c>
      <c r="I8">
        <v>614</v>
      </c>
      <c r="L8" s="19">
        <v>4</v>
      </c>
      <c r="M8" s="18">
        <v>175</v>
      </c>
      <c r="N8" s="18">
        <v>222</v>
      </c>
      <c r="P8" s="9">
        <v>4</v>
      </c>
      <c r="Q8" s="8">
        <v>408</v>
      </c>
      <c r="R8" s="8">
        <v>442</v>
      </c>
      <c r="T8" s="9">
        <v>4</v>
      </c>
      <c r="U8" s="8">
        <v>604</v>
      </c>
      <c r="V8" s="8">
        <v>609</v>
      </c>
    </row>
    <row r="9" spans="1:22" ht="15" thickBot="1" x14ac:dyDescent="0.35">
      <c r="A9" s="1">
        <v>43260</v>
      </c>
      <c r="B9">
        <v>230</v>
      </c>
      <c r="C9">
        <v>420</v>
      </c>
      <c r="D9" s="2">
        <v>604</v>
      </c>
      <c r="F9" s="1">
        <v>43625</v>
      </c>
      <c r="G9">
        <v>256</v>
      </c>
      <c r="H9">
        <v>465</v>
      </c>
      <c r="I9">
        <v>610</v>
      </c>
      <c r="L9" s="19">
        <v>5</v>
      </c>
      <c r="M9" s="18">
        <v>199</v>
      </c>
      <c r="N9" s="18">
        <v>212</v>
      </c>
      <c r="P9" s="9">
        <v>5</v>
      </c>
      <c r="Q9" s="8">
        <v>413</v>
      </c>
      <c r="R9" s="8">
        <v>431</v>
      </c>
      <c r="T9" s="9">
        <v>5</v>
      </c>
      <c r="U9" s="8">
        <v>615</v>
      </c>
      <c r="V9" s="8">
        <v>610</v>
      </c>
    </row>
    <row r="10" spans="1:22" ht="15" thickBot="1" x14ac:dyDescent="0.35">
      <c r="A10" s="1">
        <v>43261</v>
      </c>
      <c r="B10">
        <v>250</v>
      </c>
      <c r="C10">
        <v>429</v>
      </c>
      <c r="D10" s="2">
        <v>602</v>
      </c>
      <c r="F10" s="1">
        <v>43626</v>
      </c>
      <c r="G10">
        <v>251</v>
      </c>
      <c r="H10">
        <v>471</v>
      </c>
      <c r="I10">
        <v>606</v>
      </c>
      <c r="L10" s="19">
        <v>6</v>
      </c>
      <c r="M10" s="18">
        <v>248</v>
      </c>
      <c r="N10" s="18">
        <v>206</v>
      </c>
      <c r="P10" s="9">
        <v>6</v>
      </c>
      <c r="Q10" s="8">
        <v>428</v>
      </c>
      <c r="R10" s="8">
        <v>428</v>
      </c>
      <c r="T10" s="9">
        <v>6</v>
      </c>
      <c r="U10" s="8">
        <v>619</v>
      </c>
      <c r="V10" s="8">
        <v>613</v>
      </c>
    </row>
    <row r="11" spans="1:22" ht="15" thickBot="1" x14ac:dyDescent="0.35">
      <c r="A11" s="1">
        <v>43262</v>
      </c>
      <c r="B11">
        <v>276</v>
      </c>
      <c r="C11">
        <v>439</v>
      </c>
      <c r="D11" s="2">
        <v>600</v>
      </c>
      <c r="F11" s="1">
        <v>43627</v>
      </c>
      <c r="G11">
        <v>244</v>
      </c>
      <c r="H11">
        <v>462</v>
      </c>
      <c r="I11">
        <v>606</v>
      </c>
      <c r="L11" s="19">
        <v>7</v>
      </c>
      <c r="M11" s="18">
        <v>255</v>
      </c>
      <c r="N11" s="18">
        <v>209</v>
      </c>
      <c r="P11" s="9">
        <v>7</v>
      </c>
      <c r="Q11" s="8">
        <v>446</v>
      </c>
      <c r="R11" s="8">
        <v>436</v>
      </c>
      <c r="T11" s="9">
        <v>7</v>
      </c>
      <c r="U11" s="8">
        <v>616</v>
      </c>
      <c r="V11" s="8">
        <v>625</v>
      </c>
    </row>
    <row r="12" spans="1:22" ht="15" thickBot="1" x14ac:dyDescent="0.35">
      <c r="A12" s="1">
        <v>43263</v>
      </c>
      <c r="B12">
        <v>285</v>
      </c>
      <c r="C12">
        <v>463</v>
      </c>
      <c r="D12" s="2">
        <v>601</v>
      </c>
      <c r="F12" s="1">
        <v>43628</v>
      </c>
      <c r="G12">
        <v>231</v>
      </c>
      <c r="H12">
        <v>453</v>
      </c>
      <c r="I12">
        <v>605</v>
      </c>
      <c r="L12" s="19">
        <v>8</v>
      </c>
      <c r="M12" s="18">
        <v>260</v>
      </c>
      <c r="N12" s="18">
        <v>204</v>
      </c>
      <c r="P12" s="9">
        <v>8</v>
      </c>
      <c r="Q12" s="8">
        <v>460</v>
      </c>
      <c r="R12" s="8">
        <v>441</v>
      </c>
      <c r="T12" s="9">
        <v>8</v>
      </c>
      <c r="U12" s="8">
        <v>614</v>
      </c>
      <c r="V12" s="8">
        <v>627</v>
      </c>
    </row>
    <row r="13" spans="1:22" ht="15" thickBot="1" x14ac:dyDescent="0.35">
      <c r="A13" s="1">
        <v>43264</v>
      </c>
      <c r="B13">
        <v>290</v>
      </c>
      <c r="C13">
        <v>475</v>
      </c>
      <c r="D13" s="2">
        <v>603</v>
      </c>
      <c r="F13" s="1">
        <v>43629</v>
      </c>
      <c r="G13">
        <v>229</v>
      </c>
      <c r="H13">
        <v>450</v>
      </c>
      <c r="I13">
        <v>605</v>
      </c>
      <c r="L13" s="19">
        <v>9</v>
      </c>
      <c r="M13" s="18">
        <v>256</v>
      </c>
      <c r="N13" s="18">
        <v>203</v>
      </c>
      <c r="P13" s="9">
        <v>9</v>
      </c>
      <c r="Q13" s="8">
        <v>465</v>
      </c>
      <c r="R13" s="8">
        <v>433</v>
      </c>
      <c r="T13" s="9">
        <v>9</v>
      </c>
      <c r="U13" s="8">
        <v>610</v>
      </c>
      <c r="V13" s="8">
        <v>627</v>
      </c>
    </row>
    <row r="14" spans="1:22" ht="15" thickBot="1" x14ac:dyDescent="0.35">
      <c r="A14" s="1">
        <v>43265</v>
      </c>
      <c r="B14">
        <v>254</v>
      </c>
      <c r="C14">
        <v>464</v>
      </c>
      <c r="D14" s="2">
        <v>607</v>
      </c>
      <c r="F14" s="1">
        <v>43630</v>
      </c>
      <c r="G14">
        <v>251</v>
      </c>
      <c r="H14">
        <v>450</v>
      </c>
      <c r="I14">
        <v>606</v>
      </c>
      <c r="L14" s="19">
        <v>10</v>
      </c>
      <c r="M14" s="18">
        <v>251</v>
      </c>
      <c r="N14" s="18">
        <v>213</v>
      </c>
      <c r="P14" s="9">
        <v>10</v>
      </c>
      <c r="Q14" s="8">
        <v>471</v>
      </c>
      <c r="R14" s="8">
        <v>435</v>
      </c>
      <c r="T14" s="9">
        <v>10</v>
      </c>
      <c r="U14" s="8">
        <v>606</v>
      </c>
      <c r="V14" s="8">
        <v>627</v>
      </c>
    </row>
    <row r="15" spans="1:22" ht="15" thickBot="1" x14ac:dyDescent="0.35">
      <c r="A15" s="1">
        <v>43266</v>
      </c>
      <c r="B15">
        <v>238</v>
      </c>
      <c r="C15">
        <v>456</v>
      </c>
      <c r="D15" s="2">
        <v>611</v>
      </c>
      <c r="F15" s="1">
        <v>43631</v>
      </c>
      <c r="G15">
        <v>254</v>
      </c>
      <c r="H15">
        <v>457</v>
      </c>
      <c r="I15">
        <v>607</v>
      </c>
      <c r="L15" s="19">
        <v>11</v>
      </c>
      <c r="M15" s="18">
        <v>244</v>
      </c>
      <c r="N15" s="18">
        <v>209</v>
      </c>
      <c r="P15" s="9">
        <v>11</v>
      </c>
      <c r="Q15" s="8">
        <v>462</v>
      </c>
      <c r="R15" s="8">
        <v>439</v>
      </c>
      <c r="T15" s="9">
        <v>11</v>
      </c>
      <c r="U15" s="8">
        <v>606</v>
      </c>
      <c r="V15" s="8">
        <v>628</v>
      </c>
    </row>
    <row r="16" spans="1:22" ht="15" thickBot="1" x14ac:dyDescent="0.35">
      <c r="A16" s="1">
        <v>43267</v>
      </c>
      <c r="B16">
        <v>232</v>
      </c>
      <c r="C16">
        <v>437</v>
      </c>
      <c r="D16" s="2">
        <v>617</v>
      </c>
      <c r="F16" s="1">
        <v>43632</v>
      </c>
      <c r="G16">
        <v>246</v>
      </c>
      <c r="H16">
        <v>460</v>
      </c>
      <c r="I16">
        <v>607</v>
      </c>
      <c r="L16" s="19">
        <v>12</v>
      </c>
      <c r="M16" s="18">
        <v>231</v>
      </c>
      <c r="N16" s="18">
        <v>204</v>
      </c>
      <c r="P16" s="9">
        <v>12</v>
      </c>
      <c r="Q16" s="8">
        <v>453</v>
      </c>
      <c r="R16" s="8">
        <v>445</v>
      </c>
      <c r="T16" s="9">
        <v>12</v>
      </c>
      <c r="U16" s="8">
        <v>605</v>
      </c>
      <c r="V16" s="8">
        <v>631</v>
      </c>
    </row>
    <row r="17" spans="1:22" ht="15" thickBot="1" x14ac:dyDescent="0.35">
      <c r="A17" s="1">
        <v>43268</v>
      </c>
      <c r="B17">
        <v>250</v>
      </c>
      <c r="C17">
        <v>439</v>
      </c>
      <c r="D17" s="2">
        <v>614</v>
      </c>
      <c r="F17" s="1">
        <v>43633</v>
      </c>
      <c r="G17">
        <v>238</v>
      </c>
      <c r="H17">
        <v>453</v>
      </c>
      <c r="I17">
        <v>607</v>
      </c>
      <c r="L17" s="19">
        <v>13</v>
      </c>
      <c r="M17" s="18">
        <v>229</v>
      </c>
      <c r="N17" s="18">
        <v>224</v>
      </c>
      <c r="P17" s="9">
        <v>13</v>
      </c>
      <c r="Q17" s="8">
        <v>450</v>
      </c>
      <c r="R17" s="8">
        <v>429</v>
      </c>
      <c r="T17" s="9">
        <v>13</v>
      </c>
      <c r="U17" s="8">
        <v>605</v>
      </c>
      <c r="V17" s="8">
        <v>631</v>
      </c>
    </row>
    <row r="18" spans="1:22" ht="15" thickBot="1" x14ac:dyDescent="0.35">
      <c r="A18" s="1">
        <v>43269</v>
      </c>
      <c r="B18">
        <v>278</v>
      </c>
      <c r="C18">
        <v>457</v>
      </c>
      <c r="D18" s="2">
        <v>611</v>
      </c>
      <c r="F18" s="1">
        <v>43634</v>
      </c>
      <c r="G18">
        <v>243</v>
      </c>
      <c r="H18">
        <v>455</v>
      </c>
      <c r="I18">
        <v>606</v>
      </c>
      <c r="L18" s="19">
        <v>14</v>
      </c>
      <c r="M18" s="18">
        <v>251</v>
      </c>
      <c r="N18" s="18">
        <v>231</v>
      </c>
      <c r="P18" s="9">
        <v>14</v>
      </c>
      <c r="Q18" s="8">
        <v>450</v>
      </c>
      <c r="R18" s="8">
        <v>436</v>
      </c>
      <c r="T18" s="9">
        <v>14</v>
      </c>
      <c r="U18" s="8">
        <v>606</v>
      </c>
      <c r="V18" s="8">
        <v>632</v>
      </c>
    </row>
    <row r="19" spans="1:22" ht="15" thickBot="1" x14ac:dyDescent="0.35">
      <c r="A19" s="1">
        <v>43270</v>
      </c>
      <c r="B19">
        <v>283</v>
      </c>
      <c r="C19">
        <v>479</v>
      </c>
      <c r="D19" s="2">
        <v>605</v>
      </c>
      <c r="F19" s="1">
        <v>43635</v>
      </c>
      <c r="G19">
        <v>243</v>
      </c>
      <c r="H19">
        <v>450</v>
      </c>
      <c r="I19">
        <v>606</v>
      </c>
      <c r="L19" s="19">
        <v>15</v>
      </c>
      <c r="M19" s="18">
        <v>254</v>
      </c>
      <c r="N19" s="18">
        <v>240</v>
      </c>
      <c r="P19" s="9">
        <v>15</v>
      </c>
      <c r="Q19" s="8">
        <v>457</v>
      </c>
      <c r="R19" s="8">
        <v>470</v>
      </c>
      <c r="T19" s="9">
        <v>15</v>
      </c>
      <c r="U19" s="8">
        <v>607</v>
      </c>
      <c r="V19" s="8">
        <v>631</v>
      </c>
    </row>
    <row r="20" spans="1:22" ht="15" thickBot="1" x14ac:dyDescent="0.35">
      <c r="A20" s="1">
        <v>43271</v>
      </c>
      <c r="B20">
        <v>272</v>
      </c>
      <c r="C20">
        <v>479</v>
      </c>
      <c r="D20" s="2">
        <v>603</v>
      </c>
      <c r="F20" s="1">
        <v>43636</v>
      </c>
      <c r="G20">
        <v>237</v>
      </c>
      <c r="H20">
        <v>449</v>
      </c>
      <c r="I20">
        <v>605</v>
      </c>
      <c r="L20" s="19">
        <v>16</v>
      </c>
      <c r="M20" s="18">
        <v>246</v>
      </c>
      <c r="N20" s="18">
        <v>218</v>
      </c>
      <c r="P20" s="9">
        <v>16</v>
      </c>
      <c r="Q20" s="8">
        <v>460</v>
      </c>
      <c r="R20" s="8">
        <v>462</v>
      </c>
      <c r="T20" s="9">
        <v>16</v>
      </c>
      <c r="U20" s="8">
        <v>607</v>
      </c>
      <c r="V20" s="8">
        <v>633</v>
      </c>
    </row>
    <row r="21" spans="1:22" ht="15" thickBot="1" x14ac:dyDescent="0.35">
      <c r="A21" s="1">
        <v>43272</v>
      </c>
      <c r="B21">
        <v>269</v>
      </c>
      <c r="C21">
        <v>460</v>
      </c>
      <c r="D21" s="2">
        <v>606</v>
      </c>
      <c r="F21" s="1">
        <v>43637</v>
      </c>
      <c r="G21">
        <v>239</v>
      </c>
      <c r="H21">
        <v>446</v>
      </c>
      <c r="I21">
        <v>607</v>
      </c>
      <c r="L21" s="19">
        <v>17</v>
      </c>
      <c r="M21" s="18">
        <v>238</v>
      </c>
      <c r="N21" s="18">
        <v>239</v>
      </c>
      <c r="P21" s="9">
        <v>17</v>
      </c>
      <c r="Q21" s="8">
        <v>453</v>
      </c>
      <c r="R21" s="8">
        <v>459</v>
      </c>
      <c r="T21" s="9">
        <v>17</v>
      </c>
      <c r="U21" s="8">
        <v>607</v>
      </c>
      <c r="V21" s="8">
        <v>634</v>
      </c>
    </row>
    <row r="22" spans="1:22" ht="15" thickBot="1" x14ac:dyDescent="0.35">
      <c r="A22" s="1">
        <v>43273</v>
      </c>
      <c r="B22">
        <v>268</v>
      </c>
      <c r="C22">
        <v>447</v>
      </c>
      <c r="D22" s="2">
        <v>609</v>
      </c>
      <c r="F22" s="1">
        <v>43638</v>
      </c>
      <c r="G22">
        <v>234</v>
      </c>
      <c r="H22">
        <v>445</v>
      </c>
      <c r="I22">
        <v>607</v>
      </c>
      <c r="L22" s="19">
        <v>18</v>
      </c>
      <c r="M22" s="18">
        <v>243</v>
      </c>
      <c r="N22" s="18">
        <v>220</v>
      </c>
      <c r="P22" s="9">
        <v>18</v>
      </c>
      <c r="Q22" s="8">
        <v>455</v>
      </c>
      <c r="R22" s="8">
        <v>449</v>
      </c>
      <c r="T22" s="9">
        <v>18</v>
      </c>
      <c r="U22" s="8">
        <v>606</v>
      </c>
      <c r="V22" s="8">
        <v>634</v>
      </c>
    </row>
    <row r="23" spans="1:22" ht="15" thickBot="1" x14ac:dyDescent="0.35">
      <c r="A23" s="1">
        <v>43274</v>
      </c>
      <c r="B23">
        <v>269</v>
      </c>
      <c r="C23">
        <v>441</v>
      </c>
      <c r="D23" s="2">
        <v>610</v>
      </c>
      <c r="F23" s="1">
        <v>43639</v>
      </c>
      <c r="G23">
        <v>230</v>
      </c>
      <c r="H23">
        <v>448</v>
      </c>
      <c r="I23">
        <v>611</v>
      </c>
      <c r="L23" s="19">
        <v>19</v>
      </c>
      <c r="M23" s="18">
        <v>243</v>
      </c>
      <c r="N23" s="18">
        <v>219</v>
      </c>
      <c r="P23" s="9">
        <v>19</v>
      </c>
      <c r="Q23" s="8">
        <v>450</v>
      </c>
      <c r="R23" s="8">
        <v>453</v>
      </c>
      <c r="T23" s="9">
        <v>19</v>
      </c>
      <c r="U23" s="8">
        <v>606</v>
      </c>
      <c r="V23" s="8">
        <v>633</v>
      </c>
    </row>
    <row r="24" spans="1:22" ht="15" thickBot="1" x14ac:dyDescent="0.35">
      <c r="A24" s="1">
        <v>43275</v>
      </c>
      <c r="B24">
        <v>261</v>
      </c>
      <c r="C24">
        <v>435</v>
      </c>
      <c r="D24" s="2">
        <v>612</v>
      </c>
      <c r="F24" s="1">
        <v>43640</v>
      </c>
      <c r="G24">
        <v>230</v>
      </c>
      <c r="H24">
        <v>447</v>
      </c>
      <c r="I24">
        <v>613</v>
      </c>
      <c r="L24" s="19">
        <v>20</v>
      </c>
      <c r="M24" s="18">
        <v>237</v>
      </c>
      <c r="N24" s="18">
        <v>248</v>
      </c>
      <c r="P24" s="9">
        <v>20</v>
      </c>
      <c r="Q24" s="8">
        <v>449</v>
      </c>
      <c r="R24" s="8">
        <v>441</v>
      </c>
      <c r="T24" s="9">
        <v>20</v>
      </c>
      <c r="U24" s="8">
        <v>605</v>
      </c>
      <c r="V24" s="8">
        <v>633</v>
      </c>
    </row>
    <row r="25" spans="1:22" ht="15" thickBot="1" x14ac:dyDescent="0.35">
      <c r="A25" s="1">
        <v>43276</v>
      </c>
      <c r="B25">
        <v>255</v>
      </c>
      <c r="C25">
        <v>439</v>
      </c>
      <c r="D25" s="2">
        <v>614</v>
      </c>
      <c r="F25" s="1">
        <v>43641</v>
      </c>
      <c r="G25">
        <v>235</v>
      </c>
      <c r="H25">
        <v>451</v>
      </c>
      <c r="I25">
        <v>614</v>
      </c>
      <c r="L25" s="19">
        <v>21</v>
      </c>
      <c r="M25" s="18">
        <v>239</v>
      </c>
      <c r="N25" s="18">
        <v>244</v>
      </c>
      <c r="P25" s="9">
        <v>21</v>
      </c>
      <c r="Q25" s="8">
        <v>446</v>
      </c>
      <c r="R25" s="8">
        <v>450</v>
      </c>
      <c r="T25" s="9">
        <v>21</v>
      </c>
      <c r="U25" s="8">
        <v>607</v>
      </c>
      <c r="V25" s="8">
        <v>629</v>
      </c>
    </row>
    <row r="26" spans="1:22" ht="15" thickBot="1" x14ac:dyDescent="0.35">
      <c r="A26" s="1">
        <v>43277</v>
      </c>
      <c r="B26">
        <v>253</v>
      </c>
      <c r="C26">
        <v>439</v>
      </c>
      <c r="D26" s="2">
        <v>615</v>
      </c>
      <c r="F26" s="1">
        <v>43642</v>
      </c>
      <c r="G26">
        <v>234</v>
      </c>
      <c r="H26">
        <v>464</v>
      </c>
      <c r="I26">
        <v>616</v>
      </c>
      <c r="L26" s="19">
        <v>22</v>
      </c>
      <c r="M26" s="18">
        <v>234</v>
      </c>
      <c r="N26" s="18">
        <v>250</v>
      </c>
      <c r="P26" s="9">
        <v>22</v>
      </c>
      <c r="Q26" s="8">
        <v>445</v>
      </c>
      <c r="R26" s="8">
        <v>459</v>
      </c>
      <c r="T26" s="9">
        <v>22</v>
      </c>
      <c r="U26" s="8">
        <v>607</v>
      </c>
      <c r="V26" s="8">
        <v>623</v>
      </c>
    </row>
    <row r="27" spans="1:22" ht="15" thickBot="1" x14ac:dyDescent="0.35">
      <c r="A27" s="1">
        <v>43278</v>
      </c>
      <c r="B27">
        <v>253</v>
      </c>
      <c r="C27">
        <v>434</v>
      </c>
      <c r="D27" s="2">
        <v>617</v>
      </c>
      <c r="F27" s="1">
        <v>43643</v>
      </c>
      <c r="G27">
        <v>248</v>
      </c>
      <c r="H27">
        <v>464</v>
      </c>
      <c r="I27">
        <v>614</v>
      </c>
      <c r="L27" s="19">
        <v>23</v>
      </c>
      <c r="M27" s="18">
        <v>230</v>
      </c>
      <c r="N27" s="18">
        <v>265</v>
      </c>
      <c r="P27" s="9">
        <v>23</v>
      </c>
      <c r="Q27" s="8">
        <v>448</v>
      </c>
      <c r="R27" s="8">
        <v>463</v>
      </c>
      <c r="T27" s="9">
        <v>23</v>
      </c>
      <c r="U27" s="8">
        <v>611</v>
      </c>
      <c r="V27" s="8">
        <v>623</v>
      </c>
    </row>
    <row r="28" spans="1:22" ht="15" thickBot="1" x14ac:dyDescent="0.35">
      <c r="A28" s="1">
        <v>43279</v>
      </c>
      <c r="B28">
        <v>254</v>
      </c>
      <c r="C28">
        <v>437</v>
      </c>
      <c r="D28" s="2">
        <v>620</v>
      </c>
      <c r="F28" s="1">
        <v>43644</v>
      </c>
      <c r="G28">
        <v>239</v>
      </c>
      <c r="H28">
        <v>464</v>
      </c>
      <c r="I28">
        <v>617</v>
      </c>
      <c r="L28" s="19">
        <v>24</v>
      </c>
      <c r="M28" s="18">
        <v>230</v>
      </c>
      <c r="N28" s="18">
        <v>273</v>
      </c>
      <c r="P28" s="9">
        <v>24</v>
      </c>
      <c r="Q28" s="8">
        <v>447</v>
      </c>
      <c r="R28" s="8">
        <v>467</v>
      </c>
      <c r="T28" s="9">
        <v>24</v>
      </c>
      <c r="U28" s="8">
        <v>613</v>
      </c>
      <c r="V28" s="8">
        <v>619</v>
      </c>
    </row>
    <row r="29" spans="1:22" ht="15" thickBot="1" x14ac:dyDescent="0.35">
      <c r="A29" s="1">
        <v>43280</v>
      </c>
      <c r="B29">
        <v>256</v>
      </c>
      <c r="C29">
        <v>443</v>
      </c>
      <c r="D29" s="2">
        <v>624</v>
      </c>
      <c r="F29" s="1">
        <v>43645</v>
      </c>
      <c r="G29">
        <v>232</v>
      </c>
      <c r="H29">
        <v>468</v>
      </c>
      <c r="I29">
        <v>618</v>
      </c>
      <c r="L29" s="19">
        <v>25</v>
      </c>
      <c r="M29" s="18">
        <v>235</v>
      </c>
      <c r="N29" s="18">
        <v>276</v>
      </c>
      <c r="P29" s="9">
        <v>25</v>
      </c>
      <c r="Q29" s="8">
        <v>451</v>
      </c>
      <c r="R29" s="8">
        <v>480</v>
      </c>
      <c r="T29" s="9">
        <v>25</v>
      </c>
      <c r="U29" s="8">
        <v>614</v>
      </c>
      <c r="V29" s="8">
        <v>619</v>
      </c>
    </row>
    <row r="30" spans="1:22" ht="15" thickBot="1" x14ac:dyDescent="0.35">
      <c r="A30" s="1">
        <v>43281</v>
      </c>
      <c r="B30">
        <v>256</v>
      </c>
      <c r="C30">
        <v>440</v>
      </c>
      <c r="D30" s="2">
        <v>627</v>
      </c>
      <c r="F30" s="1">
        <v>43646</v>
      </c>
      <c r="G30">
        <v>255</v>
      </c>
      <c r="H30">
        <v>477</v>
      </c>
      <c r="I30">
        <v>607</v>
      </c>
      <c r="L30" s="19">
        <v>26</v>
      </c>
      <c r="M30" s="18">
        <v>234</v>
      </c>
      <c r="N30" s="18">
        <v>296</v>
      </c>
      <c r="P30" s="9">
        <v>26</v>
      </c>
      <c r="Q30" s="8">
        <v>464</v>
      </c>
      <c r="R30" s="8">
        <v>489</v>
      </c>
      <c r="T30" s="9">
        <v>26</v>
      </c>
      <c r="U30" s="8">
        <v>616</v>
      </c>
      <c r="V30" s="8">
        <v>613</v>
      </c>
    </row>
    <row r="31" spans="1:22" ht="15" thickBot="1" x14ac:dyDescent="0.35">
      <c r="A31" s="1">
        <v>43282</v>
      </c>
      <c r="B31">
        <v>255</v>
      </c>
      <c r="C31">
        <v>439</v>
      </c>
      <c r="D31" s="2">
        <v>633</v>
      </c>
      <c r="F31" s="1">
        <v>43647</v>
      </c>
      <c r="G31">
        <v>264</v>
      </c>
      <c r="H31">
        <v>475</v>
      </c>
      <c r="I31">
        <v>600</v>
      </c>
      <c r="L31" s="19">
        <v>27</v>
      </c>
      <c r="M31" s="18">
        <v>248</v>
      </c>
      <c r="N31" s="18">
        <v>299</v>
      </c>
      <c r="P31" s="9">
        <v>27</v>
      </c>
      <c r="Q31" s="8">
        <v>464</v>
      </c>
      <c r="R31" s="8">
        <v>494</v>
      </c>
      <c r="T31" s="9">
        <v>27</v>
      </c>
      <c r="U31" s="8">
        <v>614</v>
      </c>
      <c r="V31" s="8">
        <v>603</v>
      </c>
    </row>
    <row r="32" spans="1:22" ht="15" thickBot="1" x14ac:dyDescent="0.35">
      <c r="A32" s="1">
        <v>43283</v>
      </c>
      <c r="B32">
        <v>270</v>
      </c>
      <c r="C32">
        <v>452</v>
      </c>
      <c r="D32" s="2">
        <v>638</v>
      </c>
      <c r="F32" s="1">
        <v>43648</v>
      </c>
      <c r="G32">
        <v>244</v>
      </c>
      <c r="H32">
        <v>486</v>
      </c>
      <c r="I32">
        <v>603</v>
      </c>
      <c r="L32" s="19">
        <v>28</v>
      </c>
      <c r="M32" s="18">
        <v>239</v>
      </c>
      <c r="N32" s="18">
        <v>260</v>
      </c>
      <c r="P32" s="9">
        <v>28</v>
      </c>
      <c r="Q32" s="8">
        <v>464</v>
      </c>
      <c r="R32" s="8">
        <v>497</v>
      </c>
      <c r="T32" s="9">
        <v>28</v>
      </c>
      <c r="U32" s="8">
        <v>617</v>
      </c>
      <c r="V32" s="8">
        <v>603</v>
      </c>
    </row>
    <row r="33" spans="1:22" ht="15" thickBot="1" x14ac:dyDescent="0.35">
      <c r="A33" s="1">
        <v>43284</v>
      </c>
      <c r="B33">
        <v>277</v>
      </c>
      <c r="C33">
        <v>455</v>
      </c>
      <c r="D33" s="2">
        <v>650</v>
      </c>
      <c r="F33" s="1">
        <v>43649</v>
      </c>
      <c r="G33">
        <v>234</v>
      </c>
      <c r="H33">
        <v>471</v>
      </c>
      <c r="I33">
        <v>606</v>
      </c>
      <c r="L33" s="19">
        <v>29</v>
      </c>
      <c r="M33" s="18">
        <v>232</v>
      </c>
      <c r="N33" s="18">
        <v>228</v>
      </c>
      <c r="P33" s="9">
        <v>29</v>
      </c>
      <c r="Q33" s="8">
        <v>468</v>
      </c>
      <c r="R33" s="8">
        <v>477</v>
      </c>
      <c r="T33" s="9">
        <v>29</v>
      </c>
      <c r="U33" s="8">
        <v>618</v>
      </c>
      <c r="V33" s="8">
        <v>604</v>
      </c>
    </row>
    <row r="34" spans="1:22" ht="15" thickBot="1" x14ac:dyDescent="0.35">
      <c r="A34" s="1">
        <v>43285</v>
      </c>
      <c r="B34">
        <v>305</v>
      </c>
      <c r="C34">
        <v>464</v>
      </c>
      <c r="D34" s="2">
        <v>643</v>
      </c>
      <c r="F34" s="1">
        <v>43650</v>
      </c>
      <c r="G34">
        <v>222</v>
      </c>
      <c r="H34">
        <v>442</v>
      </c>
      <c r="I34">
        <v>609</v>
      </c>
      <c r="L34" s="19">
        <v>30</v>
      </c>
      <c r="M34" s="18">
        <v>255</v>
      </c>
      <c r="N34" s="18">
        <v>213</v>
      </c>
      <c r="P34" s="9">
        <v>30</v>
      </c>
      <c r="Q34" s="8">
        <v>477</v>
      </c>
      <c r="R34" s="8">
        <v>456</v>
      </c>
      <c r="T34" s="9">
        <v>30</v>
      </c>
      <c r="U34" s="8">
        <v>607</v>
      </c>
      <c r="V34" s="8">
        <v>605</v>
      </c>
    </row>
    <row r="35" spans="1:22" x14ac:dyDescent="0.3">
      <c r="A35" s="1">
        <v>43286</v>
      </c>
      <c r="B35">
        <v>307</v>
      </c>
      <c r="C35">
        <v>471</v>
      </c>
      <c r="D35" s="2">
        <v>639</v>
      </c>
      <c r="F35" s="1">
        <v>43651</v>
      </c>
      <c r="G35">
        <v>212</v>
      </c>
      <c r="H35">
        <v>431</v>
      </c>
      <c r="I35">
        <v>610</v>
      </c>
      <c r="L35" s="20">
        <v>31</v>
      </c>
      <c r="M35" s="21" t="s">
        <v>52</v>
      </c>
      <c r="N35" s="21">
        <v>208</v>
      </c>
      <c r="P35" s="10">
        <v>31</v>
      </c>
      <c r="Q35" s="11" t="s">
        <v>52</v>
      </c>
      <c r="R35" s="11">
        <v>439</v>
      </c>
      <c r="T35" s="10">
        <v>31</v>
      </c>
      <c r="U35" s="11" t="s">
        <v>52</v>
      </c>
      <c r="V35" s="11">
        <v>605</v>
      </c>
    </row>
    <row r="36" spans="1:22" x14ac:dyDescent="0.3">
      <c r="A36" s="1">
        <v>43287</v>
      </c>
      <c r="B36">
        <v>315</v>
      </c>
      <c r="C36">
        <v>481</v>
      </c>
      <c r="D36" s="2">
        <v>640</v>
      </c>
      <c r="F36" s="1">
        <v>43652</v>
      </c>
      <c r="G36">
        <v>206</v>
      </c>
      <c r="H36">
        <v>428</v>
      </c>
      <c r="I36">
        <v>613</v>
      </c>
    </row>
    <row r="37" spans="1:22" x14ac:dyDescent="0.3">
      <c r="A37" s="1">
        <v>43288</v>
      </c>
      <c r="B37">
        <v>324</v>
      </c>
      <c r="C37">
        <v>481</v>
      </c>
      <c r="D37" s="2">
        <v>638</v>
      </c>
      <c r="F37" s="1">
        <v>43653</v>
      </c>
      <c r="G37">
        <v>209</v>
      </c>
      <c r="H37">
        <v>436</v>
      </c>
      <c r="I37">
        <v>625</v>
      </c>
    </row>
    <row r="38" spans="1:22" x14ac:dyDescent="0.3">
      <c r="A38" s="1">
        <v>43289</v>
      </c>
      <c r="B38">
        <v>300</v>
      </c>
      <c r="C38">
        <v>490</v>
      </c>
      <c r="D38" s="2">
        <v>633</v>
      </c>
      <c r="F38" s="1">
        <v>43654</v>
      </c>
      <c r="G38">
        <v>204</v>
      </c>
      <c r="H38">
        <v>441</v>
      </c>
      <c r="I38">
        <v>627</v>
      </c>
    </row>
    <row r="39" spans="1:22" x14ac:dyDescent="0.3">
      <c r="A39" s="1">
        <v>43290</v>
      </c>
      <c r="B39">
        <v>271</v>
      </c>
      <c r="C39">
        <v>478</v>
      </c>
      <c r="D39" s="2">
        <v>628</v>
      </c>
      <c r="F39" s="1">
        <v>43655</v>
      </c>
      <c r="G39">
        <v>203</v>
      </c>
      <c r="H39">
        <v>433</v>
      </c>
      <c r="I39">
        <v>627</v>
      </c>
    </row>
    <row r="40" spans="1:22" x14ac:dyDescent="0.3">
      <c r="A40" s="1">
        <v>43291</v>
      </c>
      <c r="B40">
        <v>265</v>
      </c>
      <c r="C40">
        <v>454</v>
      </c>
      <c r="D40" s="2">
        <v>633</v>
      </c>
      <c r="F40" s="1">
        <v>43656</v>
      </c>
      <c r="G40">
        <v>213</v>
      </c>
      <c r="H40">
        <v>435</v>
      </c>
      <c r="I40">
        <v>627</v>
      </c>
    </row>
    <row r="41" spans="1:22" x14ac:dyDescent="0.3">
      <c r="A41" s="1">
        <v>43292</v>
      </c>
      <c r="B41">
        <v>255</v>
      </c>
      <c r="C41">
        <v>434</v>
      </c>
      <c r="D41" s="2">
        <v>635</v>
      </c>
      <c r="F41" s="1">
        <v>43657</v>
      </c>
      <c r="G41">
        <v>209</v>
      </c>
      <c r="H41">
        <v>439</v>
      </c>
      <c r="I41">
        <v>628</v>
      </c>
    </row>
    <row r="42" spans="1:22" x14ac:dyDescent="0.3">
      <c r="A42" s="1">
        <v>43293</v>
      </c>
      <c r="B42">
        <v>245</v>
      </c>
      <c r="C42">
        <v>425</v>
      </c>
      <c r="D42" s="2">
        <v>640</v>
      </c>
      <c r="F42" s="1">
        <v>43658</v>
      </c>
      <c r="G42">
        <v>204</v>
      </c>
      <c r="H42">
        <v>445</v>
      </c>
      <c r="I42">
        <v>631</v>
      </c>
    </row>
    <row r="43" spans="1:22" x14ac:dyDescent="0.3">
      <c r="A43" s="1">
        <v>43294</v>
      </c>
      <c r="B43">
        <v>244</v>
      </c>
      <c r="C43">
        <v>423</v>
      </c>
      <c r="D43" s="2">
        <v>639</v>
      </c>
      <c r="F43" s="1">
        <v>43659</v>
      </c>
      <c r="G43">
        <v>224</v>
      </c>
      <c r="H43">
        <v>429</v>
      </c>
      <c r="I43">
        <v>631</v>
      </c>
    </row>
    <row r="44" spans="1:22" x14ac:dyDescent="0.3">
      <c r="A44" s="1">
        <v>43295</v>
      </c>
      <c r="B44">
        <v>284</v>
      </c>
      <c r="C44">
        <v>440</v>
      </c>
      <c r="D44" s="2">
        <v>640</v>
      </c>
      <c r="F44" s="1">
        <v>43660</v>
      </c>
      <c r="G44">
        <v>231</v>
      </c>
      <c r="H44">
        <v>436</v>
      </c>
      <c r="I44">
        <v>632</v>
      </c>
    </row>
    <row r="45" spans="1:22" x14ac:dyDescent="0.3">
      <c r="A45" s="1">
        <v>43296</v>
      </c>
      <c r="B45">
        <v>290</v>
      </c>
      <c r="C45">
        <v>466</v>
      </c>
      <c r="D45" s="2">
        <v>633</v>
      </c>
      <c r="F45" s="1">
        <v>43661</v>
      </c>
      <c r="G45">
        <v>240</v>
      </c>
      <c r="H45">
        <v>470</v>
      </c>
      <c r="I45">
        <v>631</v>
      </c>
    </row>
    <row r="46" spans="1:22" x14ac:dyDescent="0.3">
      <c r="A46" s="1">
        <v>43297</v>
      </c>
      <c r="B46">
        <v>304</v>
      </c>
      <c r="C46">
        <v>480</v>
      </c>
      <c r="D46" s="2">
        <v>624</v>
      </c>
      <c r="F46" s="1">
        <v>43662</v>
      </c>
      <c r="G46">
        <v>218</v>
      </c>
      <c r="H46">
        <v>462</v>
      </c>
      <c r="I46">
        <v>633</v>
      </c>
    </row>
    <row r="47" spans="1:22" x14ac:dyDescent="0.3">
      <c r="A47" s="1">
        <v>43298</v>
      </c>
      <c r="B47">
        <v>284</v>
      </c>
      <c r="C47">
        <v>491</v>
      </c>
      <c r="D47" s="2">
        <v>615</v>
      </c>
      <c r="F47" s="1">
        <v>43663</v>
      </c>
      <c r="G47">
        <v>239</v>
      </c>
      <c r="H47">
        <v>459</v>
      </c>
      <c r="I47">
        <v>634</v>
      </c>
    </row>
    <row r="48" spans="1:22" x14ac:dyDescent="0.3">
      <c r="A48" s="1">
        <v>43299</v>
      </c>
      <c r="B48">
        <v>259</v>
      </c>
      <c r="C48">
        <v>476</v>
      </c>
      <c r="D48" s="2">
        <v>618</v>
      </c>
      <c r="F48" s="1">
        <v>43664</v>
      </c>
      <c r="G48">
        <v>220</v>
      </c>
      <c r="H48">
        <v>449</v>
      </c>
      <c r="I48">
        <v>634</v>
      </c>
    </row>
    <row r="49" spans="1:9" x14ac:dyDescent="0.3">
      <c r="A49" s="1">
        <v>43300</v>
      </c>
      <c r="B49">
        <v>241</v>
      </c>
      <c r="C49">
        <v>460</v>
      </c>
      <c r="D49" s="2">
        <v>618</v>
      </c>
      <c r="F49" s="1">
        <v>43665</v>
      </c>
      <c r="G49">
        <v>219</v>
      </c>
      <c r="H49">
        <v>453</v>
      </c>
      <c r="I49">
        <v>633</v>
      </c>
    </row>
    <row r="50" spans="1:9" x14ac:dyDescent="0.3">
      <c r="A50" s="1">
        <v>43301</v>
      </c>
      <c r="B50">
        <v>231</v>
      </c>
      <c r="C50">
        <v>442</v>
      </c>
      <c r="D50" s="2">
        <v>625</v>
      </c>
      <c r="F50" s="1">
        <v>43666</v>
      </c>
      <c r="G50">
        <v>248</v>
      </c>
      <c r="H50">
        <v>441</v>
      </c>
      <c r="I50">
        <v>633</v>
      </c>
    </row>
    <row r="51" spans="1:9" x14ac:dyDescent="0.3">
      <c r="A51" s="1">
        <v>43302</v>
      </c>
      <c r="B51">
        <v>229</v>
      </c>
      <c r="C51">
        <v>434</v>
      </c>
      <c r="D51" s="2">
        <v>625</v>
      </c>
      <c r="F51" s="1">
        <v>43667</v>
      </c>
      <c r="G51">
        <v>244</v>
      </c>
      <c r="H51">
        <v>450</v>
      </c>
      <c r="I51">
        <v>629</v>
      </c>
    </row>
    <row r="52" spans="1:9" x14ac:dyDescent="0.3">
      <c r="A52" s="1">
        <v>43303</v>
      </c>
      <c r="B52">
        <v>226</v>
      </c>
      <c r="C52">
        <v>438</v>
      </c>
      <c r="D52" s="2">
        <v>622</v>
      </c>
      <c r="F52" s="1">
        <v>43668</v>
      </c>
      <c r="G52">
        <v>250</v>
      </c>
      <c r="H52">
        <v>459</v>
      </c>
      <c r="I52">
        <v>623</v>
      </c>
    </row>
    <row r="53" spans="1:9" x14ac:dyDescent="0.3">
      <c r="A53" s="1">
        <v>43304</v>
      </c>
      <c r="B53">
        <v>226</v>
      </c>
      <c r="C53">
        <v>436</v>
      </c>
      <c r="D53" s="2">
        <v>615</v>
      </c>
      <c r="F53" s="1">
        <v>43669</v>
      </c>
      <c r="G53">
        <v>265</v>
      </c>
      <c r="H53">
        <v>463</v>
      </c>
      <c r="I53">
        <v>623</v>
      </c>
    </row>
    <row r="54" spans="1:9" x14ac:dyDescent="0.3">
      <c r="A54" s="1">
        <v>43305</v>
      </c>
      <c r="B54">
        <v>230</v>
      </c>
      <c r="C54">
        <v>433</v>
      </c>
      <c r="D54" s="2">
        <v>610</v>
      </c>
      <c r="F54" s="1">
        <v>43670</v>
      </c>
      <c r="G54">
        <v>273</v>
      </c>
      <c r="H54">
        <v>467</v>
      </c>
      <c r="I54">
        <v>619</v>
      </c>
    </row>
    <row r="55" spans="1:9" x14ac:dyDescent="0.3">
      <c r="A55" s="1">
        <v>43306</v>
      </c>
      <c r="B55">
        <v>227</v>
      </c>
      <c r="C55">
        <v>432</v>
      </c>
      <c r="D55" s="2">
        <v>616</v>
      </c>
      <c r="F55" s="1">
        <v>43671</v>
      </c>
      <c r="G55">
        <v>276</v>
      </c>
      <c r="H55">
        <v>480</v>
      </c>
      <c r="I55">
        <v>619</v>
      </c>
    </row>
    <row r="56" spans="1:9" x14ac:dyDescent="0.3">
      <c r="A56" s="1">
        <v>43307</v>
      </c>
      <c r="B56">
        <v>233</v>
      </c>
      <c r="C56">
        <v>438</v>
      </c>
      <c r="D56" s="2">
        <v>628</v>
      </c>
      <c r="F56" s="1">
        <v>43672</v>
      </c>
      <c r="G56">
        <v>296</v>
      </c>
      <c r="H56">
        <v>489</v>
      </c>
      <c r="I56">
        <v>613</v>
      </c>
    </row>
    <row r="57" spans="1:9" x14ac:dyDescent="0.3">
      <c r="A57" s="1">
        <v>43308</v>
      </c>
      <c r="B57">
        <v>236</v>
      </c>
      <c r="C57">
        <v>429</v>
      </c>
      <c r="D57" s="2">
        <v>635</v>
      </c>
      <c r="F57" s="1">
        <v>43673</v>
      </c>
      <c r="G57">
        <v>299</v>
      </c>
      <c r="H57">
        <v>494</v>
      </c>
      <c r="I57">
        <v>603</v>
      </c>
    </row>
    <row r="58" spans="1:9" x14ac:dyDescent="0.3">
      <c r="A58" s="1">
        <v>43309</v>
      </c>
      <c r="B58">
        <v>238</v>
      </c>
      <c r="C58">
        <v>442</v>
      </c>
      <c r="D58" s="2">
        <v>631</v>
      </c>
      <c r="F58" s="1">
        <v>43674</v>
      </c>
      <c r="G58">
        <v>260</v>
      </c>
      <c r="H58">
        <v>497</v>
      </c>
      <c r="I58">
        <v>603</v>
      </c>
    </row>
    <row r="59" spans="1:9" x14ac:dyDescent="0.3">
      <c r="A59" s="1">
        <v>43310</v>
      </c>
      <c r="B59">
        <v>238</v>
      </c>
      <c r="C59">
        <v>448</v>
      </c>
      <c r="D59" s="2">
        <v>629</v>
      </c>
      <c r="F59" s="1">
        <v>43675</v>
      </c>
      <c r="G59">
        <v>228</v>
      </c>
      <c r="H59">
        <v>477</v>
      </c>
      <c r="I59">
        <v>604</v>
      </c>
    </row>
    <row r="60" spans="1:9" x14ac:dyDescent="0.3">
      <c r="A60" s="1">
        <v>43311</v>
      </c>
      <c r="B60">
        <v>238</v>
      </c>
      <c r="C60">
        <v>442</v>
      </c>
      <c r="D60" s="2">
        <v>629</v>
      </c>
      <c r="F60" s="1">
        <v>43676</v>
      </c>
      <c r="G60">
        <v>213</v>
      </c>
      <c r="H60">
        <v>456</v>
      </c>
      <c r="I60">
        <v>605</v>
      </c>
    </row>
    <row r="61" spans="1:9" x14ac:dyDescent="0.3">
      <c r="A61" s="1">
        <v>43312</v>
      </c>
      <c r="B61">
        <v>239</v>
      </c>
      <c r="C61">
        <v>438</v>
      </c>
      <c r="D61" s="2">
        <v>626</v>
      </c>
      <c r="F61" s="1">
        <v>43677</v>
      </c>
      <c r="G61">
        <v>208</v>
      </c>
      <c r="H61">
        <v>439</v>
      </c>
      <c r="I61">
        <v>605</v>
      </c>
    </row>
  </sheetData>
  <mergeCells count="6">
    <mergeCell ref="L3:L4"/>
    <mergeCell ref="M3:N3"/>
    <mergeCell ref="P3:P4"/>
    <mergeCell ref="Q3:R3"/>
    <mergeCell ref="T3:T4"/>
    <mergeCell ref="U3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Южик Милкивей</dc:creator>
  <cp:lastModifiedBy>юсиф Сулейманов</cp:lastModifiedBy>
  <dcterms:created xsi:type="dcterms:W3CDTF">2015-06-05T18:19:34Z</dcterms:created>
  <dcterms:modified xsi:type="dcterms:W3CDTF">2023-10-05T17:15:38Z</dcterms:modified>
</cp:coreProperties>
</file>