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liette\Documents\_PolytechNancy\Cours\2i\3A\Statistiques\TDs\"/>
    </mc:Choice>
  </mc:AlternateContent>
  <xr:revisionPtr revIDLastSave="0" documentId="13_ncr:1_{5969909F-BAE9-4EA9-89D0-28DD1B8D8C70}" xr6:coauthVersionLast="46" xr6:coauthVersionMax="46" xr10:uidLastSave="{00000000-0000-0000-0000-000000000000}"/>
  <bookViews>
    <workbookView xWindow="-108" yWindow="-108" windowWidth="23256" windowHeight="12576" firstSheet="1" activeTab="3" xr2:uid="{EEF43F9C-68DA-4D4C-9C7F-35BDD7A9B669}"/>
  </bookViews>
  <sheets>
    <sheet name="Ex1" sheetId="2" r:id="rId1"/>
    <sheet name="Ex_2" sheetId="1" r:id="rId2"/>
    <sheet name="Ex_3" sheetId="3" r:id="rId3"/>
    <sheet name="Ex_4" sheetId="13" r:id="rId4"/>
    <sheet name="Ex_5" sheetId="14" r:id="rId5"/>
    <sheet name="Ex_6" sheetId="15" r:id="rId6"/>
    <sheet name="Ex7" sheetId="5" r:id="rId7"/>
    <sheet name="Ex8" sheetId="4" r:id="rId8"/>
    <sheet name="3.9" sheetId="6" r:id="rId9"/>
    <sheet name="3.10" sheetId="7" r:id="rId10"/>
    <sheet name="3.11" sheetId="8" r:id="rId11"/>
  </sheets>
  <definedNames>
    <definedName name="_xlnm.Print_Area" localSheetId="10">'3.11'!$A$1:$J$79</definedName>
    <definedName name="_xlnm.Print_Area" localSheetId="6">'Ex7'!$A$1:$I$26</definedName>
    <definedName name="_xlnm.Print_Area" localSheetId="7">'Ex8'!$A$1:$I$52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3" l="1"/>
  <c r="B16" i="13"/>
  <c r="B16" i="3"/>
  <c r="B17" i="3" s="1"/>
  <c r="B15" i="3"/>
  <c r="E17" i="14" l="1"/>
  <c r="B17" i="14"/>
  <c r="B16" i="14"/>
  <c r="B15" i="14" s="1"/>
  <c r="B11" i="14"/>
  <c r="B10" i="14"/>
  <c r="B18" i="13"/>
  <c r="B15" i="13"/>
  <c r="H23" i="6"/>
  <c r="E23" i="6"/>
  <c r="B23" i="6"/>
  <c r="E20" i="6"/>
  <c r="G18" i="6"/>
  <c r="C18" i="6"/>
  <c r="D18" i="6"/>
  <c r="E18" i="6"/>
  <c r="F18" i="6"/>
  <c r="B18" i="6"/>
  <c r="G17" i="6"/>
  <c r="G16" i="6"/>
  <c r="F17" i="6"/>
  <c r="F16" i="6"/>
  <c r="E17" i="6"/>
  <c r="D17" i="6"/>
  <c r="C17" i="6"/>
  <c r="B17" i="6"/>
  <c r="H23" i="5" l="1"/>
  <c r="G43" i="4"/>
  <c r="G42" i="4"/>
  <c r="E23" i="5"/>
  <c r="B23" i="5"/>
  <c r="E20" i="5"/>
  <c r="F18" i="5"/>
  <c r="C18" i="5"/>
  <c r="D18" i="5"/>
  <c r="E18" i="5"/>
  <c r="B18" i="5"/>
  <c r="F17" i="5"/>
  <c r="C17" i="5"/>
  <c r="D17" i="5"/>
  <c r="E17" i="5"/>
  <c r="B17" i="5"/>
  <c r="F16" i="5"/>
  <c r="D16" i="5"/>
  <c r="E16" i="5"/>
  <c r="C16" i="5"/>
  <c r="B16" i="5"/>
  <c r="C33" i="8" l="1"/>
  <c r="E57" i="8"/>
  <c r="G7" i="7"/>
  <c r="I7" i="6"/>
  <c r="E2" i="6" s="1"/>
  <c r="F12" i="5"/>
  <c r="C12" i="5"/>
  <c r="D12" i="5"/>
  <c r="E12" i="5"/>
  <c r="B12" i="5"/>
  <c r="F11" i="5"/>
  <c r="F7" i="5"/>
  <c r="K2" i="4" a="1"/>
  <c r="K2" i="4"/>
  <c r="I7" i="4"/>
  <c r="C12" i="4" s="1"/>
  <c r="C17" i="4" s="1"/>
  <c r="C18" i="4" s="1"/>
  <c r="B11" i="4"/>
  <c r="H11" i="4" s="1"/>
  <c r="H12" i="4" s="1"/>
  <c r="C11" i="4"/>
  <c r="D11" i="4"/>
  <c r="D12" i="4" s="1"/>
  <c r="E11" i="4"/>
  <c r="E12" i="4" s="1"/>
  <c r="F11" i="4"/>
  <c r="F12" i="4" s="1"/>
  <c r="G11" i="4"/>
  <c r="K11" i="4"/>
  <c r="L11" i="4"/>
  <c r="M11" i="4"/>
  <c r="N11" i="4"/>
  <c r="O11" i="4"/>
  <c r="P11" i="4"/>
  <c r="Q11" i="4"/>
  <c r="B16" i="4"/>
  <c r="C16" i="4"/>
  <c r="D16" i="4"/>
  <c r="E16" i="4"/>
  <c r="I33" i="4"/>
  <c r="C38" i="4" s="1"/>
  <c r="C43" i="4" s="1"/>
  <c r="C44" i="4" s="1"/>
  <c r="B37" i="4"/>
  <c r="H37" i="4" s="1"/>
  <c r="H38" i="4" s="1"/>
  <c r="C37" i="4"/>
  <c r="D37" i="4"/>
  <c r="E37" i="4"/>
  <c r="F37" i="4"/>
  <c r="G37" i="4"/>
  <c r="B38" i="4"/>
  <c r="B43" i="4" s="1"/>
  <c r="E38" i="4"/>
  <c r="F38" i="4"/>
  <c r="B42" i="4"/>
  <c r="B44" i="4" s="1"/>
  <c r="C42" i="4"/>
  <c r="D42" i="4"/>
  <c r="E42" i="4"/>
  <c r="E44" i="4" s="1"/>
  <c r="F42" i="4"/>
  <c r="E43" i="4"/>
  <c r="G22" i="2"/>
  <c r="B22" i="2"/>
  <c r="B20" i="2"/>
  <c r="B21" i="2"/>
  <c r="B19" i="2"/>
  <c r="C13" i="1"/>
  <c r="C14" i="1" s="1"/>
  <c r="C15" i="1" s="1"/>
  <c r="G13" i="2"/>
  <c r="B13" i="2"/>
  <c r="H11" i="6" l="1"/>
  <c r="E11" i="6"/>
  <c r="E12" i="6" s="1"/>
  <c r="F11" i="6"/>
  <c r="F12" i="6" s="1"/>
  <c r="D11" i="6"/>
  <c r="D12" i="6" s="1"/>
  <c r="C11" i="6"/>
  <c r="C12" i="6" s="1"/>
  <c r="G11" i="6"/>
  <c r="G12" i="6" s="1"/>
  <c r="B11" i="6"/>
  <c r="B12" i="6" s="1"/>
  <c r="F43" i="4"/>
  <c r="F44" i="4" s="1"/>
  <c r="G12" i="4"/>
  <c r="D17" i="4" s="1"/>
  <c r="D18" i="4" s="1"/>
  <c r="I37" i="4"/>
  <c r="I38" i="4" s="1"/>
  <c r="B12" i="4"/>
  <c r="I11" i="4"/>
  <c r="D38" i="4"/>
  <c r="D43" i="4" s="1"/>
  <c r="D44" i="4" s="1"/>
  <c r="G38" i="4"/>
  <c r="I11" i="6" l="1"/>
  <c r="H12" i="6"/>
  <c r="I12" i="6" s="1"/>
  <c r="B49" i="4"/>
  <c r="G13" i="4"/>
  <c r="B17" i="4"/>
  <c r="I12" i="4"/>
  <c r="H13" i="4"/>
  <c r="G44" i="4"/>
  <c r="E46" i="4" s="1"/>
  <c r="B18" i="4" l="1"/>
  <c r="E17" i="4"/>
  <c r="E49" i="4"/>
  <c r="H49" i="4"/>
  <c r="B23" i="4" l="1"/>
  <c r="E18" i="4"/>
  <c r="E20" i="4" s="1"/>
  <c r="K22" i="4" s="1"/>
  <c r="H23" i="4" l="1"/>
  <c r="E24" i="4"/>
  <c r="E2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<sst xmlns="http://schemas.openxmlformats.org/spreadsheetml/2006/main" count="353" uniqueCount="176">
  <si>
    <t>n =</t>
  </si>
  <si>
    <t xml:space="preserve">moyenne = </t>
  </si>
  <si>
    <t>ecart type ech</t>
  </si>
  <si>
    <t>Données énoncé</t>
  </si>
  <si>
    <t>alpha1 =</t>
  </si>
  <si>
    <t>alpha2 =</t>
  </si>
  <si>
    <t xml:space="preserve">t = </t>
  </si>
  <si>
    <t xml:space="preserve">mu0 = </t>
  </si>
  <si>
    <t xml:space="preserve">T = </t>
  </si>
  <si>
    <t xml:space="preserve">s* = </t>
  </si>
  <si>
    <t>n</t>
  </si>
  <si>
    <t>moyenne</t>
  </si>
  <si>
    <t>ecart type</t>
  </si>
  <si>
    <t>mu</t>
  </si>
  <si>
    <t>H0</t>
  </si>
  <si>
    <t>ecart type passé</t>
  </si>
  <si>
    <t>echantillon</t>
  </si>
  <si>
    <t>alpha1</t>
  </si>
  <si>
    <t>alpha2</t>
  </si>
  <si>
    <t>Q1</t>
  </si>
  <si>
    <t>Dispersion -&gt; variance</t>
  </si>
  <si>
    <t>moyenne population : inconnue -&gt; p43</t>
  </si>
  <si>
    <t>h0 :</t>
  </si>
  <si>
    <t>sigma² = 0,25² pas d'augmantation de la dispersion</t>
  </si>
  <si>
    <t xml:space="preserve">h1 : </t>
  </si>
  <si>
    <t>sigma² &gt; 0,25², augmentation de la dispersion</t>
  </si>
  <si>
    <t xml:space="preserve">alpha: </t>
  </si>
  <si>
    <t>puis</t>
  </si>
  <si>
    <t>le poid des colis suit une loi normale</t>
  </si>
  <si>
    <t>X²</t>
  </si>
  <si>
    <t>Etude porte sur moyenne, variance inconnue, donc p41</t>
  </si>
  <si>
    <t>H0 : mu = 8000</t>
  </si>
  <si>
    <t>h1 : mu&lt;8000</t>
  </si>
  <si>
    <t>Charge de ruptue suit une loi normale car n = 6 &lt;30 (variance inconnue)</t>
  </si>
  <si>
    <t xml:space="preserve">Condition de rejet : </t>
  </si>
  <si>
    <t>T&lt;-t</t>
  </si>
  <si>
    <t>Donc on rejette h0 pour alpha = 0,05</t>
  </si>
  <si>
    <t>s</t>
  </si>
  <si>
    <t>pour alpha = 0,5</t>
  </si>
  <si>
    <t>X²&gt;X²(n-1)</t>
  </si>
  <si>
    <t>Donc : rejet de h0</t>
  </si>
  <si>
    <t>s*²</t>
  </si>
  <si>
    <t>X²(1-aplha;n-1) :</t>
  </si>
  <si>
    <t>/</t>
  </si>
  <si>
    <t>On est donc dans la zonne d'acceptation, pas d'augmentation significative</t>
  </si>
  <si>
    <t xml:space="preserve">On rejette h0 </t>
  </si>
  <si>
    <t>Conclusion :</t>
    <phoneticPr fontId="0" type="noConversion"/>
  </si>
  <si>
    <r>
      <t>c</t>
    </r>
    <r>
      <rPr>
        <vertAlign val="superscript"/>
        <sz val="10"/>
        <rFont val="Symbol"/>
        <family val="1"/>
        <charset val="2"/>
      </rPr>
      <t>2</t>
    </r>
    <r>
      <rPr>
        <sz val="10"/>
        <rFont val="Symbol"/>
        <family val="1"/>
      </rPr>
      <t xml:space="preserve"> </t>
    </r>
    <r>
      <rPr>
        <vertAlign val="subscript"/>
        <sz val="10"/>
        <rFont val="Arial"/>
        <family val="2"/>
      </rPr>
      <t>Théorique</t>
    </r>
    <r>
      <rPr>
        <sz val="10"/>
        <rFont val="Symbol"/>
        <family val="1"/>
      </rPr>
      <t xml:space="preserve"> =</t>
    </r>
  </si>
  <si>
    <t>DL =</t>
    <phoneticPr fontId="0" type="noConversion"/>
  </si>
  <si>
    <t>a =</t>
    <phoneticPr fontId="0" type="noConversion"/>
  </si>
  <si>
    <r>
      <t>c</t>
    </r>
    <r>
      <rPr>
        <vertAlign val="superscript"/>
        <sz val="10"/>
        <rFont val="Symbol"/>
        <family val="1"/>
        <charset val="2"/>
      </rPr>
      <t>2</t>
    </r>
    <r>
      <rPr>
        <sz val="10"/>
        <rFont val="Symbol"/>
        <family val="1"/>
      </rPr>
      <t xml:space="preserve"> </t>
    </r>
    <r>
      <rPr>
        <vertAlign val="subscript"/>
        <sz val="10"/>
        <rFont val="Arial"/>
        <family val="2"/>
      </rPr>
      <t>Echantillon</t>
    </r>
    <r>
      <rPr>
        <sz val="10"/>
        <rFont val="Lucida Grande"/>
        <family val="1"/>
      </rPr>
      <t xml:space="preserve"> </t>
    </r>
    <r>
      <rPr>
        <sz val="10"/>
        <rFont val="Symbol"/>
        <family val="1"/>
      </rPr>
      <t>=</t>
    </r>
  </si>
  <si>
    <r>
      <t>Ecarts (no-nt)</t>
    </r>
    <r>
      <rPr>
        <vertAlign val="super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/nt</t>
    </r>
  </si>
  <si>
    <t>Effectifs théoriques nt / H0</t>
    <phoneticPr fontId="0" type="noConversion"/>
  </si>
  <si>
    <t>Effectifs observés no</t>
    <phoneticPr fontId="0" type="noConversion"/>
  </si>
  <si>
    <t>Total</t>
    <phoneticPr fontId="0" type="noConversion"/>
  </si>
  <si>
    <t>4 à 20</t>
  </si>
  <si>
    <t>Nombre de pièces défectueuses x</t>
    <phoneticPr fontId="0" type="noConversion"/>
  </si>
  <si>
    <t xml:space="preserve">Regroupement </t>
    <phoneticPr fontId="0" type="noConversion"/>
  </si>
  <si>
    <t>Probabilités théoriques pt / H0</t>
    <phoneticPr fontId="0" type="noConversion"/>
  </si>
  <si>
    <t>6 à 20</t>
  </si>
  <si>
    <t>Tableau des effectifs théoriques / H0</t>
    <phoneticPr fontId="0" type="noConversion"/>
  </si>
  <si>
    <t>Tableau des effectifs observés</t>
    <phoneticPr fontId="0" type="noConversion"/>
  </si>
  <si>
    <t>H1</t>
    <phoneticPr fontId="0" type="noConversion"/>
  </si>
  <si>
    <t xml:space="preserve">et </t>
    <phoneticPr fontId="0" type="noConversion"/>
  </si>
  <si>
    <t>X suit la loi binomiale de paramètres</t>
    <phoneticPr fontId="0" type="noConversion"/>
  </si>
  <si>
    <t>H0</t>
    <phoneticPr fontId="0" type="noConversion"/>
  </si>
  <si>
    <t>Question 2</t>
    <phoneticPr fontId="0" type="noConversion"/>
  </si>
  <si>
    <t>avec une grande confiance</t>
  </si>
  <si>
    <t>On ne rejette pas h0</t>
  </si>
  <si>
    <t>q : nb de regroupements; r : nb de param de loi calculée avec echantillon</t>
  </si>
  <si>
    <t>q-1-r</t>
  </si>
  <si>
    <t>pvalue (val critique)</t>
  </si>
  <si>
    <t>choisi car pas dans énoncé</t>
  </si>
  <si>
    <t>but : 0,17 soit proche de 0</t>
  </si>
  <si>
    <t>2 à 20</t>
  </si>
  <si>
    <t>donc on va grouper de 2 à 20 car il faut tjrs que nos nt soient &gt; 5</t>
  </si>
  <si>
    <t>ok</t>
  </si>
  <si>
    <t>pas assez</t>
  </si>
  <si>
    <t xml:space="preserve">on somme depuis la fin pour regroupe, il faut que ça soit sup à 5 </t>
  </si>
  <si>
    <t xml:space="preserve">Ou : </t>
  </si>
  <si>
    <t>6 et +</t>
  </si>
  <si>
    <t>donc p =</t>
  </si>
  <si>
    <t>X ne suit pas B(20 ; 0,05)</t>
  </si>
  <si>
    <t xml:space="preserve">20*p =nb moy de pièces defectueueses = </t>
  </si>
  <si>
    <t>-&gt;</t>
  </si>
  <si>
    <t>p</t>
  </si>
  <si>
    <t>pas d'info, donc on va deduire de l'echantillon, une estimation de p grace à la méthode des moments</t>
  </si>
  <si>
    <t xml:space="preserve"> valeur la plus grande possible que peut prendre le caractère</t>
  </si>
  <si>
    <t>Question 1</t>
    <phoneticPr fontId="0" type="noConversion"/>
  </si>
  <si>
    <t>D</t>
  </si>
  <si>
    <t>C</t>
  </si>
  <si>
    <t>B</t>
  </si>
  <si>
    <t>A</t>
  </si>
  <si>
    <t>Marque</t>
  </si>
  <si>
    <t>tous les nt &gt; 5 donc pas de regroupements</t>
  </si>
  <si>
    <t>Nombre d'accidents par jour</t>
    <phoneticPr fontId="0" type="noConversion"/>
  </si>
  <si>
    <t>6 et plus</t>
    <phoneticPr fontId="0" type="noConversion"/>
  </si>
  <si>
    <t>H1</t>
  </si>
  <si>
    <t>X suit la loi de Poisson de paramètre</t>
    <phoneticPr fontId="0" type="noConversion"/>
  </si>
  <si>
    <t xml:space="preserve">utilise méthode des moments </t>
  </si>
  <si>
    <t>Nombre de garçons par famille</t>
    <phoneticPr fontId="0" type="noConversion"/>
  </si>
  <si>
    <t>Tableau des effectifs théoriques</t>
    <phoneticPr fontId="0" type="noConversion"/>
  </si>
  <si>
    <t/>
  </si>
  <si>
    <t xml:space="preserve">X suit la loi </t>
    <phoneticPr fontId="0" type="noConversion"/>
  </si>
  <si>
    <t xml:space="preserve">La valeur de la moyenne pour avoir un nombre maximum de fromages vendables est de         </t>
    <phoneticPr fontId="0" type="noConversion"/>
  </si>
  <si>
    <t>g</t>
  </si>
  <si>
    <t>σ =</t>
  </si>
  <si>
    <t>Nb fromages vendables</t>
    <phoneticPr fontId="0" type="noConversion"/>
  </si>
  <si>
    <t>Nb fromages produits</t>
    <phoneticPr fontId="0" type="noConversion"/>
  </si>
  <si>
    <t>Proportion %</t>
  </si>
  <si>
    <t>u</t>
    <phoneticPr fontId="0" type="noConversion"/>
  </si>
  <si>
    <t>µ</t>
  </si>
  <si>
    <r>
      <t>P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 xml:space="preserve"> =</t>
    </r>
  </si>
  <si>
    <t>Nombre de fromages vendables</t>
    <phoneticPr fontId="0" type="noConversion"/>
  </si>
  <si>
    <t>fromages produits/jour</t>
    <phoneticPr fontId="0" type="noConversion"/>
  </si>
  <si>
    <t>donc</t>
  </si>
  <si>
    <t>µ =</t>
  </si>
  <si>
    <t>Masse moyenne d'un fromage</t>
    <phoneticPr fontId="0" type="noConversion"/>
  </si>
  <si>
    <t xml:space="preserve">Contexte b) </t>
    <phoneticPr fontId="0" type="noConversion"/>
  </si>
  <si>
    <t xml:space="preserve">Contexte a) </t>
    <phoneticPr fontId="0" type="noConversion"/>
  </si>
  <si>
    <t>kg/jour</t>
    <phoneticPr fontId="0" type="noConversion"/>
  </si>
  <si>
    <t>La production de fromage est de</t>
  </si>
  <si>
    <t>c)</t>
  </si>
  <si>
    <t xml:space="preserve">µ </t>
  </si>
  <si>
    <t>σ=</t>
  </si>
  <si>
    <r>
      <t>P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=</t>
    </r>
  </si>
  <si>
    <t>soit</t>
  </si>
  <si>
    <t>Maximum :</t>
  </si>
  <si>
    <t>On veut une proportion de fromages invendables inférieure ou égale à 2%</t>
    <phoneticPr fontId="0" type="noConversion"/>
  </si>
  <si>
    <t>b)</t>
  </si>
  <si>
    <t>Proportion de fromages invendables</t>
    <phoneticPr fontId="0" type="noConversion"/>
  </si>
  <si>
    <t>a)</t>
  </si>
  <si>
    <r>
      <t>Ecarts                        (noi-nti)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/nti</t>
    </r>
  </si>
  <si>
    <t>noi regroupés</t>
    <phoneticPr fontId="0" type="noConversion"/>
  </si>
  <si>
    <t>nti regroupés</t>
    <phoneticPr fontId="0" type="noConversion"/>
  </si>
  <si>
    <t>nti</t>
    <phoneticPr fontId="0" type="noConversion"/>
  </si>
  <si>
    <t>pti</t>
    <phoneticPr fontId="0" type="noConversion"/>
  </si>
  <si>
    <t>pti cumulée</t>
    <phoneticPr fontId="0" type="noConversion"/>
  </si>
  <si>
    <r>
      <t>ui = (xi</t>
    </r>
    <r>
      <rPr>
        <b/>
        <vertAlign val="subscript"/>
        <sz val="10"/>
        <rFont val="Arial"/>
        <family val="2"/>
      </rPr>
      <t>bc</t>
    </r>
    <r>
      <rPr>
        <b/>
        <sz val="10"/>
        <rFont val="Arial"/>
        <family val="2"/>
      </rPr>
      <t xml:space="preserve"> -</t>
    </r>
    <r>
      <rPr>
        <b/>
        <sz val="10"/>
        <rFont val="Arial"/>
        <family val="2"/>
      </rPr>
      <t>x</t>
    </r>
    <r>
      <rPr>
        <b/>
        <vertAlign val="subscript"/>
        <sz val="10"/>
        <rFont val="Arial"/>
        <family val="2"/>
      </rPr>
      <t>moy</t>
    </r>
    <r>
      <rPr>
        <b/>
        <sz val="10"/>
        <rFont val="Arial"/>
        <family val="2"/>
      </rPr>
      <t>)/s*</t>
    </r>
  </si>
  <si>
    <t>noi</t>
    <phoneticPr fontId="0" type="noConversion"/>
  </si>
  <si>
    <t>xi bornes de classes</t>
    <phoneticPr fontId="0" type="noConversion"/>
  </si>
  <si>
    <t>xi centre de classes</t>
    <phoneticPr fontId="0" type="noConversion"/>
  </si>
  <si>
    <r>
      <t>Variance estimée  s*</t>
    </r>
    <r>
      <rPr>
        <vertAlign val="super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</si>
  <si>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Variance échantillon s</t>
    </r>
    <r>
      <rPr>
        <vertAlign val="super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 xml:space="preserve"> =</t>
    </r>
  </si>
  <si>
    <t>Moyenne estimée =</t>
    <phoneticPr fontId="0" type="noConversion"/>
  </si>
  <si>
    <t>Moyenne échantillon =</t>
    <phoneticPr fontId="0" type="noConversion"/>
  </si>
  <si>
    <t>La masse suit la Loi Normale N (175 ; 10)</t>
    <phoneticPr fontId="0" type="noConversion"/>
  </si>
  <si>
    <t>binomiale car plusieurs bernoulis</t>
  </si>
  <si>
    <t>ne suis pas Binomiale(4 ; 0,5)</t>
  </si>
  <si>
    <t>E(x) = mu</t>
  </si>
  <si>
    <t>X ne suit pas P(1,29)</t>
  </si>
  <si>
    <t>4 et plus</t>
  </si>
  <si>
    <t>mu != 0,05 : h1</t>
  </si>
  <si>
    <t xml:space="preserve">ecart type </t>
  </si>
  <si>
    <t>h0 : mu = 1600</t>
  </si>
  <si>
    <t>h1 : mu != 1600</t>
  </si>
  <si>
    <t>t =</t>
  </si>
  <si>
    <t>t1-aplha1/2</t>
  </si>
  <si>
    <t>&gt; T donc : h0 rejeté</t>
  </si>
  <si>
    <t>p0</t>
  </si>
  <si>
    <t>h0 : p = p0</t>
  </si>
  <si>
    <t>h1 : p &lt; p0</t>
  </si>
  <si>
    <t xml:space="preserve">alpha </t>
  </si>
  <si>
    <t>n.p0 =</t>
  </si>
  <si>
    <t>&gt; 5</t>
  </si>
  <si>
    <t xml:space="preserve">n*(1-p0) = </t>
  </si>
  <si>
    <t>Approximation de loi binomiale par loi normale</t>
  </si>
  <si>
    <t>p^</t>
  </si>
  <si>
    <t xml:space="preserve">U = </t>
  </si>
  <si>
    <t>-u(1-aplha) =</t>
  </si>
  <si>
    <t>f = p^/n</t>
  </si>
  <si>
    <t>U &lt; -u, donc rejet de h0</t>
  </si>
  <si>
    <t>Affirmation du fabrican : incorrecte</t>
  </si>
  <si>
    <t>????</t>
  </si>
  <si>
    <t>s*</t>
  </si>
  <si>
    <t xml:space="preserve">tlimite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</si>
</sst>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"/>
    <numFmt numFmtId="166" formatCode="0.0000"/>
    <numFmt numFmtId="167" formatCode="0.000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mbol"/>
      <family val="1"/>
    </font>
    <font>
      <vertAlign val="superscript"/>
      <sz val="10"/>
      <name val="Symbol"/>
      <family val="1"/>
      <charset val="2"/>
    </font>
    <font>
      <vertAlign val="subscript"/>
      <sz val="10"/>
      <name val="Arial"/>
      <family val="2"/>
    </font>
    <font>
      <sz val="10"/>
      <name val="Lucida Grande"/>
      <family val="1"/>
    </font>
    <font>
      <b/>
      <sz val="10"/>
      <name val="Arial"/>
      <family val="2"/>
    </font>
    <font>
      <vertAlign val="superscript"/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b/>
      <vertAlign val="superscript"/>
      <sz val="10"/>
      <name val="Arial"/>
      <family val="2"/>
    </font>
    <font>
      <b/>
      <vertAlign val="subscript"/>
      <sz val="10"/>
      <name val="Arial"/>
      <family val="2"/>
    </font>
    <font>
      <sz val="14"/>
      <color theme="1"/>
      <name val="Calibri"/>
      <family val="2"/>
      <scheme val="minor"/>
    </font>
    <font>
      <u/>
      <sz val="2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91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vertical="center"/>
    </xf>
    <xf numFmtId="0" fontId="1" fillId="0" borderId="0" xfId="1" applyAlignment="1">
      <alignment horizontal="right" vertical="center"/>
    </xf>
    <xf numFmtId="0" fontId="6" fillId="0" borderId="0" xfId="1" applyFont="1" applyAlignment="1">
      <alignment vertical="center"/>
    </xf>
    <xf numFmtId="0" fontId="1" fillId="0" borderId="7" xfId="1" applyBorder="1" applyAlignment="1">
      <alignment vertical="center"/>
    </xf>
    <xf numFmtId="1" fontId="1" fillId="0" borderId="7" xfId="1" applyNumberFormat="1" applyBorder="1" applyAlignment="1">
      <alignment horizontal="center" vertical="center"/>
    </xf>
    <xf numFmtId="165" fontId="1" fillId="0" borderId="7" xfId="1" applyNumberFormat="1" applyBorder="1" applyAlignment="1">
      <alignment horizontal="center" vertical="center"/>
    </xf>
    <xf numFmtId="2" fontId="1" fillId="0" borderId="7" xfId="1" applyNumberFormat="1" applyBorder="1" applyAlignment="1">
      <alignment horizontal="center" vertical="center"/>
    </xf>
    <xf numFmtId="166" fontId="1" fillId="0" borderId="7" xfId="1" applyNumberFormat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horizontal="right" vertical="center"/>
    </xf>
    <xf numFmtId="2" fontId="1" fillId="0" borderId="0" xfId="1" applyNumberFormat="1" applyAlignment="1">
      <alignment horizontal="left" vertical="center"/>
    </xf>
    <xf numFmtId="0" fontId="9" fillId="0" borderId="0" xfId="1" applyFont="1" applyAlignment="1">
      <alignment vertical="center"/>
    </xf>
    <xf numFmtId="167" fontId="1" fillId="0" borderId="7" xfId="1" applyNumberFormat="1" applyBorder="1" applyAlignment="1">
      <alignment horizontal="center" vertical="center"/>
    </xf>
    <xf numFmtId="167" fontId="1" fillId="0" borderId="0" xfId="1" applyNumberFormat="1" applyAlignment="1">
      <alignment horizontal="center" vertical="center"/>
    </xf>
    <xf numFmtId="166" fontId="1" fillId="0" borderId="0" xfId="1" applyNumberFormat="1" applyAlignment="1">
      <alignment vertical="center"/>
    </xf>
    <xf numFmtId="0" fontId="10" fillId="0" borderId="0" xfId="1" applyFont="1" applyAlignment="1">
      <alignment horizontal="right" vertical="center"/>
    </xf>
    <xf numFmtId="165" fontId="1" fillId="0" borderId="0" xfId="1" applyNumberFormat="1" applyAlignment="1">
      <alignment horizontal="center" vertical="center"/>
    </xf>
    <xf numFmtId="0" fontId="1" fillId="0" borderId="0" xfId="1" quotePrefix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0" xfId="1" quotePrefix="1" applyAlignment="1">
      <alignment vertical="center"/>
    </xf>
    <xf numFmtId="0" fontId="1" fillId="0" borderId="9" xfId="1" applyBorder="1" applyAlignment="1">
      <alignment horizontal="left" vertical="center"/>
    </xf>
    <xf numFmtId="0" fontId="1" fillId="0" borderId="0" xfId="1"/>
    <xf numFmtId="1" fontId="1" fillId="0" borderId="0" xfId="1" applyNumberFormat="1" applyAlignment="1">
      <alignment vertical="center"/>
    </xf>
    <xf numFmtId="1" fontId="1" fillId="0" borderId="0" xfId="1" applyNumberFormat="1" applyAlignment="1">
      <alignment horizontal="left" vertical="center"/>
    </xf>
    <xf numFmtId="166" fontId="1" fillId="0" borderId="0" xfId="1" applyNumberFormat="1" applyAlignment="1">
      <alignment horizontal="left" vertical="center"/>
    </xf>
    <xf numFmtId="1" fontId="1" fillId="0" borderId="0" xfId="1" applyNumberFormat="1" applyAlignment="1">
      <alignment horizontal="center" vertical="center" wrapText="1"/>
    </xf>
    <xf numFmtId="1" fontId="1" fillId="0" borderId="0" xfId="1" applyNumberFormat="1" applyAlignment="1">
      <alignment horizontal="center" vertical="center"/>
    </xf>
    <xf numFmtId="166" fontId="1" fillId="0" borderId="0" xfId="1" applyNumberFormat="1" applyAlignment="1">
      <alignment horizontal="center" vertical="center"/>
    </xf>
    <xf numFmtId="1" fontId="1" fillId="0" borderId="8" xfId="1" applyNumberFormat="1" applyBorder="1" applyAlignment="1">
      <alignment horizontal="center" vertical="center" wrapText="1"/>
    </xf>
    <xf numFmtId="1" fontId="1" fillId="0" borderId="9" xfId="1" applyNumberFormat="1" applyBorder="1" applyAlignment="1">
      <alignment horizontal="center" vertical="center" wrapText="1"/>
    </xf>
    <xf numFmtId="1" fontId="6" fillId="0" borderId="0" xfId="1" applyNumberFormat="1" applyFont="1" applyAlignment="1">
      <alignment horizontal="center" vertical="center" wrapText="1"/>
    </xf>
    <xf numFmtId="166" fontId="6" fillId="0" borderId="7" xfId="1" applyNumberFormat="1" applyFont="1" applyBorder="1" applyAlignment="1">
      <alignment horizontal="center" vertical="center"/>
    </xf>
    <xf numFmtId="0" fontId="1" fillId="0" borderId="7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4" fontId="1" fillId="0" borderId="0" xfId="1" applyNumberFormat="1" applyAlignment="1">
      <alignment vertical="center"/>
    </xf>
    <xf numFmtId="0" fontId="1" fillId="0" borderId="8" xfId="1" applyBorder="1"/>
    <xf numFmtId="1" fontId="6" fillId="0" borderId="9" xfId="1" applyNumberFormat="1" applyFont="1" applyBorder="1" applyAlignment="1">
      <alignment horizontal="center" vertical="center"/>
    </xf>
    <xf numFmtId="0" fontId="1" fillId="0" borderId="7" xfId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9" fontId="1" fillId="0" borderId="0" xfId="1" applyNumberFormat="1" applyAlignment="1">
      <alignment horizontal="left" vertical="center"/>
    </xf>
    <xf numFmtId="166" fontId="1" fillId="0" borderId="0" xfId="1" applyNumberFormat="1" applyAlignment="1">
      <alignment horizontal="right" vertical="center"/>
    </xf>
    <xf numFmtId="2" fontId="6" fillId="0" borderId="0" xfId="1" applyNumberFormat="1" applyFont="1" applyAlignment="1">
      <alignment horizontal="center" vertical="center"/>
    </xf>
    <xf numFmtId="2" fontId="6" fillId="0" borderId="7" xfId="1" applyNumberFormat="1" applyFont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2" fontId="1" fillId="0" borderId="11" xfId="1" applyNumberFormat="1" applyBorder="1" applyAlignment="1">
      <alignment horizontal="center" vertical="center"/>
    </xf>
    <xf numFmtId="166" fontId="1" fillId="0" borderId="11" xfId="1" applyNumberFormat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167" fontId="1" fillId="0" borderId="11" xfId="1" applyNumberForma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0" fontId="1" fillId="0" borderId="8" xfId="1" applyBorder="1" applyAlignment="1">
      <alignment vertical="center"/>
    </xf>
    <xf numFmtId="0" fontId="1" fillId="0" borderId="10" xfId="1" applyBorder="1" applyAlignment="1">
      <alignment vertical="center"/>
    </xf>
    <xf numFmtId="0" fontId="1" fillId="0" borderId="6" xfId="1" applyBorder="1" applyAlignment="1">
      <alignment horizontal="left" vertical="center"/>
    </xf>
    <xf numFmtId="0" fontId="15" fillId="0" borderId="0" xfId="1" applyFont="1" applyFill="1" applyAlignment="1">
      <alignment vertical="center"/>
    </xf>
    <xf numFmtId="0" fontId="1" fillId="0" borderId="0" xfId="1" applyFill="1" applyAlignment="1">
      <alignment vertical="center"/>
    </xf>
    <xf numFmtId="2" fontId="1" fillId="0" borderId="9" xfId="1" applyNumberFormat="1" applyBorder="1" applyAlignment="1">
      <alignment vertical="center"/>
    </xf>
    <xf numFmtId="0" fontId="0" fillId="0" borderId="0" xfId="0" applyAlignment="1">
      <alignment horizontal="right"/>
    </xf>
    <xf numFmtId="0" fontId="0" fillId="0" borderId="0" xfId="0" quotePrefix="1"/>
    <xf numFmtId="0" fontId="1" fillId="0" borderId="6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9" fillId="0" borderId="0" xfId="1" applyFont="1" applyAlignment="1">
      <alignment horizontal="center" vertical="top" wrapText="1"/>
    </xf>
    <xf numFmtId="0" fontId="9" fillId="0" borderId="0" xfId="1" applyFont="1" applyAlignment="1">
      <alignment horizontal="center" vertical="center" wrapText="1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1" fontId="1" fillId="0" borderId="0" xfId="1" applyNumberFormat="1" applyAlignment="1">
      <alignment horizontal="center" vertical="center" wrapText="1"/>
    </xf>
  </cellXfs>
  <cellStyles count="3">
    <cellStyle name="Normal" xfId="0" builtinId="0"/>
    <cellStyle name="Normal 2" xfId="1" xr:uid="{0205B0BA-0B63-44E1-B788-15869D2063F6}"/>
    <cellStyle name="Normal 3" xfId="2" xr:uid="{9FC73103-5C1C-406F-90B4-32AE30C534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3</xdr:col>
      <xdr:colOff>655597</xdr:colOff>
      <xdr:row>17</xdr:row>
      <xdr:rowOff>22910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05EC705-FF44-4B01-8978-0E6A97906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0320"/>
          <a:ext cx="3193057" cy="571550"/>
        </a:xfrm>
        <a:prstGeom prst="rect">
          <a:avLst/>
        </a:prstGeom>
      </xdr:spPr>
    </xdr:pic>
    <xdr:clientData/>
  </xdr:twoCellAnchor>
  <xdr:twoCellAnchor editAs="oneCell">
    <xdr:from>
      <xdr:col>4</xdr:col>
      <xdr:colOff>670560</xdr:colOff>
      <xdr:row>1</xdr:row>
      <xdr:rowOff>45720</xdr:rowOff>
    </xdr:from>
    <xdr:to>
      <xdr:col>11</xdr:col>
      <xdr:colOff>320040</xdr:colOff>
      <xdr:row>7</xdr:row>
      <xdr:rowOff>45260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68D8A29-08E5-4EFA-B600-F51DF9A78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228600"/>
          <a:ext cx="5196840" cy="10968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121920</xdr:colOff>
      <xdr:row>1</xdr:row>
      <xdr:rowOff>43301</xdr:rowOff>
    </xdr:from>
    <xdr:to>
      <xdr:col>13</xdr:col>
      <xdr:colOff>267545</xdr:colOff>
      <xdr:row>8</xdr:row>
      <xdr:rowOff>122097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4DA81D5-4E40-4135-BA12-BE54C185B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2040" y="226181"/>
          <a:ext cx="6485465" cy="13589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144780</xdr:colOff>
      <xdr:row>0</xdr:row>
      <xdr:rowOff>180648</xdr:rowOff>
    </xdr:from>
    <xdr:to>
      <xdr:col>11</xdr:col>
      <xdr:colOff>297544</xdr:colOff>
      <xdr:row>9</xdr:row>
      <xdr:rowOff>139148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217C8A7-62E7-48A9-8626-087FE703A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0171" y="180648"/>
          <a:ext cx="6513808" cy="1628274"/>
        </a:xfrm>
        <a:prstGeom prst="rect">
          <a:avLst/>
        </a:prstGeom>
      </xdr:spPr>
    </xdr:pic>
    <xdr:clientData/>
  </xdr:twoCellAnchor>
  <xdr:twoCellAnchor editAs="oneCell">
    <xdr:from>
      <xdr:col>0</xdr:col>
      <xdr:colOff>231913</xdr:colOff>
      <xdr:row>9</xdr:row>
      <xdr:rowOff>92765</xdr:rowOff>
    </xdr:from>
    <xdr:to>
      <xdr:col>1</xdr:col>
      <xdr:colOff>183608</xdr:colOff>
      <xdr:row>11</xdr:row>
      <xdr:rowOff>156082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DCED8DF-E4BE-4C7E-8862-5E2C2FD45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913" y="1762539"/>
          <a:ext cx="746825" cy="4343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1</xdr:row>
      <xdr:rowOff>87758</xdr:rowOff>
    </xdr:from>
    <xdr:to>
      <xdr:col>13</xdr:col>
      <xdr:colOff>656140</xdr:colOff>
      <xdr:row>11</xdr:row>
      <xdr:rowOff>15411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86F4924-864D-4CA5-A172-443F6957A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7940" y="270638"/>
          <a:ext cx="8390440" cy="1756453"/>
        </a:xfrm>
        <a:prstGeom prst="rect">
          <a:avLst/>
        </a:prstGeom>
      </xdr:spPr>
    </xdr:pic>
    <xdr:clientData/>
  </xdr:twoCellAnchor>
  <xdr:twoCellAnchor editAs="oneCell">
    <xdr:from>
      <xdr:col>0</xdr:col>
      <xdr:colOff>396240</xdr:colOff>
      <xdr:row>10</xdr:row>
      <xdr:rowOff>152400</xdr:rowOff>
    </xdr:from>
    <xdr:to>
      <xdr:col>1</xdr:col>
      <xdr:colOff>525860</xdr:colOff>
      <xdr:row>13</xdr:row>
      <xdr:rowOff>106724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70FD4A6-4C46-4CBB-910C-3CAF4C0CA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240" y="3992880"/>
          <a:ext cx="922100" cy="5029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312421</xdr:colOff>
      <xdr:row>0</xdr:row>
      <xdr:rowOff>53340</xdr:rowOff>
    </xdr:from>
    <xdr:to>
      <xdr:col>13</xdr:col>
      <xdr:colOff>114301</xdr:colOff>
      <xdr:row>7</xdr:row>
      <xdr:rowOff>7775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94B42D3-EF36-43E9-9BFC-63BDCBF22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4821" y="53340"/>
          <a:ext cx="6141720" cy="12345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129540</xdr:rowOff>
    </xdr:from>
    <xdr:to>
      <xdr:col>12</xdr:col>
      <xdr:colOff>221795</xdr:colOff>
      <xdr:row>10</xdr:row>
      <xdr:rowOff>23009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C7494C9-C277-48E1-9223-7ABC75666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29540"/>
          <a:ext cx="9403895" cy="17222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524256</xdr:colOff>
      <xdr:row>1</xdr:row>
      <xdr:rowOff>43584</xdr:rowOff>
    </xdr:from>
    <xdr:to>
      <xdr:col>12</xdr:col>
      <xdr:colOff>442754</xdr:colOff>
      <xdr:row>7</xdr:row>
      <xdr:rowOff>111497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1293FD8-7D5D-4AC4-BA62-930977D6C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7232" y="256944"/>
          <a:ext cx="4344194" cy="134807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801359</xdr:colOff>
      <xdr:row>0</xdr:row>
      <xdr:rowOff>36576</xdr:rowOff>
    </xdr:from>
    <xdr:to>
      <xdr:col>15</xdr:col>
      <xdr:colOff>231965</xdr:colOff>
      <xdr:row>8</xdr:row>
      <xdr:rowOff>91440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ADE93D5-24F8-4D58-889B-EB765438C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0975" y="36576"/>
          <a:ext cx="3204030" cy="206044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225552</xdr:colOff>
      <xdr:row>1</xdr:row>
      <xdr:rowOff>82469</xdr:rowOff>
    </xdr:from>
    <xdr:to>
      <xdr:col>15</xdr:col>
      <xdr:colOff>372482</xdr:colOff>
      <xdr:row>7</xdr:row>
      <xdr:rowOff>205931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F98EF1A-056E-4698-B89A-2972A8932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1376" y="295829"/>
          <a:ext cx="4572626" cy="140362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286512</xdr:colOff>
      <xdr:row>1</xdr:row>
      <xdr:rowOff>29744</xdr:rowOff>
    </xdr:from>
    <xdr:to>
      <xdr:col>13</xdr:col>
      <xdr:colOff>454803</xdr:colOff>
      <xdr:row>6</xdr:row>
      <xdr:rowOff>151044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5D95F7D-BFBA-479E-9C9D-F24BE6AD1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7104" y="243104"/>
          <a:ext cx="4593987" cy="1188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1</xdr:rowOff>
    </xdr:from>
    <xdr:to>
      <xdr:col>15</xdr:col>
      <xdr:colOff>301501</xdr:colOff>
      <xdr:row>13</xdr:row>
      <xdr:rowOff>170689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C7CA6A9-0542-412D-AB13-B11ED414B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2288" y="426721"/>
          <a:ext cx="3325117" cy="2468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73F1-00DC-4A9F-B457-7FBE85A9C918}">
  <dimension ref="A1:G25"/>
  <sheetViews>
    <sheetView workbookViewId="0">
      <selection activeCell="J10" sqref="J10"/>
    </sheetView>
  </sheetViews>
  <sheetFormatPr baseColWidth="10" defaultRowHeight="14.4"/>
  <cols>
    <col min="1" max="1" width="13" customWidth="1"/>
    <col min="2" max="2" width="12.44140625" bestFit="1" customWidth="1"/>
  </cols>
  <sheetData>
    <row r="1" spans="1:7">
      <c r="A1" t="s">
        <v>15</v>
      </c>
      <c r="B1">
        <v>0.25</v>
      </c>
    </row>
    <row r="2" spans="1:7">
      <c r="A2" t="s">
        <v>16</v>
      </c>
      <c r="B2">
        <v>20</v>
      </c>
    </row>
    <row r="3" spans="1:7">
      <c r="A3" t="s">
        <v>12</v>
      </c>
      <c r="B3">
        <v>0.32</v>
      </c>
    </row>
    <row r="4" spans="1:7">
      <c r="A4" t="s">
        <v>17</v>
      </c>
      <c r="B4">
        <v>0.05</v>
      </c>
    </row>
    <row r="5" spans="1:7">
      <c r="A5" t="s">
        <v>18</v>
      </c>
      <c r="B5">
        <v>0.01</v>
      </c>
    </row>
    <row r="8" spans="1:7">
      <c r="A8" t="s">
        <v>19</v>
      </c>
    </row>
    <row r="9" spans="1:7">
      <c r="A9" t="s">
        <v>20</v>
      </c>
    </row>
    <row r="10" spans="1:7">
      <c r="A10" t="s">
        <v>21</v>
      </c>
    </row>
    <row r="11" spans="1:7">
      <c r="A11" t="s">
        <v>22</v>
      </c>
      <c r="B11" t="s">
        <v>23</v>
      </c>
    </row>
    <row r="12" spans="1:7">
      <c r="A12" t="s">
        <v>24</v>
      </c>
      <c r="B12" t="s">
        <v>25</v>
      </c>
    </row>
    <row r="13" spans="1:7">
      <c r="A13" t="s">
        <v>26</v>
      </c>
      <c r="B13">
        <f>B4</f>
        <v>0.05</v>
      </c>
      <c r="F13" t="s">
        <v>27</v>
      </c>
      <c r="G13">
        <f>B5</f>
        <v>0.01</v>
      </c>
    </row>
    <row r="14" spans="1:7">
      <c r="A14" t="s">
        <v>28</v>
      </c>
    </row>
    <row r="15" spans="1:7">
      <c r="B15" s="1"/>
    </row>
    <row r="19" spans="1:7">
      <c r="A19" t="s">
        <v>37</v>
      </c>
      <c r="B19" s="2">
        <f>B3</f>
        <v>0.32</v>
      </c>
      <c r="G19" t="s">
        <v>43</v>
      </c>
    </row>
    <row r="20" spans="1:7">
      <c r="A20" t="s">
        <v>41</v>
      </c>
      <c r="B20" s="2">
        <f>B19*B19*B2/(B2-1)</f>
        <v>0.10778947368421053</v>
      </c>
      <c r="G20" t="s">
        <v>43</v>
      </c>
    </row>
    <row r="21" spans="1:7">
      <c r="A21" t="s">
        <v>29</v>
      </c>
      <c r="B21" s="2">
        <f>B2*B19*B19/(B1*B1)</f>
        <v>32.768000000000001</v>
      </c>
      <c r="C21" t="s">
        <v>38</v>
      </c>
      <c r="G21" t="s">
        <v>43</v>
      </c>
    </row>
    <row r="22" spans="1:7">
      <c r="A22" t="s">
        <v>42</v>
      </c>
      <c r="B22" s="2">
        <f>_xlfn.CHISQ.INV(1-B4,B2-1)</f>
        <v>30.143527205646159</v>
      </c>
      <c r="G22">
        <f>_xlfn.CHISQ.INV(1-G13,B2-1)</f>
        <v>36.190869129270048</v>
      </c>
    </row>
    <row r="23" spans="1:7">
      <c r="A23" t="s">
        <v>34</v>
      </c>
      <c r="G23" t="s">
        <v>43</v>
      </c>
    </row>
    <row r="24" spans="1:7">
      <c r="A24" t="s">
        <v>39</v>
      </c>
      <c r="G24" t="s">
        <v>43</v>
      </c>
    </row>
    <row r="25" spans="1:7">
      <c r="A25" t="s">
        <v>40</v>
      </c>
      <c r="G25" t="s"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2C08-7FAB-4CD7-9BE3-DD7A9221ECBE}">
  <dimension ref="B1:C17"/>
  <sheetViews>
    <sheetView workbookViewId="0">
      <selection activeCell="C22" sqref="C22"/>
    </sheetView>
  </sheetViews>
  <sheetFormatPr baseColWidth="10" defaultRowHeight="14.4"/>
  <cols>
    <col min="2" max="2" width="23.33203125" customWidth="1"/>
  </cols>
  <sheetData>
    <row r="1" spans="2:3">
      <c r="B1" t="s">
        <v>3</v>
      </c>
    </row>
    <row r="2" spans="2:3">
      <c r="B2" t="s">
        <v>0</v>
      </c>
      <c r="C2">
        <v>6</v>
      </c>
    </row>
    <row r="3" spans="2:3">
      <c r="B3" t="s">
        <v>7</v>
      </c>
      <c r="C3">
        <v>8000</v>
      </c>
    </row>
    <row r="4" spans="2:3">
      <c r="B4" t="s">
        <v>1</v>
      </c>
      <c r="C4">
        <v>7750</v>
      </c>
    </row>
    <row r="5" spans="2:3">
      <c r="B5" t="s">
        <v>2</v>
      </c>
      <c r="C5">
        <v>145</v>
      </c>
    </row>
    <row r="6" spans="2:3">
      <c r="B6" t="s">
        <v>4</v>
      </c>
      <c r="C6">
        <v>0.05</v>
      </c>
    </row>
    <row r="7" spans="2:3">
      <c r="B7" t="s">
        <v>5</v>
      </c>
      <c r="C7">
        <v>0.01</v>
      </c>
    </row>
    <row r="9" spans="2:3">
      <c r="B9" t="s">
        <v>30</v>
      </c>
    </row>
    <row r="10" spans="2:3">
      <c r="B10" t="s">
        <v>31</v>
      </c>
    </row>
    <row r="11" spans="2:3">
      <c r="B11" t="s">
        <v>32</v>
      </c>
    </row>
    <row r="12" spans="2:3">
      <c r="B12" t="s">
        <v>33</v>
      </c>
    </row>
    <row r="13" spans="2:3">
      <c r="B13" t="s">
        <v>6</v>
      </c>
      <c r="C13">
        <f>_xlfn.T.INV(1-C6,C2-1)</f>
        <v>2.0150483733330233</v>
      </c>
    </row>
    <row r="14" spans="2:3">
      <c r="B14" t="s">
        <v>9</v>
      </c>
      <c r="C14">
        <f>2*SQRT(C2)/C13</f>
        <v>2.4311969630104313</v>
      </c>
    </row>
    <row r="15" spans="2:3">
      <c r="B15" t="s">
        <v>8</v>
      </c>
      <c r="C15">
        <f>(C4-C3)/(C14/SQRT(C2))</f>
        <v>-251.88104666662792</v>
      </c>
    </row>
    <row r="16" spans="2:3">
      <c r="B16" t="s">
        <v>34</v>
      </c>
      <c r="C16" t="s">
        <v>35</v>
      </c>
    </row>
    <row r="17" spans="2:2">
      <c r="B17" t="s">
        <v>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A646-56B9-4EBD-9742-E5B43AD6079D}">
  <dimension ref="A2:C17"/>
  <sheetViews>
    <sheetView zoomScale="115" zoomScaleNormal="115" workbookViewId="0">
      <selection activeCell="D20" sqref="D20"/>
    </sheetView>
  </sheetViews>
  <sheetFormatPr baseColWidth="10" defaultRowHeight="14.4"/>
  <sheetData>
    <row r="2" spans="1:3">
      <c r="A2" t="s">
        <v>10</v>
      </c>
      <c r="B2">
        <v>10</v>
      </c>
    </row>
    <row r="3" spans="1:3">
      <c r="A3" t="s">
        <v>11</v>
      </c>
      <c r="B3">
        <v>5.2999999999999999E-2</v>
      </c>
    </row>
    <row r="4" spans="1:3">
      <c r="A4" t="s">
        <v>12</v>
      </c>
      <c r="B4">
        <v>3.0000000000000001E-3</v>
      </c>
    </row>
    <row r="5" spans="1:3">
      <c r="A5" t="s">
        <v>13</v>
      </c>
      <c r="B5">
        <v>0.05</v>
      </c>
      <c r="C5" t="s">
        <v>14</v>
      </c>
    </row>
    <row r="6" spans="1:3">
      <c r="A6" t="s">
        <v>152</v>
      </c>
    </row>
    <row r="7" spans="1:3">
      <c r="A7" t="s">
        <v>17</v>
      </c>
      <c r="B7">
        <v>0.05</v>
      </c>
    </row>
    <row r="8" spans="1:3">
      <c r="A8" t="s">
        <v>18</v>
      </c>
      <c r="B8">
        <v>0.01</v>
      </c>
    </row>
    <row r="14" spans="1:3">
      <c r="A14" s="77"/>
    </row>
    <row r="15" spans="1:3">
      <c r="A15" s="77" t="s">
        <v>175</v>
      </c>
      <c r="B15">
        <f>_xlfn.T.INV.2T(B7, B2-1)</f>
        <v>2.2621571627982053</v>
      </c>
    </row>
    <row r="16" spans="1:3">
      <c r="A16" t="s">
        <v>174</v>
      </c>
      <c r="B16">
        <f>SQRT(B2/(B2-1))*B4</f>
        <v>3.1622776601683794E-3</v>
      </c>
    </row>
    <row r="17" spans="1:2">
      <c r="A17" t="s">
        <v>6</v>
      </c>
      <c r="B17">
        <f>(B3-B5)/(B16/SQRT(B2))</f>
        <v>2.9999999999999956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22E9-C97E-4D7B-B733-EFE72B2539DF}">
  <dimension ref="A2:D18"/>
  <sheetViews>
    <sheetView tabSelected="1" workbookViewId="0">
      <selection activeCell="G21" sqref="G21"/>
    </sheetView>
  </sheetViews>
  <sheetFormatPr baseColWidth="10" defaultRowHeight="14.4"/>
  <sheetData>
    <row r="2" spans="1:2">
      <c r="A2" t="s">
        <v>11</v>
      </c>
      <c r="B2">
        <v>1570</v>
      </c>
    </row>
    <row r="3" spans="1:2">
      <c r="A3" t="s">
        <v>10</v>
      </c>
      <c r="B3">
        <v>100</v>
      </c>
    </row>
    <row r="4" spans="1:2">
      <c r="A4" t="s">
        <v>153</v>
      </c>
      <c r="B4">
        <v>120</v>
      </c>
    </row>
    <row r="5" spans="1:2">
      <c r="A5" t="s">
        <v>13</v>
      </c>
      <c r="B5">
        <v>1600</v>
      </c>
    </row>
    <row r="6" spans="1:2">
      <c r="A6" t="s">
        <v>17</v>
      </c>
      <c r="B6">
        <v>0.05</v>
      </c>
    </row>
    <row r="7" spans="1:2">
      <c r="A7" t="s">
        <v>18</v>
      </c>
      <c r="B7">
        <v>0.01</v>
      </c>
    </row>
    <row r="9" spans="1:2">
      <c r="A9" t="s">
        <v>154</v>
      </c>
    </row>
    <row r="10" spans="1:2">
      <c r="A10" t="s">
        <v>155</v>
      </c>
    </row>
    <row r="15" spans="1:2">
      <c r="A15" t="s">
        <v>156</v>
      </c>
      <c r="B15">
        <f>_xlfn.T.INV.2T(B6,B3-1)</f>
        <v>1.9842169515864165</v>
      </c>
    </row>
    <row r="16" spans="1:2">
      <c r="A16" t="s">
        <v>9</v>
      </c>
      <c r="B16">
        <f>2*SQRT(B3)/B15*B4</f>
        <v>1209.5451548688552</v>
      </c>
    </row>
    <row r="17" spans="1:4">
      <c r="A17" t="s">
        <v>8</v>
      </c>
      <c r="B17">
        <f>(B2-B5)/(B16/SQRT(B3))</f>
        <v>-0.24802711894830207</v>
      </c>
      <c r="D17" t="s">
        <v>173</v>
      </c>
    </row>
    <row r="18" spans="1:4">
      <c r="A18" t="s">
        <v>157</v>
      </c>
      <c r="B18">
        <f>_xlfn.T.INV(1-B6/2,B3-1)</f>
        <v>1.9842169515864165</v>
      </c>
      <c r="C18" t="s">
        <v>158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A7DA-028A-457B-9BDD-78F74E640409}">
  <dimension ref="A2:E22"/>
  <sheetViews>
    <sheetView workbookViewId="0">
      <selection activeCell="B26" sqref="B26"/>
    </sheetView>
  </sheetViews>
  <sheetFormatPr baseColWidth="10" defaultRowHeight="14.4"/>
  <sheetData>
    <row r="2" spans="1:5">
      <c r="A2" t="s">
        <v>10</v>
      </c>
      <c r="B2">
        <v>200</v>
      </c>
    </row>
    <row r="3" spans="1:5">
      <c r="A3" t="s">
        <v>167</v>
      </c>
      <c r="B3">
        <v>160</v>
      </c>
    </row>
    <row r="4" spans="1:5">
      <c r="A4" t="s">
        <v>159</v>
      </c>
      <c r="B4">
        <v>0.9</v>
      </c>
    </row>
    <row r="6" spans="1:5">
      <c r="A6" t="s">
        <v>160</v>
      </c>
    </row>
    <row r="7" spans="1:5">
      <c r="A7" t="s">
        <v>161</v>
      </c>
    </row>
    <row r="8" spans="1:5">
      <c r="A8" t="s">
        <v>162</v>
      </c>
      <c r="B8">
        <v>0.05</v>
      </c>
      <c r="E8">
        <v>0.01</v>
      </c>
    </row>
    <row r="10" spans="1:5">
      <c r="A10" t="s">
        <v>163</v>
      </c>
      <c r="B10">
        <f>B2*B4</f>
        <v>180</v>
      </c>
      <c r="C10" t="s">
        <v>164</v>
      </c>
      <c r="E10" s="78" t="s">
        <v>43</v>
      </c>
    </row>
    <row r="11" spans="1:5">
      <c r="A11" t="s">
        <v>165</v>
      </c>
      <c r="B11">
        <f>B2*(1-B4)</f>
        <v>19.999999999999996</v>
      </c>
      <c r="C11" t="s">
        <v>164</v>
      </c>
      <c r="E11" s="78" t="s">
        <v>43</v>
      </c>
    </row>
    <row r="13" spans="1:5">
      <c r="A13" t="s">
        <v>166</v>
      </c>
      <c r="E13" s="78" t="s">
        <v>43</v>
      </c>
    </row>
    <row r="15" spans="1:5">
      <c r="A15" t="s">
        <v>168</v>
      </c>
      <c r="B15">
        <f>(B16-B4)/SQRT((1-B4)*B4/B2)</f>
        <v>-4.7140452079103161</v>
      </c>
      <c r="E15" s="78" t="s">
        <v>43</v>
      </c>
    </row>
    <row r="16" spans="1:5">
      <c r="A16" t="s">
        <v>170</v>
      </c>
      <c r="B16">
        <f>B3/B2</f>
        <v>0.8</v>
      </c>
      <c r="E16" s="78" t="s">
        <v>43</v>
      </c>
    </row>
    <row r="17" spans="1:5">
      <c r="A17" s="78" t="s">
        <v>169</v>
      </c>
      <c r="B17" s="2">
        <f>-_xlfn.NORM.S.INV(1-B8)</f>
        <v>-1.6448536269514715</v>
      </c>
      <c r="E17">
        <f>-_xlfn.NORM.S.INV(1-E8)</f>
        <v>-2.3263478740408408</v>
      </c>
    </row>
    <row r="19" spans="1:5">
      <c r="A19" t="s">
        <v>171</v>
      </c>
      <c r="E19" t="s">
        <v>171</v>
      </c>
    </row>
    <row r="22" spans="1:5">
      <c r="B22" t="s">
        <v>172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9D88-3280-4EFD-93A2-7416FEEF241D}">
  <dimension ref="A1"/>
  <sheetViews>
    <sheetView workbookViewId="0">
      <selection activeCell="D22" sqref="D22"/>
    </sheetView>
  </sheetViews>
  <sheetFormatPr baseColWidth="10" defaultRowHeight="14.4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7FF0-BD7B-466E-9FA6-D985C24089F5}">
  <dimension ref="A1:I65"/>
  <sheetViews>
    <sheetView zoomScale="125" zoomScaleNormal="100" workbookViewId="0">
      <selection activeCell="I12" sqref="I12"/>
    </sheetView>
  </sheetViews>
  <sheetFormatPr baseColWidth="10" defaultColWidth="10.77734375" defaultRowHeight="13.2"/>
  <cols>
    <col min="1" max="1" width="26.77734375" style="3" bestFit="1" customWidth="1"/>
    <col min="2" max="9" width="10.77734375" style="4"/>
    <col min="10" max="16384" width="10.77734375" style="3"/>
  </cols>
  <sheetData>
    <row r="1" spans="1:9" ht="16.95" customHeight="1">
      <c r="A1" s="19"/>
    </row>
    <row r="2" spans="1:9" ht="16.95" customHeight="1">
      <c r="A2" s="4" t="s">
        <v>65</v>
      </c>
      <c r="B2" s="17"/>
      <c r="C2" s="16"/>
      <c r="D2" s="7"/>
    </row>
    <row r="3" spans="1:9" ht="16.95" customHeight="1">
      <c r="A3" s="4" t="s">
        <v>62</v>
      </c>
      <c r="B3" s="17"/>
      <c r="C3" s="16"/>
      <c r="D3" s="7"/>
    </row>
    <row r="4" spans="1:9" ht="16.95" customHeight="1"/>
    <row r="5" spans="1:9" ht="16.95" customHeight="1">
      <c r="A5" s="10" t="s">
        <v>61</v>
      </c>
    </row>
    <row r="6" spans="1:9" ht="16.95" customHeight="1">
      <c r="A6" s="11" t="s">
        <v>93</v>
      </c>
      <c r="B6" s="5" t="s">
        <v>92</v>
      </c>
      <c r="C6" s="5" t="s">
        <v>91</v>
      </c>
      <c r="D6" s="5" t="s">
        <v>90</v>
      </c>
      <c r="E6" s="5" t="s">
        <v>89</v>
      </c>
      <c r="F6" s="5" t="s">
        <v>54</v>
      </c>
      <c r="G6" s="3"/>
      <c r="H6" s="3"/>
      <c r="I6" s="3"/>
    </row>
    <row r="7" spans="1:9" ht="16.95" customHeight="1">
      <c r="A7" s="11" t="s">
        <v>53</v>
      </c>
      <c r="B7" s="5">
        <v>151</v>
      </c>
      <c r="C7" s="5">
        <v>244</v>
      </c>
      <c r="D7" s="5">
        <v>234</v>
      </c>
      <c r="E7" s="5">
        <v>203</v>
      </c>
      <c r="F7" s="12">
        <f>SUM(B7:E7)</f>
        <v>832</v>
      </c>
      <c r="G7" s="3"/>
      <c r="H7" s="3"/>
      <c r="I7" s="3"/>
    </row>
    <row r="8" spans="1:9" ht="16.95" customHeight="1"/>
    <row r="9" spans="1:9" ht="16.95" customHeight="1">
      <c r="A9" s="10" t="s">
        <v>60</v>
      </c>
    </row>
    <row r="10" spans="1:9" ht="16.95" customHeight="1">
      <c r="A10" s="11" t="s">
        <v>93</v>
      </c>
      <c r="B10" s="5" t="s">
        <v>92</v>
      </c>
      <c r="C10" s="5" t="s">
        <v>91</v>
      </c>
      <c r="D10" s="5" t="s">
        <v>90</v>
      </c>
      <c r="E10" s="5" t="s">
        <v>89</v>
      </c>
      <c r="F10" s="5" t="s">
        <v>54</v>
      </c>
      <c r="G10" s="3"/>
      <c r="H10" s="3"/>
      <c r="I10" s="3"/>
    </row>
    <row r="11" spans="1:9" ht="16.95" customHeight="1">
      <c r="A11" s="11" t="s">
        <v>58</v>
      </c>
      <c r="B11" s="5">
        <v>0.25</v>
      </c>
      <c r="C11" s="5">
        <v>0.25</v>
      </c>
      <c r="D11" s="5">
        <v>0.25</v>
      </c>
      <c r="E11" s="5">
        <v>0.25</v>
      </c>
      <c r="F11" s="12">
        <f>SUM(B11:E11)</f>
        <v>1</v>
      </c>
      <c r="G11" s="3"/>
      <c r="H11" s="3"/>
      <c r="I11" s="3"/>
    </row>
    <row r="12" spans="1:9" ht="16.95" customHeight="1">
      <c r="A12" s="11" t="s">
        <v>52</v>
      </c>
      <c r="B12" s="13">
        <f>B11*$F$7</f>
        <v>208</v>
      </c>
      <c r="C12" s="13">
        <f t="shared" ref="C12:E12" si="0">C11*$F$7</f>
        <v>208</v>
      </c>
      <c r="D12" s="13">
        <f t="shared" si="0"/>
        <v>208</v>
      </c>
      <c r="E12" s="13">
        <f t="shared" si="0"/>
        <v>208</v>
      </c>
      <c r="F12" s="12">
        <f>SUM(B12:E12)</f>
        <v>832</v>
      </c>
      <c r="G12" s="3"/>
      <c r="H12" s="3"/>
      <c r="I12" s="3"/>
    </row>
    <row r="13" spans="1:9" ht="16.95" customHeight="1">
      <c r="B13" s="18" t="s">
        <v>94</v>
      </c>
    </row>
    <row r="14" spans="1:9" ht="16.95" customHeight="1">
      <c r="A14" s="10" t="s">
        <v>57</v>
      </c>
    </row>
    <row r="15" spans="1:9" ht="16.95" customHeight="1">
      <c r="A15" s="11" t="s">
        <v>93</v>
      </c>
      <c r="B15" s="5" t="s">
        <v>92</v>
      </c>
      <c r="C15" s="5" t="s">
        <v>91</v>
      </c>
      <c r="D15" s="5" t="s">
        <v>90</v>
      </c>
      <c r="E15" s="5" t="s">
        <v>89</v>
      </c>
      <c r="F15" s="5" t="s">
        <v>54</v>
      </c>
      <c r="G15" s="3"/>
      <c r="H15" s="3"/>
      <c r="I15" s="3"/>
    </row>
    <row r="16" spans="1:9" ht="16.95" customHeight="1">
      <c r="A16" s="11" t="s">
        <v>53</v>
      </c>
      <c r="B16" s="5">
        <f>B7</f>
        <v>151</v>
      </c>
      <c r="C16" s="5">
        <f>C7</f>
        <v>244</v>
      </c>
      <c r="D16" s="5">
        <f>D7</f>
        <v>234</v>
      </c>
      <c r="E16" s="5">
        <f>E7</f>
        <v>203</v>
      </c>
      <c r="F16" s="12">
        <f>SUM(B16:E16)</f>
        <v>832</v>
      </c>
      <c r="G16" s="3"/>
      <c r="H16" s="3"/>
      <c r="I16" s="3"/>
    </row>
    <row r="17" spans="1:9" ht="16.95" customHeight="1">
      <c r="A17" s="11" t="s">
        <v>52</v>
      </c>
      <c r="B17" s="13">
        <f>B12</f>
        <v>208</v>
      </c>
      <c r="C17" s="13">
        <f t="shared" ref="C17:E17" si="1">C12</f>
        <v>208</v>
      </c>
      <c r="D17" s="13">
        <f t="shared" si="1"/>
        <v>208</v>
      </c>
      <c r="E17" s="13">
        <f t="shared" si="1"/>
        <v>208</v>
      </c>
      <c r="F17" s="12">
        <f>SUM(B17:E17)</f>
        <v>832</v>
      </c>
      <c r="G17" s="3"/>
      <c r="H17" s="3"/>
      <c r="I17" s="3"/>
    </row>
    <row r="18" spans="1:9" ht="16.95" customHeight="1">
      <c r="A18" s="11" t="s">
        <v>51</v>
      </c>
      <c r="B18" s="5">
        <f>POWER(B16-B17,2)/B17</f>
        <v>15.620192307692308</v>
      </c>
      <c r="C18" s="5">
        <f t="shared" ref="C18:E18" si="2">POWER(C16-C17,2)/C17</f>
        <v>6.2307692307692308</v>
      </c>
      <c r="D18" s="5">
        <f t="shared" si="2"/>
        <v>3.25</v>
      </c>
      <c r="E18" s="5">
        <f t="shared" si="2"/>
        <v>0.1201923076923077</v>
      </c>
      <c r="F18" s="14">
        <f>SUM(B18:E18)</f>
        <v>25.221153846153847</v>
      </c>
      <c r="G18" s="3"/>
      <c r="H18" s="3"/>
      <c r="I18" s="3"/>
    </row>
    <row r="19" spans="1:9" ht="16.95" customHeight="1"/>
    <row r="20" spans="1:9" ht="16.95" customHeight="1">
      <c r="B20" s="3"/>
      <c r="D20" s="6" t="s">
        <v>50</v>
      </c>
      <c r="E20" s="14">
        <f>F18</f>
        <v>25.221153846153847</v>
      </c>
    </row>
    <row r="21" spans="1:9" ht="16.95" customHeight="1">
      <c r="B21" s="3"/>
    </row>
    <row r="22" spans="1:9" ht="16.95" customHeight="1">
      <c r="B22" s="3"/>
      <c r="D22" s="6" t="s">
        <v>49</v>
      </c>
      <c r="E22" s="5">
        <v>0.05</v>
      </c>
      <c r="F22" s="3"/>
      <c r="G22" s="6" t="s">
        <v>49</v>
      </c>
      <c r="H22" s="5">
        <v>0.01</v>
      </c>
    </row>
    <row r="23" spans="1:9" ht="16.95" customHeight="1">
      <c r="A23" s="9" t="s">
        <v>48</v>
      </c>
      <c r="B23" s="8">
        <f>4-1</f>
        <v>3</v>
      </c>
      <c r="C23" s="7"/>
      <c r="D23" s="6" t="s">
        <v>47</v>
      </c>
      <c r="E23" s="5">
        <f>_xlfn.CHISQ.INV.RT(E22,B23)</f>
        <v>7.8147279032511792</v>
      </c>
      <c r="F23" s="6"/>
      <c r="G23" s="6" t="s">
        <v>47</v>
      </c>
      <c r="H23" s="5">
        <f>_xlfn.CHISQ.INV.RT(H22,B23)</f>
        <v>11.344866730144371</v>
      </c>
    </row>
    <row r="24" spans="1:9" ht="16.95" customHeight="1"/>
    <row r="25" spans="1:9" ht="16.95" customHeight="1">
      <c r="A25" s="3" t="s">
        <v>46</v>
      </c>
      <c r="B25" s="35"/>
      <c r="C25" s="34"/>
      <c r="D25" s="34"/>
      <c r="E25" s="34"/>
      <c r="F25" s="34"/>
      <c r="G25" s="34"/>
      <c r="H25" s="34"/>
      <c r="I25" s="33"/>
    </row>
    <row r="26" spans="1:9" ht="16.95" customHeight="1">
      <c r="B26" s="32"/>
      <c r="C26" s="31"/>
      <c r="D26" s="31"/>
      <c r="E26" s="31"/>
      <c r="F26" s="31"/>
      <c r="G26" s="31"/>
      <c r="H26" s="31"/>
      <c r="I26" s="30"/>
    </row>
    <row r="27" spans="1:9" ht="16.95" customHeight="1">
      <c r="A27" s="19"/>
    </row>
    <row r="28" spans="1:9" ht="16.95" customHeight="1">
      <c r="A28" s="19"/>
    </row>
    <row r="29" spans="1:9" ht="16.95" customHeight="1">
      <c r="A29" s="19"/>
    </row>
    <row r="30" spans="1:9" ht="16.95" customHeight="1">
      <c r="A30" s="19"/>
    </row>
    <row r="31" spans="1:9" ht="16.95" customHeight="1">
      <c r="A31" s="19"/>
    </row>
    <row r="32" spans="1:9" ht="16.95" customHeight="1">
      <c r="A32" s="19"/>
    </row>
    <row r="33" spans="1:1" ht="16.95" customHeight="1">
      <c r="A33" s="19"/>
    </row>
    <row r="34" spans="1:1" ht="16.95" customHeight="1">
      <c r="A34" s="19"/>
    </row>
    <row r="35" spans="1:1" ht="16.95" customHeight="1">
      <c r="A35" s="19"/>
    </row>
    <row r="36" spans="1:1" ht="16.95" customHeight="1">
      <c r="A36" s="19"/>
    </row>
    <row r="37" spans="1:1" ht="16.95" customHeight="1">
      <c r="A37" s="19"/>
    </row>
    <row r="38" spans="1:1" ht="16.95" customHeight="1">
      <c r="A38" s="19"/>
    </row>
    <row r="39" spans="1:1" ht="16.95" customHeight="1">
      <c r="A39" s="19"/>
    </row>
    <row r="40" spans="1:1" ht="16.95" customHeight="1">
      <c r="A40" s="19"/>
    </row>
    <row r="41" spans="1:1" ht="16.95" customHeight="1">
      <c r="A41" s="19"/>
    </row>
    <row r="42" spans="1:1" ht="16.95" customHeight="1">
      <c r="A42" s="19"/>
    </row>
    <row r="43" spans="1:1" ht="16.95" customHeight="1">
      <c r="A43" s="19"/>
    </row>
    <row r="44" spans="1:1" ht="16.95" customHeight="1">
      <c r="A44" s="19"/>
    </row>
    <row r="45" spans="1:1" ht="16.95" customHeight="1">
      <c r="A45" s="19"/>
    </row>
    <row r="46" spans="1:1" ht="16.95" customHeight="1">
      <c r="A46" s="19"/>
    </row>
    <row r="47" spans="1:1" ht="16.95" customHeight="1">
      <c r="A47" s="19"/>
    </row>
    <row r="48" spans="1:1" ht="16.95" customHeight="1">
      <c r="A48" s="19"/>
    </row>
    <row r="49" spans="1:1" ht="16.95" customHeight="1">
      <c r="A49" s="19"/>
    </row>
    <row r="50" spans="1:1" ht="16.95" customHeight="1">
      <c r="A50" s="19"/>
    </row>
    <row r="51" spans="1:1" ht="16.95" customHeight="1">
      <c r="A51" s="19"/>
    </row>
    <row r="52" spans="1:1" ht="16.95" customHeight="1">
      <c r="A52" s="19"/>
    </row>
    <row r="53" spans="1:1">
      <c r="A53" s="19"/>
    </row>
    <row r="54" spans="1:1">
      <c r="A54" s="19"/>
    </row>
    <row r="55" spans="1:1">
      <c r="A55" s="19"/>
    </row>
    <row r="56" spans="1:1">
      <c r="A56" s="19"/>
    </row>
    <row r="57" spans="1:1">
      <c r="A57" s="19"/>
    </row>
    <row r="58" spans="1:1">
      <c r="A58" s="1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</sheetData>
  <pageMargins left="0.75000000000000011" right="0.75000000000000011" top="0.984251969" bottom="0.984251969" header="0.5" footer="0.5"/>
  <pageSetup paperSize="10" orientation="landscape" horizontalDpi="4294967292" verticalDpi="4294967292"/>
  <headerFooter alignWithMargins="0">
    <oddHeader>&amp;C&amp;"Arial,Gras"&amp;A&amp;R&amp;D</oddHeader>
  </headerFooter>
  <rowBreaks count="1" manualBreakCount="1">
    <brk id="26" max="16383" man="1"/>
  </row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5364-0236-4D5D-AE3E-CD3F199CD43C}">
  <dimension ref="A1:Q52"/>
  <sheetViews>
    <sheetView zoomScale="125" zoomScaleNormal="100" workbookViewId="0">
      <selection activeCell="Q8" sqref="Q8"/>
    </sheetView>
  </sheetViews>
  <sheetFormatPr baseColWidth="10" defaultColWidth="10.77734375" defaultRowHeight="13.2"/>
  <cols>
    <col min="1" max="1" width="33.88671875" style="3" bestFit="1" customWidth="1"/>
    <col min="2" max="7" width="10.77734375" style="4"/>
    <col min="8" max="8" width="12.33203125" style="4" customWidth="1"/>
    <col min="9" max="9" width="10.77734375" style="4"/>
    <col min="10" max="10" width="11.44140625" style="3" customWidth="1"/>
    <col min="11" max="11" width="12" style="3" bestFit="1" customWidth="1"/>
    <col min="12" max="16384" width="10.77734375" style="3"/>
  </cols>
  <sheetData>
    <row r="1" spans="1:17" ht="34.200000000000003" customHeight="1">
      <c r="A1" s="19" t="s">
        <v>88</v>
      </c>
      <c r="D1" s="86" t="s">
        <v>87</v>
      </c>
      <c r="E1" s="86"/>
      <c r="G1" s="85" t="s">
        <v>86</v>
      </c>
      <c r="H1" s="85"/>
    </row>
    <row r="2" spans="1:17" ht="22.8" customHeight="1">
      <c r="A2" s="4" t="s">
        <v>65</v>
      </c>
      <c r="B2" s="18" t="s">
        <v>64</v>
      </c>
      <c r="E2" s="5">
        <v>20</v>
      </c>
      <c r="F2" s="4" t="s">
        <v>63</v>
      </c>
      <c r="G2" s="5" t="s">
        <v>85</v>
      </c>
      <c r="H2" s="29" t="s">
        <v>84</v>
      </c>
      <c r="I2" s="86" t="s">
        <v>83</v>
      </c>
      <c r="J2" s="86"/>
      <c r="K2" s="28" cm="1">
        <f t="array" ref="K2">SUM(B6:H6*B7:H7)/SUM(B7:H7)</f>
        <v>1</v>
      </c>
    </row>
    <row r="3" spans="1:17" ht="16.95" customHeight="1">
      <c r="A3" s="4" t="s">
        <v>62</v>
      </c>
      <c r="B3" s="87" t="s">
        <v>82</v>
      </c>
      <c r="C3" s="88"/>
      <c r="D3" s="89"/>
      <c r="G3" s="4" t="s">
        <v>81</v>
      </c>
      <c r="H3" s="18">
        <v>0.05</v>
      </c>
    </row>
    <row r="4" spans="1:17" ht="16.95" customHeight="1"/>
    <row r="5" spans="1:17" ht="16.95" customHeight="1">
      <c r="A5" s="10" t="s">
        <v>61</v>
      </c>
    </row>
    <row r="6" spans="1:17" ht="16.95" customHeight="1">
      <c r="A6" s="11" t="s">
        <v>56</v>
      </c>
      <c r="B6" s="5">
        <v>0</v>
      </c>
      <c r="C6" s="5">
        <v>1</v>
      </c>
      <c r="D6" s="5">
        <v>2</v>
      </c>
      <c r="E6" s="5">
        <v>3</v>
      </c>
      <c r="F6" s="5">
        <v>4</v>
      </c>
      <c r="G6" s="5">
        <v>5</v>
      </c>
      <c r="H6" s="5">
        <v>6</v>
      </c>
      <c r="I6" s="5" t="s">
        <v>54</v>
      </c>
    </row>
    <row r="7" spans="1:17" ht="16.95" customHeight="1">
      <c r="A7" s="11" t="s">
        <v>53</v>
      </c>
      <c r="B7" s="5">
        <v>19</v>
      </c>
      <c r="C7" s="5">
        <v>19</v>
      </c>
      <c r="D7" s="5">
        <v>8</v>
      </c>
      <c r="E7" s="5">
        <v>2</v>
      </c>
      <c r="F7" s="5">
        <v>1</v>
      </c>
      <c r="G7" s="5">
        <v>1</v>
      </c>
      <c r="H7" s="5">
        <v>0</v>
      </c>
      <c r="I7" s="12">
        <f>SUM(B7:H7)</f>
        <v>50</v>
      </c>
    </row>
    <row r="8" spans="1:17" ht="16.95" customHeight="1"/>
    <row r="9" spans="1:17" ht="16.95" customHeight="1">
      <c r="A9" s="10" t="s">
        <v>60</v>
      </c>
    </row>
    <row r="10" spans="1:17" ht="16.95" customHeight="1">
      <c r="A10" s="11" t="s">
        <v>56</v>
      </c>
      <c r="B10" s="5">
        <v>0</v>
      </c>
      <c r="C10" s="5">
        <v>1</v>
      </c>
      <c r="D10" s="5">
        <v>2</v>
      </c>
      <c r="E10" s="5">
        <v>3</v>
      </c>
      <c r="F10" s="5">
        <v>4</v>
      </c>
      <c r="G10" s="5">
        <v>5</v>
      </c>
      <c r="H10" s="5" t="s">
        <v>59</v>
      </c>
      <c r="I10" s="5" t="s">
        <v>54</v>
      </c>
      <c r="K10" s="3">
        <v>0</v>
      </c>
      <c r="L10" s="3">
        <v>1</v>
      </c>
      <c r="M10" s="3">
        <v>2</v>
      </c>
      <c r="N10" s="3">
        <v>3</v>
      </c>
      <c r="O10" s="3">
        <v>4</v>
      </c>
      <c r="P10" s="3">
        <v>5</v>
      </c>
      <c r="Q10" s="3" t="s">
        <v>80</v>
      </c>
    </row>
    <row r="11" spans="1:17" ht="16.95" customHeight="1">
      <c r="A11" s="11" t="s">
        <v>58</v>
      </c>
      <c r="B11" s="15">
        <f t="shared" ref="B11:G11" si="0">COMBIN($E$2,B$10)*POWER($H$3,B$10)*POWER((1-$H$3),$E$2-B$10)</f>
        <v>0.35848592240854216</v>
      </c>
      <c r="C11" s="15">
        <f t="shared" si="0"/>
        <v>0.37735360253530753</v>
      </c>
      <c r="D11" s="15">
        <f t="shared" si="0"/>
        <v>0.18867680126765382</v>
      </c>
      <c r="E11" s="15">
        <f t="shared" si="0"/>
        <v>5.9582147768732788E-2</v>
      </c>
      <c r="F11" s="15">
        <f t="shared" si="0"/>
        <v>1.3327585685111285E-2</v>
      </c>
      <c r="G11" s="15">
        <f t="shared" si="0"/>
        <v>2.2446460101240057E-3</v>
      </c>
      <c r="H11" s="15">
        <f>1-SUM(B11:G11)</f>
        <v>3.2929432452843965E-4</v>
      </c>
      <c r="I11" s="12">
        <f>SUM(B11:H11)</f>
        <v>1</v>
      </c>
      <c r="J11" s="27" t="s">
        <v>79</v>
      </c>
      <c r="K11" s="26">
        <f t="shared" ref="K11:P11" si="1">_xlfn.BINOM.DIST(B$10,$E$2,$H$3,0)</f>
        <v>0.35848592240854221</v>
      </c>
      <c r="L11" s="26">
        <f t="shared" si="1"/>
        <v>0.37735360253530759</v>
      </c>
      <c r="M11" s="26">
        <f t="shared" si="1"/>
        <v>0.18867680126765382</v>
      </c>
      <c r="N11" s="26">
        <f t="shared" si="1"/>
        <v>5.958214776873276E-2</v>
      </c>
      <c r="O11" s="26">
        <f t="shared" si="1"/>
        <v>1.3327585685111285E-2</v>
      </c>
      <c r="P11" s="26">
        <f t="shared" si="1"/>
        <v>2.2446460101240048E-3</v>
      </c>
      <c r="Q11" s="26">
        <f>_xlfn.BINOM.DIST(20,20,0.05,1)-_xlfn.BINOM.DIST(5,20,0.05,1)</f>
        <v>3.2929432452832863E-4</v>
      </c>
    </row>
    <row r="12" spans="1:17" ht="16.95" customHeight="1">
      <c r="A12" s="11" t="s">
        <v>52</v>
      </c>
      <c r="B12" s="24">
        <f t="shared" ref="B12:H12" si="2">B$11*$I$7</f>
        <v>17.924296120427108</v>
      </c>
      <c r="C12" s="24">
        <f t="shared" si="2"/>
        <v>18.867680126765375</v>
      </c>
      <c r="D12" s="24">
        <f t="shared" si="2"/>
        <v>9.4338400633826911</v>
      </c>
      <c r="E12" s="24">
        <f t="shared" si="2"/>
        <v>2.9791073884366392</v>
      </c>
      <c r="F12" s="24">
        <f t="shared" si="2"/>
        <v>0.66637928425556425</v>
      </c>
      <c r="G12" s="24">
        <f t="shared" si="2"/>
        <v>0.11223230050620028</v>
      </c>
      <c r="H12" s="24">
        <f t="shared" si="2"/>
        <v>1.6464716226421983E-2</v>
      </c>
      <c r="I12" s="12">
        <f>SUM(B12:H12)</f>
        <v>49.999999999999993</v>
      </c>
      <c r="J12" s="23"/>
    </row>
    <row r="13" spans="1:17" ht="16.95" customHeight="1">
      <c r="B13" s="18" t="s">
        <v>78</v>
      </c>
      <c r="G13" s="25">
        <f>SUM(E12:H12)</f>
        <v>3.7741836894248255</v>
      </c>
      <c r="H13" s="25">
        <f>SUM(D12:H12)</f>
        <v>13.208023752807517</v>
      </c>
    </row>
    <row r="14" spans="1:17" ht="16.95" customHeight="1">
      <c r="A14" s="10" t="s">
        <v>57</v>
      </c>
      <c r="G14" s="4" t="s">
        <v>77</v>
      </c>
      <c r="H14" s="4" t="s">
        <v>76</v>
      </c>
      <c r="I14" s="18" t="s">
        <v>75</v>
      </c>
    </row>
    <row r="15" spans="1:17" ht="16.95" customHeight="1">
      <c r="A15" s="11" t="s">
        <v>56</v>
      </c>
      <c r="B15" s="5">
        <v>0</v>
      </c>
      <c r="C15" s="5">
        <v>1</v>
      </c>
      <c r="D15" s="5" t="s">
        <v>74</v>
      </c>
      <c r="E15" s="5" t="s">
        <v>54</v>
      </c>
      <c r="F15" s="3"/>
      <c r="G15" s="3"/>
      <c r="H15" s="3"/>
      <c r="I15" s="3"/>
    </row>
    <row r="16" spans="1:17" ht="16.95" customHeight="1">
      <c r="A16" s="11" t="s">
        <v>53</v>
      </c>
      <c r="B16" s="5">
        <f>B7</f>
        <v>19</v>
      </c>
      <c r="C16" s="5">
        <f>C7</f>
        <v>19</v>
      </c>
      <c r="D16" s="5">
        <f>SUM(D7:H7)</f>
        <v>12</v>
      </c>
      <c r="E16" s="12">
        <f>SUM(B16:D16)</f>
        <v>50</v>
      </c>
      <c r="F16" s="3"/>
      <c r="G16" s="3"/>
      <c r="H16" s="3"/>
      <c r="I16" s="3"/>
    </row>
    <row r="17" spans="1:11" ht="16.95" customHeight="1">
      <c r="A17" s="11" t="s">
        <v>52</v>
      </c>
      <c r="B17" s="24">
        <f>B12</f>
        <v>17.924296120427108</v>
      </c>
      <c r="C17" s="24">
        <f>C12</f>
        <v>18.867680126765375</v>
      </c>
      <c r="D17" s="24">
        <f>SUM(D12:H12)</f>
        <v>13.208023752807517</v>
      </c>
      <c r="E17" s="12">
        <f>SUM(B17:D17)</f>
        <v>50</v>
      </c>
      <c r="F17" s="3"/>
      <c r="G17" s="3"/>
      <c r="H17" s="3"/>
      <c r="I17" s="3"/>
    </row>
    <row r="18" spans="1:11" ht="16.95" customHeight="1">
      <c r="A18" s="11" t="s">
        <v>51</v>
      </c>
      <c r="B18" s="5">
        <f>POWER(B16-B17,2)/B17</f>
        <v>6.455700289449344E-2</v>
      </c>
      <c r="C18" s="5">
        <f>POWER(C16-C17,2)/C17</f>
        <v>9.2796510939306567E-4</v>
      </c>
      <c r="D18" s="5">
        <f>POWER(D16-D17,2)/D17</f>
        <v>0.11048748962440051</v>
      </c>
      <c r="E18" s="5">
        <f>SUM(B18:D18)</f>
        <v>0.175972457628287</v>
      </c>
      <c r="F18" s="3" t="s">
        <v>73</v>
      </c>
      <c r="G18" s="3"/>
      <c r="H18" s="3"/>
      <c r="I18" s="3"/>
    </row>
    <row r="19" spans="1:11" ht="16.95" customHeight="1"/>
    <row r="20" spans="1:11" ht="16.95" customHeight="1">
      <c r="B20" s="3"/>
      <c r="D20" s="6" t="s">
        <v>50</v>
      </c>
      <c r="E20" s="24">
        <f>E18</f>
        <v>0.175972457628287</v>
      </c>
    </row>
    <row r="21" spans="1:11" ht="16.95" customHeight="1">
      <c r="B21" s="3"/>
    </row>
    <row r="22" spans="1:11" ht="16.95" customHeight="1">
      <c r="B22" s="3"/>
      <c r="D22" s="6" t="s">
        <v>49</v>
      </c>
      <c r="E22" s="5">
        <v>0.05</v>
      </c>
      <c r="F22" s="23" t="s">
        <v>72</v>
      </c>
      <c r="G22" s="6" t="s">
        <v>49</v>
      </c>
      <c r="H22" s="5">
        <v>0.1</v>
      </c>
      <c r="J22" s="9" t="s">
        <v>71</v>
      </c>
      <c r="K22" s="22">
        <f>_xlfn.CHISQ.DIST.RT(E20,B23)</f>
        <v>0.67485754111441243</v>
      </c>
    </row>
    <row r="23" spans="1:11" ht="16.95" customHeight="1">
      <c r="A23" s="9" t="s">
        <v>48</v>
      </c>
      <c r="B23" s="8">
        <f>COUNT(B18:D18)-1-COUNT(H3)</f>
        <v>1</v>
      </c>
      <c r="C23" s="7" t="s">
        <v>70</v>
      </c>
      <c r="D23" s="6" t="s">
        <v>47</v>
      </c>
      <c r="E23" s="5">
        <f>_xlfn.CHISQ.INV(1-E22,B23)</f>
        <v>3.8414588206941236</v>
      </c>
      <c r="F23" s="6"/>
      <c r="G23" s="6" t="s">
        <v>47</v>
      </c>
      <c r="H23" s="5">
        <f>_xlfn.CHISQ.INV.RT(H22,B23)</f>
        <v>2.7055434540954142</v>
      </c>
    </row>
    <row r="24" spans="1:11" ht="16.95" customHeight="1">
      <c r="C24" s="21" t="s">
        <v>69</v>
      </c>
      <c r="E24" s="20">
        <f>_xlfn.CHISQ.INV.RT(E22,B23)</f>
        <v>3.8414588206941236</v>
      </c>
    </row>
    <row r="25" spans="1:11" ht="16.95" customHeight="1">
      <c r="A25" s="3" t="s">
        <v>46</v>
      </c>
      <c r="B25" s="79" t="s">
        <v>68</v>
      </c>
      <c r="C25" s="80"/>
      <c r="D25" s="80"/>
      <c r="E25" s="80"/>
      <c r="F25" s="80" t="s">
        <v>67</v>
      </c>
      <c r="G25" s="80"/>
      <c r="H25" s="80"/>
      <c r="I25" s="81"/>
    </row>
    <row r="26" spans="1:11" ht="16.95" customHeight="1">
      <c r="B26" s="82"/>
      <c r="C26" s="83"/>
      <c r="D26" s="83"/>
      <c r="E26" s="83"/>
      <c r="F26" s="83"/>
      <c r="G26" s="83"/>
      <c r="H26" s="83"/>
      <c r="I26" s="84"/>
    </row>
    <row r="27" spans="1:11" ht="16.95" customHeight="1">
      <c r="A27" s="19" t="s">
        <v>66</v>
      </c>
    </row>
    <row r="28" spans="1:11" ht="16.95" customHeight="1">
      <c r="A28" s="4" t="s">
        <v>65</v>
      </c>
      <c r="B28" s="18" t="s">
        <v>64</v>
      </c>
      <c r="E28" s="5">
        <v>20</v>
      </c>
      <c r="F28" s="4" t="s">
        <v>63</v>
      </c>
      <c r="G28" s="5">
        <v>0.05</v>
      </c>
    </row>
    <row r="29" spans="1:11" ht="16.95" customHeight="1">
      <c r="A29" s="4" t="s">
        <v>62</v>
      </c>
      <c r="B29" s="17"/>
      <c r="C29" s="16"/>
      <c r="D29" s="7"/>
    </row>
    <row r="30" spans="1:11" ht="16.95" customHeight="1"/>
    <row r="31" spans="1:11" ht="16.95" customHeight="1">
      <c r="A31" s="10" t="s">
        <v>61</v>
      </c>
    </row>
    <row r="32" spans="1:11" ht="16.95" customHeight="1">
      <c r="A32" s="11" t="s">
        <v>56</v>
      </c>
      <c r="B32" s="5">
        <v>0</v>
      </c>
      <c r="C32" s="5">
        <v>1</v>
      </c>
      <c r="D32" s="5">
        <v>2</v>
      </c>
      <c r="E32" s="5">
        <v>3</v>
      </c>
      <c r="F32" s="5">
        <v>4</v>
      </c>
      <c r="G32" s="5">
        <v>5</v>
      </c>
      <c r="H32" s="5">
        <v>6</v>
      </c>
      <c r="I32" s="5" t="s">
        <v>54</v>
      </c>
    </row>
    <row r="33" spans="1:12" ht="16.95" customHeight="1">
      <c r="A33" s="11" t="s">
        <v>53</v>
      </c>
      <c r="B33" s="5">
        <v>190</v>
      </c>
      <c r="C33" s="5">
        <v>190</v>
      </c>
      <c r="D33" s="5">
        <v>80</v>
      </c>
      <c r="E33" s="5">
        <v>20</v>
      </c>
      <c r="F33" s="5">
        <v>10</v>
      </c>
      <c r="G33" s="5">
        <v>10</v>
      </c>
      <c r="H33" s="5">
        <v>0</v>
      </c>
      <c r="I33" s="12">
        <f>SUM(B33:H33)</f>
        <v>500</v>
      </c>
    </row>
    <row r="34" spans="1:12" ht="16.95" customHeight="1"/>
    <row r="35" spans="1:12" ht="16.95" customHeight="1">
      <c r="A35" s="10" t="s">
        <v>60</v>
      </c>
    </row>
    <row r="36" spans="1:12" ht="16.95" customHeight="1">
      <c r="A36" s="11" t="s">
        <v>56</v>
      </c>
      <c r="B36" s="5">
        <v>0</v>
      </c>
      <c r="C36" s="5">
        <v>1</v>
      </c>
      <c r="D36" s="5">
        <v>2</v>
      </c>
      <c r="E36" s="5">
        <v>3</v>
      </c>
      <c r="F36" s="5">
        <v>4</v>
      </c>
      <c r="G36" s="5">
        <v>5</v>
      </c>
      <c r="H36" s="5" t="s">
        <v>59</v>
      </c>
      <c r="I36" s="5" t="s">
        <v>54</v>
      </c>
    </row>
    <row r="37" spans="1:12" ht="16.95" customHeight="1">
      <c r="A37" s="11" t="s">
        <v>58</v>
      </c>
      <c r="B37" s="15">
        <f t="shared" ref="B37:G37" si="3">COMBIN($E$2,B$10)*POWER($H$3,B$10)*POWER((1-$H$3),$E$2-B$10)</f>
        <v>0.35848592240854216</v>
      </c>
      <c r="C37" s="15">
        <f t="shared" si="3"/>
        <v>0.37735360253530753</v>
      </c>
      <c r="D37" s="15">
        <f t="shared" si="3"/>
        <v>0.18867680126765382</v>
      </c>
      <c r="E37" s="15">
        <f t="shared" si="3"/>
        <v>5.9582147768732788E-2</v>
      </c>
      <c r="F37" s="15">
        <f t="shared" si="3"/>
        <v>1.3327585685111285E-2</v>
      </c>
      <c r="G37" s="15">
        <f t="shared" si="3"/>
        <v>2.2446460101240057E-3</v>
      </c>
      <c r="H37" s="15">
        <f>1-SUM(B37:G37)</f>
        <v>3.2929432452843965E-4</v>
      </c>
      <c r="I37" s="12">
        <f>SUM(B37:H37)</f>
        <v>1</v>
      </c>
    </row>
    <row r="38" spans="1:12" ht="16.95" customHeight="1">
      <c r="A38" s="11" t="s">
        <v>52</v>
      </c>
      <c r="B38" s="14">
        <f t="shared" ref="B38:I38" si="4">B37*$I$33</f>
        <v>179.24296120427107</v>
      </c>
      <c r="C38" s="14">
        <f t="shared" si="4"/>
        <v>188.67680126765376</v>
      </c>
      <c r="D38" s="14">
        <f t="shared" si="4"/>
        <v>94.338400633826907</v>
      </c>
      <c r="E38" s="14">
        <f t="shared" si="4"/>
        <v>29.791073884366394</v>
      </c>
      <c r="F38" s="14">
        <f t="shared" si="4"/>
        <v>6.6637928425556421</v>
      </c>
      <c r="G38" s="14">
        <f t="shared" si="4"/>
        <v>1.1223230050620028</v>
      </c>
      <c r="H38" s="14">
        <f t="shared" si="4"/>
        <v>0.16464716226421983</v>
      </c>
      <c r="I38" s="12">
        <f t="shared" si="4"/>
        <v>500</v>
      </c>
    </row>
    <row r="39" spans="1:12" ht="16.95" customHeight="1"/>
    <row r="40" spans="1:12" ht="16.95" customHeight="1">
      <c r="A40" s="10" t="s">
        <v>57</v>
      </c>
    </row>
    <row r="41" spans="1:12" ht="15.6" customHeight="1">
      <c r="A41" s="11" t="s">
        <v>56</v>
      </c>
      <c r="B41" s="5">
        <v>0</v>
      </c>
      <c r="C41" s="5">
        <v>1</v>
      </c>
      <c r="D41" s="5">
        <v>2</v>
      </c>
      <c r="E41" s="5">
        <v>3</v>
      </c>
      <c r="F41" s="5" t="s">
        <v>55</v>
      </c>
      <c r="G41" s="5" t="s">
        <v>54</v>
      </c>
      <c r="H41" s="3"/>
      <c r="I41" s="74"/>
      <c r="J41" s="75"/>
      <c r="K41" s="75"/>
      <c r="L41" s="75"/>
    </row>
    <row r="42" spans="1:12" ht="16.95" customHeight="1">
      <c r="A42" s="11" t="s">
        <v>53</v>
      </c>
      <c r="B42" s="5">
        <f>B33</f>
        <v>190</v>
      </c>
      <c r="C42" s="5">
        <f>C33</f>
        <v>190</v>
      </c>
      <c r="D42" s="5">
        <f>D33</f>
        <v>80</v>
      </c>
      <c r="E42" s="5">
        <f>E33</f>
        <v>20</v>
      </c>
      <c r="F42" s="5">
        <f>SUM(F33:H33)</f>
        <v>20</v>
      </c>
      <c r="G42" s="12">
        <f>SUM(B42:F42)</f>
        <v>500</v>
      </c>
      <c r="H42" s="3"/>
      <c r="I42" s="3"/>
    </row>
    <row r="43" spans="1:12" ht="16.95" customHeight="1">
      <c r="A43" s="11" t="s">
        <v>52</v>
      </c>
      <c r="B43" s="13">
        <f>B38</f>
        <v>179.24296120427107</v>
      </c>
      <c r="C43" s="13">
        <f>C38</f>
        <v>188.67680126765376</v>
      </c>
      <c r="D43" s="14">
        <f>D38</f>
        <v>94.338400633826907</v>
      </c>
      <c r="E43" s="13">
        <f>E38</f>
        <v>29.791073884366394</v>
      </c>
      <c r="F43" s="13">
        <f>SUM(F38:H38)</f>
        <v>7.9507630098818645</v>
      </c>
      <c r="G43" s="12">
        <f>SUM(B43:F43)</f>
        <v>500</v>
      </c>
      <c r="H43" s="3"/>
      <c r="I43" s="3"/>
    </row>
    <row r="44" spans="1:12" ht="16.95" customHeight="1">
      <c r="A44" s="11" t="s">
        <v>51</v>
      </c>
      <c r="B44" s="5">
        <f>POWER(B42-B43,2)/B43</f>
        <v>0.64557002894493609</v>
      </c>
      <c r="C44" s="5">
        <f>POWER(C42-C43,2)/C43</f>
        <v>9.2796510939305576E-3</v>
      </c>
      <c r="D44" s="5">
        <f>POWER(D42-D43,2)/D43</f>
        <v>2.1792793958222947</v>
      </c>
      <c r="E44" s="5">
        <f>POWER(E42-E43,2)/E43</f>
        <v>3.2179144726779803</v>
      </c>
      <c r="F44" s="5">
        <f>POWER(F42-F43,2)/F43</f>
        <v>18.260399896662037</v>
      </c>
      <c r="G44" s="5">
        <f>SUM(B44:F44)</f>
        <v>24.312443445201179</v>
      </c>
      <c r="H44" s="3"/>
      <c r="I44" s="3"/>
    </row>
    <row r="45" spans="1:12" ht="16.95" customHeight="1">
      <c r="A45" s="10"/>
    </row>
    <row r="46" spans="1:12" ht="16.95" customHeight="1">
      <c r="B46" s="3"/>
      <c r="D46" s="6" t="s">
        <v>50</v>
      </c>
      <c r="E46" s="5">
        <f>G44</f>
        <v>24.312443445201179</v>
      </c>
    </row>
    <row r="47" spans="1:12" ht="16.95" customHeight="1">
      <c r="B47" s="3"/>
    </row>
    <row r="48" spans="1:12" ht="16.95" customHeight="1">
      <c r="B48" s="3"/>
      <c r="D48" s="6" t="s">
        <v>49</v>
      </c>
      <c r="E48" s="5">
        <v>0.05</v>
      </c>
      <c r="F48" s="3"/>
      <c r="G48" s="6" t="s">
        <v>49</v>
      </c>
      <c r="H48" s="5">
        <v>0.01</v>
      </c>
    </row>
    <row r="49" spans="1:9" ht="16.95" customHeight="1">
      <c r="A49" s="9" t="s">
        <v>48</v>
      </c>
      <c r="B49" s="8">
        <f>COUNT(B44:F44)-1-COUNT(H3)</f>
        <v>3</v>
      </c>
      <c r="C49" s="7"/>
      <c r="D49" s="6" t="s">
        <v>47</v>
      </c>
      <c r="E49" s="5">
        <f>_xlfn.CHISQ.INV.RT(E48,B49)</f>
        <v>7.8147279032511792</v>
      </c>
      <c r="F49" s="6"/>
      <c r="G49" s="6" t="s">
        <v>47</v>
      </c>
      <c r="H49" s="5">
        <f>_xlfn.CHISQ.INV.RT(H48,B49)</f>
        <v>11.344866730144371</v>
      </c>
    </row>
    <row r="50" spans="1:9" ht="16.95" customHeight="1"/>
    <row r="51" spans="1:9" ht="16.95" customHeight="1">
      <c r="A51" s="3" t="s">
        <v>46</v>
      </c>
      <c r="B51" s="79" t="s">
        <v>45</v>
      </c>
      <c r="C51" s="80"/>
      <c r="D51" s="80"/>
      <c r="E51" s="80"/>
      <c r="F51" s="80"/>
      <c r="G51" s="80"/>
      <c r="H51" s="80"/>
      <c r="I51" s="81"/>
    </row>
    <row r="52" spans="1:9" ht="16.95" customHeight="1">
      <c r="B52" s="82"/>
      <c r="C52" s="83"/>
      <c r="D52" s="83"/>
      <c r="E52" s="83"/>
      <c r="F52" s="83"/>
      <c r="G52" s="83"/>
      <c r="H52" s="83"/>
      <c r="I52" s="84"/>
    </row>
  </sheetData>
  <mergeCells count="7">
    <mergeCell ref="B51:I52"/>
    <mergeCell ref="G1:H1"/>
    <mergeCell ref="D1:E1"/>
    <mergeCell ref="I2:J2"/>
    <mergeCell ref="B3:D3"/>
    <mergeCell ref="B25:E26"/>
    <mergeCell ref="F25:I26"/>
  </mergeCells>
  <pageMargins left="0.75000000000000011" right="0.75000000000000011" top="0.984251969" bottom="0.984251969" header="0.5" footer="0.5"/>
  <pageSetup paperSize="10" orientation="landscape" horizontalDpi="4294967292" verticalDpi="4294967292" r:id="rId1"/>
  <headerFooter alignWithMargins="0">
    <oddHeader>&amp;C&amp;"Arial,Gras"&amp;A&amp;R&amp;D</oddHeader>
  </headerFooter>
  <rowBreaks count="1" manualBreakCount="1">
    <brk id="2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2062-A8BF-4F4E-8E86-D2E6A514556F}">
  <dimension ref="A1:I26"/>
  <sheetViews>
    <sheetView zoomScale="125" zoomScaleNormal="100" workbookViewId="0">
      <selection activeCell="K11" sqref="K11"/>
    </sheetView>
  </sheetViews>
  <sheetFormatPr baseColWidth="10" defaultColWidth="10.77734375" defaultRowHeight="13.2"/>
  <cols>
    <col min="1" max="1" width="26.77734375" style="3" customWidth="1"/>
    <col min="2" max="9" width="10.77734375" style="4"/>
    <col min="10" max="16384" width="10.77734375" style="3"/>
  </cols>
  <sheetData>
    <row r="1" spans="1:9" ht="16.95" customHeight="1"/>
    <row r="2" spans="1:9" ht="16.95" customHeight="1">
      <c r="A2" s="4" t="s">
        <v>65</v>
      </c>
      <c r="B2" s="18" t="s">
        <v>98</v>
      </c>
      <c r="E2" s="5">
        <f>SUMPRODUCT(B7:G7,B6:G6)/I7</f>
        <v>1.29</v>
      </c>
      <c r="F2" s="18" t="s">
        <v>99</v>
      </c>
    </row>
    <row r="3" spans="1:9" ht="16.95" customHeight="1">
      <c r="A3" s="4" t="s">
        <v>97</v>
      </c>
      <c r="B3" s="37" t="s">
        <v>150</v>
      </c>
      <c r="C3" s="16"/>
      <c r="D3" s="7"/>
      <c r="F3" s="4" t="s">
        <v>149</v>
      </c>
    </row>
    <row r="4" spans="1:9" ht="16.95" customHeight="1"/>
    <row r="5" spans="1:9" ht="16.95" customHeight="1">
      <c r="A5" s="10" t="s">
        <v>61</v>
      </c>
    </row>
    <row r="6" spans="1:9" ht="16.95" customHeight="1">
      <c r="A6" s="11" t="s">
        <v>95</v>
      </c>
      <c r="B6" s="5">
        <v>0</v>
      </c>
      <c r="C6" s="5">
        <v>1</v>
      </c>
      <c r="D6" s="5">
        <v>2</v>
      </c>
      <c r="E6" s="5">
        <v>3</v>
      </c>
      <c r="F6" s="5">
        <v>4</v>
      </c>
      <c r="G6" s="5">
        <v>5</v>
      </c>
      <c r="H6" s="5" t="s">
        <v>96</v>
      </c>
      <c r="I6" s="5" t="s">
        <v>54</v>
      </c>
    </row>
    <row r="7" spans="1:9" ht="16.95" customHeight="1">
      <c r="A7" s="11" t="s">
        <v>53</v>
      </c>
      <c r="B7" s="5">
        <v>50</v>
      </c>
      <c r="C7" s="5">
        <v>74</v>
      </c>
      <c r="D7" s="5">
        <v>50</v>
      </c>
      <c r="E7" s="5">
        <v>21</v>
      </c>
      <c r="F7" s="5">
        <v>4</v>
      </c>
      <c r="G7" s="5">
        <v>1</v>
      </c>
      <c r="H7" s="5">
        <v>0</v>
      </c>
      <c r="I7" s="12">
        <f>SUM(B7:H7)</f>
        <v>200</v>
      </c>
    </row>
    <row r="8" spans="1:9" ht="16.95" customHeight="1"/>
    <row r="9" spans="1:9" ht="16.95" customHeight="1">
      <c r="A9" s="10" t="s">
        <v>60</v>
      </c>
    </row>
    <row r="10" spans="1:9" ht="16.95" customHeight="1">
      <c r="A10" s="11" t="s">
        <v>95</v>
      </c>
      <c r="B10" s="5">
        <v>0</v>
      </c>
      <c r="C10" s="5">
        <v>1</v>
      </c>
      <c r="D10" s="5">
        <v>2</v>
      </c>
      <c r="E10" s="5">
        <v>3</v>
      </c>
      <c r="F10" s="5">
        <v>4</v>
      </c>
      <c r="G10" s="5">
        <v>5</v>
      </c>
      <c r="H10" s="5" t="s">
        <v>96</v>
      </c>
      <c r="I10" s="5" t="s">
        <v>54</v>
      </c>
    </row>
    <row r="11" spans="1:9" ht="16.95" customHeight="1">
      <c r="A11" s="11" t="s">
        <v>58</v>
      </c>
      <c r="B11" s="15">
        <f>_xlfn.POISSON.DIST(B$10,$E$2,0)</f>
        <v>0.27527078308975234</v>
      </c>
      <c r="C11" s="15">
        <f t="shared" ref="C11:G11" si="0">_xlfn.POISSON.DIST(C$10,$E$2,0)</f>
        <v>0.3550993101857805</v>
      </c>
      <c r="D11" s="15">
        <f t="shared" si="0"/>
        <v>0.22903905506982852</v>
      </c>
      <c r="E11" s="15">
        <f t="shared" si="0"/>
        <v>9.8486793680026233E-2</v>
      </c>
      <c r="F11" s="15">
        <f t="shared" si="0"/>
        <v>3.1761990961808477E-2</v>
      </c>
      <c r="G11" s="15">
        <f t="shared" si="0"/>
        <v>8.1945936681465867E-3</v>
      </c>
      <c r="H11" s="15">
        <f>_xlfn.POISSON.DIST(20,E2,1)-_xlfn.POISSON.DIST(5,E2,1)</f>
        <v>2.1474733446573691E-3</v>
      </c>
      <c r="I11" s="24">
        <f>SUM(B11:H11)</f>
        <v>1</v>
      </c>
    </row>
    <row r="12" spans="1:9" ht="16.95" customHeight="1">
      <c r="A12" s="11" t="s">
        <v>52</v>
      </c>
      <c r="B12" s="14">
        <f>B$11*$I$7</f>
        <v>55.054156617950468</v>
      </c>
      <c r="C12" s="14">
        <f t="shared" ref="C12:H12" si="1">C$11*$I$7</f>
        <v>71.019862037156102</v>
      </c>
      <c r="D12" s="14">
        <f t="shared" si="1"/>
        <v>45.807811013965704</v>
      </c>
      <c r="E12" s="14">
        <f t="shared" si="1"/>
        <v>19.697358736005246</v>
      </c>
      <c r="F12" s="14">
        <f t="shared" si="1"/>
        <v>6.3523981923616955</v>
      </c>
      <c r="G12" s="14">
        <f t="shared" si="1"/>
        <v>1.6389187336293174</v>
      </c>
      <c r="H12" s="14">
        <f t="shared" si="1"/>
        <v>0.42949466893147381</v>
      </c>
      <c r="I12" s="14">
        <f>SUM(B12:H12)</f>
        <v>200</v>
      </c>
    </row>
    <row r="13" spans="1:9" ht="16.95" customHeight="1"/>
    <row r="14" spans="1:9" ht="16.95" customHeight="1">
      <c r="A14" s="10" t="s">
        <v>57</v>
      </c>
    </row>
    <row r="15" spans="1:9" ht="16.95" customHeight="1">
      <c r="A15" s="11" t="s">
        <v>95</v>
      </c>
      <c r="B15" s="5">
        <v>0</v>
      </c>
      <c r="C15" s="5">
        <v>1</v>
      </c>
      <c r="D15" s="5">
        <v>2</v>
      </c>
      <c r="E15" s="5">
        <v>3</v>
      </c>
      <c r="F15" s="5" t="s">
        <v>151</v>
      </c>
      <c r="G15" s="5" t="s">
        <v>54</v>
      </c>
      <c r="H15" s="3"/>
      <c r="I15" s="3"/>
    </row>
    <row r="16" spans="1:9" ht="16.95" customHeight="1">
      <c r="A16" s="11" t="s">
        <v>53</v>
      </c>
      <c r="B16" s="5">
        <v>50</v>
      </c>
      <c r="C16" s="5">
        <v>74</v>
      </c>
      <c r="D16" s="5">
        <v>50</v>
      </c>
      <c r="E16" s="5">
        <v>21</v>
      </c>
      <c r="F16" s="5">
        <f>SUM(F7:H7)</f>
        <v>5</v>
      </c>
      <c r="G16" s="12">
        <f>SUM(B16:F16)</f>
        <v>200</v>
      </c>
      <c r="H16" s="3"/>
      <c r="I16" s="3"/>
    </row>
    <row r="17" spans="1:9" ht="16.95" customHeight="1">
      <c r="A17" s="11" t="s">
        <v>52</v>
      </c>
      <c r="B17" s="14">
        <f>B$11*$I$7</f>
        <v>55.054156617950468</v>
      </c>
      <c r="C17" s="14">
        <f t="shared" ref="C17:E17" si="2">C$11*$I$7</f>
        <v>71.019862037156102</v>
      </c>
      <c r="D17" s="14">
        <f t="shared" si="2"/>
        <v>45.807811013965704</v>
      </c>
      <c r="E17" s="14">
        <f t="shared" si="2"/>
        <v>19.697358736005246</v>
      </c>
      <c r="F17" s="13">
        <f>SUM(F12:H12)</f>
        <v>8.4208115949224869</v>
      </c>
      <c r="G17" s="12">
        <f>SUM(B17:F17)</f>
        <v>200</v>
      </c>
      <c r="H17" s="3"/>
      <c r="I17" s="3"/>
    </row>
    <row r="18" spans="1:9" ht="16.95" customHeight="1">
      <c r="A18" s="11" t="s">
        <v>51</v>
      </c>
      <c r="B18" s="14">
        <f>POWER(B$16-B$17,2)/B$17</f>
        <v>0.46398856486058138</v>
      </c>
      <c r="C18" s="14">
        <f t="shared" ref="C18:F18" si="3">POWER(C$16-C$17,2)/C$17</f>
        <v>0.12505265460719861</v>
      </c>
      <c r="D18" s="14">
        <f t="shared" si="3"/>
        <v>0.38365615177003831</v>
      </c>
      <c r="E18" s="14">
        <f t="shared" si="3"/>
        <v>8.6147299513822481E-2</v>
      </c>
      <c r="F18" s="14">
        <f t="shared" si="3"/>
        <v>1.3896465721916968</v>
      </c>
      <c r="G18" s="14">
        <f>SUM(B18:F18)</f>
        <v>2.4484912429433376</v>
      </c>
      <c r="H18" s="3"/>
      <c r="I18" s="3"/>
    </row>
    <row r="19" spans="1:9" ht="16.95" customHeight="1"/>
    <row r="20" spans="1:9" ht="16.95" customHeight="1">
      <c r="B20" s="3"/>
      <c r="D20" s="6" t="s">
        <v>50</v>
      </c>
      <c r="E20" s="14">
        <f>G18</f>
        <v>2.4484912429433376</v>
      </c>
    </row>
    <row r="21" spans="1:9" ht="16.95" customHeight="1">
      <c r="B21" s="3"/>
    </row>
    <row r="22" spans="1:9" ht="16.95" customHeight="1">
      <c r="B22" s="3"/>
      <c r="D22" s="6" t="s">
        <v>49</v>
      </c>
      <c r="E22" s="5">
        <v>0.05</v>
      </c>
      <c r="F22" s="3"/>
      <c r="G22" s="6" t="s">
        <v>49</v>
      </c>
      <c r="H22" s="5">
        <v>0.1</v>
      </c>
    </row>
    <row r="23" spans="1:9" ht="16.95" customHeight="1">
      <c r="A23" s="9" t="s">
        <v>48</v>
      </c>
      <c r="B23" s="76">
        <f>5-1-1</f>
        <v>3</v>
      </c>
      <c r="C23" s="7"/>
      <c r="D23" s="6" t="s">
        <v>47</v>
      </c>
      <c r="E23" s="24">
        <f>_xlfn.CHISQ.INV.RT(E22,B23)</f>
        <v>7.8147279032511792</v>
      </c>
      <c r="F23" s="6"/>
      <c r="G23" s="6" t="s">
        <v>47</v>
      </c>
      <c r="H23" s="5">
        <f>_xlfn.CHISQ.INV.RT(H22,B23)</f>
        <v>6.2513886311703235</v>
      </c>
    </row>
    <row r="24" spans="1:9" ht="16.95" customHeight="1"/>
    <row r="25" spans="1:9" ht="16.95" customHeight="1">
      <c r="A25" s="3" t="s">
        <v>46</v>
      </c>
      <c r="B25" s="35"/>
      <c r="C25" s="34"/>
      <c r="D25" s="34"/>
      <c r="E25" s="34"/>
      <c r="F25" s="34"/>
      <c r="G25" s="34"/>
      <c r="H25" s="34"/>
      <c r="I25" s="33"/>
    </row>
    <row r="26" spans="1:9" ht="16.95" customHeight="1">
      <c r="B26" s="32"/>
      <c r="C26" s="31"/>
      <c r="D26" s="31"/>
      <c r="E26" s="31"/>
      <c r="F26" s="31"/>
      <c r="G26" s="31"/>
      <c r="H26" s="31"/>
      <c r="I26" s="30"/>
    </row>
  </sheetData>
  <pageMargins left="0.75000000000000011" right="0.75000000000000011" top="0.984251969" bottom="0.984251969" header="0.5" footer="0.5"/>
  <pageSetup paperSize="10" orientation="landscape" horizontalDpi="4294967292" verticalDpi="4294967292"/>
  <headerFooter alignWithMargins="0">
    <oddHeader>&amp;C&amp;"Arial,Gras"&amp;A&amp;R&amp;D</oddHeader>
  </headerFooter>
  <ignoredErrors>
    <ignoredError sqref="F16" formulaRange="1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B984-D490-44E7-95CC-5EC78DB9902F}">
  <dimension ref="A1:I22"/>
  <sheetViews>
    <sheetView zoomScale="125" zoomScaleNormal="100" workbookViewId="0">
      <selection activeCell="I11" sqref="I11"/>
    </sheetView>
  </sheetViews>
  <sheetFormatPr baseColWidth="10" defaultColWidth="10.77734375" defaultRowHeight="13.2"/>
  <cols>
    <col min="1" max="1" width="26.77734375" style="3" customWidth="1"/>
    <col min="2" max="6" width="10.77734375" style="4"/>
    <col min="7" max="16384" width="10.77734375" style="3"/>
  </cols>
  <sheetData>
    <row r="1" spans="1:9" ht="16.95" customHeight="1"/>
    <row r="2" spans="1:9" ht="16.95" customHeight="1">
      <c r="A2" s="4" t="s">
        <v>65</v>
      </c>
      <c r="B2" s="18" t="s">
        <v>103</v>
      </c>
      <c r="C2" s="73" t="s">
        <v>147</v>
      </c>
      <c r="D2" s="34">
        <v>4</v>
      </c>
      <c r="E2" s="33">
        <v>0.5</v>
      </c>
    </row>
    <row r="3" spans="1:9" ht="16.95" customHeight="1">
      <c r="A3" s="4" t="s">
        <v>97</v>
      </c>
      <c r="B3" s="37" t="s">
        <v>148</v>
      </c>
      <c r="C3" s="16"/>
      <c r="D3" s="16"/>
      <c r="E3" s="7"/>
    </row>
    <row r="4" spans="1:9" ht="16.95" customHeight="1"/>
    <row r="5" spans="1:9" ht="16.95" customHeight="1">
      <c r="A5" s="10" t="s">
        <v>61</v>
      </c>
      <c r="G5" s="36" t="s">
        <v>102</v>
      </c>
    </row>
    <row r="6" spans="1:9" ht="16.95" customHeight="1">
      <c r="A6" s="11" t="s">
        <v>100</v>
      </c>
      <c r="B6" s="5">
        <v>0</v>
      </c>
      <c r="C6" s="5">
        <v>1</v>
      </c>
      <c r="D6" s="5">
        <v>2</v>
      </c>
      <c r="E6" s="5">
        <v>3</v>
      </c>
      <c r="F6" s="5">
        <v>4</v>
      </c>
      <c r="G6" s="5" t="s">
        <v>54</v>
      </c>
    </row>
    <row r="7" spans="1:9" ht="16.95" customHeight="1">
      <c r="A7" s="11" t="s">
        <v>53</v>
      </c>
      <c r="B7" s="5">
        <v>8</v>
      </c>
      <c r="C7" s="5">
        <v>42</v>
      </c>
      <c r="D7" s="5">
        <v>67</v>
      </c>
      <c r="E7" s="5">
        <v>70</v>
      </c>
      <c r="F7" s="12">
        <v>13</v>
      </c>
      <c r="G7" s="5">
        <f>SUM(B7:F7)</f>
        <v>200</v>
      </c>
    </row>
    <row r="8" spans="1:9" ht="16.95" customHeight="1"/>
    <row r="9" spans="1:9" ht="16.95" customHeight="1">
      <c r="A9" s="10" t="s">
        <v>101</v>
      </c>
    </row>
    <row r="10" spans="1:9" ht="16.95" customHeight="1">
      <c r="A10" s="11" t="s">
        <v>100</v>
      </c>
      <c r="B10" s="5">
        <v>0</v>
      </c>
      <c r="C10" s="5">
        <v>1</v>
      </c>
      <c r="D10" s="5">
        <v>2</v>
      </c>
      <c r="E10" s="5">
        <v>3</v>
      </c>
      <c r="F10" s="5">
        <v>4</v>
      </c>
      <c r="G10" s="5" t="s">
        <v>54</v>
      </c>
    </row>
    <row r="11" spans="1:9" ht="16.95" customHeight="1">
      <c r="A11" s="11" t="s">
        <v>58</v>
      </c>
      <c r="B11" s="15"/>
      <c r="C11" s="15"/>
      <c r="D11" s="15"/>
      <c r="E11" s="15"/>
      <c r="F11" s="15"/>
      <c r="G11" s="12"/>
    </row>
    <row r="12" spans="1:9" ht="16.95" customHeight="1">
      <c r="A12" s="11" t="s">
        <v>52</v>
      </c>
      <c r="B12" s="13"/>
      <c r="C12" s="13"/>
      <c r="D12" s="13"/>
      <c r="E12" s="13"/>
      <c r="F12" s="13"/>
      <c r="G12" s="12"/>
    </row>
    <row r="13" spans="1:9" ht="16.95" customHeight="1">
      <c r="A13" s="11" t="s">
        <v>51</v>
      </c>
      <c r="B13" s="5"/>
      <c r="C13" s="5"/>
      <c r="D13" s="5"/>
      <c r="E13" s="5"/>
      <c r="F13" s="5"/>
      <c r="G13" s="5"/>
      <c r="H13" s="4"/>
      <c r="I13" s="4"/>
    </row>
    <row r="14" spans="1:9" s="4" customFormat="1" ht="16.95" customHeight="1">
      <c r="A14" s="3"/>
      <c r="G14" s="3"/>
      <c r="H14" s="3"/>
      <c r="I14" s="3"/>
    </row>
    <row r="15" spans="1:9" s="4" customFormat="1" ht="16.95" customHeight="1">
      <c r="A15" s="3"/>
      <c r="G15" s="3"/>
      <c r="H15" s="3"/>
      <c r="I15" s="3"/>
    </row>
    <row r="16" spans="1:9" ht="16.95" customHeight="1">
      <c r="B16" s="3"/>
      <c r="D16" s="6" t="s">
        <v>50</v>
      </c>
      <c r="E16" s="5"/>
      <c r="G16" s="4"/>
      <c r="H16" s="4"/>
      <c r="I16" s="4"/>
    </row>
    <row r="17" spans="1:9" ht="16.95" customHeight="1">
      <c r="B17" s="3"/>
      <c r="G17" s="4"/>
      <c r="H17" s="4"/>
      <c r="I17" s="4"/>
    </row>
    <row r="18" spans="1:9" ht="16.95" customHeight="1">
      <c r="B18" s="3"/>
      <c r="D18" s="6" t="s">
        <v>49</v>
      </c>
      <c r="E18" s="5"/>
      <c r="F18" s="3"/>
      <c r="G18" s="6" t="s">
        <v>49</v>
      </c>
      <c r="H18" s="5"/>
      <c r="I18" s="4"/>
    </row>
    <row r="19" spans="1:9" ht="16.95" customHeight="1">
      <c r="A19" s="9" t="s">
        <v>48</v>
      </c>
      <c r="B19" s="8"/>
      <c r="C19" s="7"/>
      <c r="D19" s="6" t="s">
        <v>47</v>
      </c>
      <c r="E19" s="5"/>
      <c r="F19" s="6"/>
      <c r="G19" s="6" t="s">
        <v>47</v>
      </c>
      <c r="H19" s="5"/>
      <c r="I19" s="4"/>
    </row>
    <row r="20" spans="1:9" ht="16.95" customHeight="1">
      <c r="G20" s="4"/>
      <c r="H20" s="4"/>
      <c r="I20" s="4"/>
    </row>
    <row r="21" spans="1:9" ht="16.95" customHeight="1">
      <c r="A21" s="3" t="s">
        <v>46</v>
      </c>
      <c r="B21" s="35"/>
      <c r="C21" s="34"/>
      <c r="D21" s="34"/>
      <c r="E21" s="34"/>
      <c r="F21" s="34"/>
      <c r="G21" s="34"/>
      <c r="H21" s="34"/>
      <c r="I21" s="33"/>
    </row>
    <row r="22" spans="1:9" ht="16.95" customHeight="1">
      <c r="B22" s="32"/>
      <c r="C22" s="31"/>
      <c r="D22" s="31"/>
      <c r="E22" s="31"/>
      <c r="F22" s="31"/>
      <c r="G22" s="31"/>
      <c r="H22" s="31"/>
      <c r="I22" s="30"/>
    </row>
  </sheetData>
  <pageMargins left="0.75000000000000011" right="0.75000000000000011" top="0.984251969" bottom="0.984251969" header="0.5" footer="0.5"/>
  <pageSetup paperSize="10" orientation="landscape" horizontalDpi="4294967292" verticalDpi="4294967292"/>
  <headerFooter alignWithMargins="0">
    <oddHeader>&amp;C&amp;"Arial,Gras"&amp;A&amp;R&amp;D</oddHead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5E7F-8CB2-468A-91DD-307535F1CE0F}">
  <dimension ref="A1:O84"/>
  <sheetViews>
    <sheetView zoomScale="125" workbookViewId="0">
      <selection activeCell="F3" sqref="F3"/>
    </sheetView>
  </sheetViews>
  <sheetFormatPr baseColWidth="10" defaultColWidth="10.77734375" defaultRowHeight="13.2"/>
  <cols>
    <col min="1" max="3" width="11.77734375" style="3" customWidth="1"/>
    <col min="4" max="4" width="15.33203125" style="3" customWidth="1"/>
    <col min="5" max="12" width="11.77734375" style="3" customWidth="1"/>
    <col min="13" max="16384" width="10.77734375" style="3"/>
  </cols>
  <sheetData>
    <row r="1" spans="1:10" ht="16.95" customHeight="1">
      <c r="A1" s="19" t="s">
        <v>88</v>
      </c>
    </row>
    <row r="2" spans="1:10" ht="16.95" customHeight="1">
      <c r="A2" s="4" t="s">
        <v>65</v>
      </c>
      <c r="B2" s="3" t="s">
        <v>146</v>
      </c>
    </row>
    <row r="3" spans="1:10" ht="16.95" customHeight="1">
      <c r="A3" s="4" t="s">
        <v>62</v>
      </c>
      <c r="B3" s="17"/>
      <c r="C3" s="72"/>
      <c r="D3" s="71"/>
    </row>
    <row r="4" spans="1:10" ht="16.95" customHeight="1">
      <c r="D4" s="3" t="s">
        <v>145</v>
      </c>
      <c r="F4" s="5">
        <v>175</v>
      </c>
      <c r="H4" s="3" t="s">
        <v>144</v>
      </c>
      <c r="J4" s="11">
        <v>175</v>
      </c>
    </row>
    <row r="5" spans="1:10" ht="16.95" customHeight="1">
      <c r="D5" s="3" t="s">
        <v>143</v>
      </c>
      <c r="F5" s="5"/>
      <c r="H5" s="3" t="s">
        <v>142</v>
      </c>
      <c r="J5" s="11">
        <v>100</v>
      </c>
    </row>
    <row r="6" spans="1:10" ht="16.95" customHeight="1" thickBot="1"/>
    <row r="7" spans="1:10" s="68" customFormat="1" ht="25.05" customHeight="1">
      <c r="A7" s="70" t="s">
        <v>141</v>
      </c>
      <c r="B7" s="70" t="s">
        <v>140</v>
      </c>
      <c r="C7" s="70" t="s">
        <v>139</v>
      </c>
      <c r="D7" s="70" t="s">
        <v>138</v>
      </c>
      <c r="E7" s="70" t="s">
        <v>137</v>
      </c>
      <c r="F7" s="70" t="s">
        <v>136</v>
      </c>
      <c r="G7" s="70" t="s">
        <v>135</v>
      </c>
      <c r="H7" s="70" t="s">
        <v>134</v>
      </c>
      <c r="I7" s="70" t="s">
        <v>133</v>
      </c>
      <c r="J7" s="69" t="s">
        <v>132</v>
      </c>
    </row>
    <row r="8" spans="1:10" s="66" customFormat="1" ht="15" customHeight="1">
      <c r="A8" s="67"/>
      <c r="B8" s="67"/>
      <c r="C8" s="67"/>
      <c r="D8" s="67"/>
      <c r="E8" s="67"/>
      <c r="F8" s="67"/>
      <c r="G8" s="67"/>
      <c r="H8" s="67"/>
      <c r="I8" s="67"/>
      <c r="J8" s="67"/>
    </row>
    <row r="9" spans="1:10" s="4" customFormat="1" ht="15" customHeight="1">
      <c r="A9" s="61">
        <v>145</v>
      </c>
      <c r="B9" s="61"/>
      <c r="C9" s="61">
        <v>1</v>
      </c>
      <c r="D9" s="61"/>
      <c r="E9" s="61"/>
      <c r="F9" s="63"/>
      <c r="G9" s="62"/>
      <c r="H9" s="61"/>
      <c r="I9" s="61"/>
      <c r="J9" s="61"/>
    </row>
    <row r="10" spans="1:10" s="4" customFormat="1" ht="15" customHeight="1">
      <c r="A10" s="61"/>
      <c r="B10" s="61">
        <v>147.5</v>
      </c>
      <c r="C10" s="61"/>
      <c r="D10" s="62"/>
      <c r="E10" s="63"/>
      <c r="F10" s="61"/>
      <c r="G10" s="62"/>
      <c r="H10" s="61"/>
      <c r="I10" s="61"/>
      <c r="J10" s="61"/>
    </row>
    <row r="11" spans="1:10" s="4" customFormat="1" ht="15" customHeight="1">
      <c r="A11" s="61">
        <v>150</v>
      </c>
      <c r="B11" s="61"/>
      <c r="C11" s="61">
        <v>1</v>
      </c>
      <c r="D11" s="62"/>
      <c r="E11" s="63"/>
      <c r="F11" s="63"/>
      <c r="G11" s="62"/>
      <c r="H11" s="61"/>
      <c r="I11" s="61"/>
      <c r="J11" s="61"/>
    </row>
    <row r="12" spans="1:10" s="4" customFormat="1" ht="15" customHeight="1">
      <c r="A12" s="61"/>
      <c r="B12" s="61">
        <v>152.5</v>
      </c>
      <c r="C12" s="61"/>
      <c r="D12" s="62"/>
      <c r="E12" s="63"/>
      <c r="F12" s="61"/>
      <c r="G12" s="62"/>
      <c r="H12" s="61"/>
      <c r="I12" s="61"/>
      <c r="J12" s="61"/>
    </row>
    <row r="13" spans="1:10" s="4" customFormat="1" ht="15" customHeight="1">
      <c r="A13" s="61">
        <v>155</v>
      </c>
      <c r="B13" s="61"/>
      <c r="C13" s="61">
        <v>1</v>
      </c>
      <c r="D13" s="62"/>
      <c r="E13" s="63"/>
      <c r="F13" s="63"/>
      <c r="G13" s="62"/>
      <c r="H13" s="62"/>
      <c r="I13" s="61"/>
      <c r="J13" s="65"/>
    </row>
    <row r="14" spans="1:10" s="4" customFormat="1" ht="15" customHeight="1">
      <c r="A14" s="61"/>
      <c r="B14" s="61">
        <v>157.5</v>
      </c>
      <c r="C14" s="61"/>
      <c r="D14" s="62"/>
      <c r="E14" s="63"/>
      <c r="F14" s="61"/>
      <c r="G14" s="62"/>
      <c r="H14" s="61"/>
      <c r="I14" s="61"/>
      <c r="J14" s="61"/>
    </row>
    <row r="15" spans="1:10" s="4" customFormat="1" ht="15" customHeight="1">
      <c r="A15" s="61">
        <v>160</v>
      </c>
      <c r="B15" s="61"/>
      <c r="C15" s="61">
        <v>6</v>
      </c>
      <c r="D15" s="62"/>
      <c r="E15" s="63"/>
      <c r="F15" s="63"/>
      <c r="G15" s="62"/>
      <c r="H15" s="61"/>
      <c r="I15" s="61"/>
      <c r="J15" s="61"/>
    </row>
    <row r="16" spans="1:10" s="4" customFormat="1" ht="15" customHeight="1">
      <c r="A16" s="61"/>
      <c r="B16" s="61">
        <v>162.5</v>
      </c>
      <c r="C16" s="61"/>
      <c r="D16" s="62"/>
      <c r="E16" s="63"/>
      <c r="F16" s="61"/>
      <c r="G16" s="62"/>
      <c r="H16" s="61"/>
      <c r="I16" s="61"/>
      <c r="J16" s="61"/>
    </row>
    <row r="17" spans="1:10" s="4" customFormat="1" ht="15" customHeight="1">
      <c r="A17" s="61">
        <v>165</v>
      </c>
      <c r="B17" s="61"/>
      <c r="C17" s="61">
        <v>12</v>
      </c>
      <c r="D17" s="62"/>
      <c r="E17" s="63"/>
      <c r="F17" s="63"/>
      <c r="G17" s="62"/>
      <c r="H17" s="62"/>
      <c r="I17" s="61"/>
      <c r="J17" s="65"/>
    </row>
    <row r="18" spans="1:10" s="4" customFormat="1" ht="15" customHeight="1">
      <c r="A18" s="61"/>
      <c r="B18" s="61">
        <v>167.5</v>
      </c>
      <c r="C18" s="61"/>
      <c r="D18" s="62"/>
      <c r="E18" s="63"/>
      <c r="F18" s="61"/>
      <c r="G18" s="62"/>
      <c r="H18" s="61"/>
      <c r="I18" s="61"/>
      <c r="J18" s="61"/>
    </row>
    <row r="19" spans="1:10" s="4" customFormat="1" ht="15" customHeight="1">
      <c r="A19" s="61">
        <v>170</v>
      </c>
      <c r="B19" s="61"/>
      <c r="C19" s="61">
        <v>17</v>
      </c>
      <c r="D19" s="62"/>
      <c r="E19" s="63"/>
      <c r="F19" s="63"/>
      <c r="G19" s="62"/>
      <c r="H19" s="62"/>
      <c r="I19" s="61"/>
      <c r="J19" s="65"/>
    </row>
    <row r="20" spans="1:10" s="4" customFormat="1" ht="15" customHeight="1">
      <c r="A20" s="61"/>
      <c r="B20" s="61">
        <v>172.5</v>
      </c>
      <c r="C20" s="61"/>
      <c r="D20" s="62"/>
      <c r="E20" s="63"/>
      <c r="F20" s="61"/>
      <c r="G20" s="62"/>
      <c r="H20" s="62"/>
      <c r="I20" s="61"/>
      <c r="J20" s="61"/>
    </row>
    <row r="21" spans="1:10" s="4" customFormat="1" ht="15" customHeight="1">
      <c r="A21" s="61">
        <v>175</v>
      </c>
      <c r="B21" s="61"/>
      <c r="C21" s="61">
        <v>26</v>
      </c>
      <c r="D21" s="62"/>
      <c r="E21" s="63"/>
      <c r="F21" s="63"/>
      <c r="G21" s="62"/>
      <c r="H21" s="62"/>
      <c r="I21" s="61"/>
      <c r="J21" s="65"/>
    </row>
    <row r="22" spans="1:10" s="4" customFormat="1" ht="15" customHeight="1">
      <c r="A22" s="61"/>
      <c r="B22" s="61">
        <v>177.5</v>
      </c>
      <c r="C22" s="61"/>
      <c r="D22" s="62"/>
      <c r="E22" s="63"/>
      <c r="F22" s="61"/>
      <c r="G22" s="62"/>
      <c r="H22" s="62"/>
      <c r="I22" s="61"/>
      <c r="J22" s="61"/>
    </row>
    <row r="23" spans="1:10" s="4" customFormat="1" ht="15" customHeight="1">
      <c r="A23" s="61">
        <v>180</v>
      </c>
      <c r="B23" s="61"/>
      <c r="C23" s="61">
        <v>17</v>
      </c>
      <c r="D23" s="62"/>
      <c r="E23" s="63"/>
      <c r="F23" s="63"/>
      <c r="G23" s="62"/>
      <c r="H23" s="62"/>
      <c r="I23" s="61"/>
      <c r="J23" s="65"/>
    </row>
    <row r="24" spans="1:10" s="4" customFormat="1" ht="15" customHeight="1">
      <c r="A24" s="61"/>
      <c r="B24" s="61">
        <v>182.5</v>
      </c>
      <c r="C24" s="61"/>
      <c r="D24" s="62"/>
      <c r="E24" s="63"/>
      <c r="F24" s="61"/>
      <c r="G24" s="62"/>
      <c r="H24" s="62"/>
      <c r="I24" s="61"/>
      <c r="J24" s="61"/>
    </row>
    <row r="25" spans="1:10" s="4" customFormat="1" ht="15" customHeight="1">
      <c r="A25" s="61">
        <v>185</v>
      </c>
      <c r="B25" s="61"/>
      <c r="C25" s="61">
        <v>6</v>
      </c>
      <c r="D25" s="62"/>
      <c r="E25" s="63"/>
      <c r="F25" s="63"/>
      <c r="G25" s="62"/>
      <c r="H25" s="62"/>
      <c r="I25" s="61"/>
      <c r="J25" s="65"/>
    </row>
    <row r="26" spans="1:10" s="4" customFormat="1" ht="15" customHeight="1">
      <c r="A26" s="61"/>
      <c r="B26" s="61">
        <v>187.5</v>
      </c>
      <c r="C26" s="61"/>
      <c r="D26" s="62"/>
      <c r="E26" s="63"/>
      <c r="F26" s="61"/>
      <c r="G26" s="62"/>
      <c r="H26" s="62"/>
      <c r="I26" s="61"/>
      <c r="J26" s="61"/>
    </row>
    <row r="27" spans="1:10" s="4" customFormat="1" ht="15" customHeight="1">
      <c r="A27" s="61">
        <v>190</v>
      </c>
      <c r="B27" s="61"/>
      <c r="C27" s="61">
        <v>8</v>
      </c>
      <c r="D27" s="62"/>
      <c r="E27" s="63"/>
      <c r="F27" s="63"/>
      <c r="G27" s="62"/>
      <c r="H27" s="61"/>
      <c r="I27" s="61"/>
      <c r="J27" s="61"/>
    </row>
    <row r="28" spans="1:10" s="4" customFormat="1" ht="15" customHeight="1">
      <c r="A28" s="61"/>
      <c r="B28" s="61">
        <v>192.5</v>
      </c>
      <c r="C28" s="61"/>
      <c r="D28" s="62"/>
      <c r="E28" s="63"/>
      <c r="F28" s="61"/>
      <c r="G28" s="62"/>
      <c r="H28" s="61"/>
      <c r="I28" s="61"/>
      <c r="J28" s="61"/>
    </row>
    <row r="29" spans="1:10" s="4" customFormat="1" ht="15" customHeight="1">
      <c r="A29" s="61">
        <v>195</v>
      </c>
      <c r="B29" s="61"/>
      <c r="C29" s="61">
        <v>4</v>
      </c>
      <c r="D29" s="62"/>
      <c r="E29" s="63"/>
      <c r="F29" s="63"/>
      <c r="G29" s="62"/>
      <c r="H29" s="62"/>
      <c r="I29" s="61"/>
      <c r="J29" s="65"/>
    </row>
    <row r="30" spans="1:10" s="4" customFormat="1" ht="15" customHeight="1">
      <c r="A30" s="61"/>
      <c r="B30" s="61">
        <v>197.5</v>
      </c>
      <c r="C30" s="61"/>
      <c r="D30" s="62"/>
      <c r="E30" s="63"/>
      <c r="F30" s="61"/>
      <c r="G30" s="62"/>
      <c r="H30" s="61"/>
      <c r="I30" s="61"/>
      <c r="J30" s="61"/>
    </row>
    <row r="31" spans="1:10" s="4" customFormat="1" ht="15" customHeight="1">
      <c r="A31" s="61">
        <v>200</v>
      </c>
      <c r="B31" s="61"/>
      <c r="C31" s="61">
        <v>1</v>
      </c>
      <c r="D31" s="61"/>
      <c r="E31" s="61"/>
      <c r="F31" s="63"/>
      <c r="G31" s="62"/>
      <c r="H31" s="61"/>
      <c r="I31" s="61"/>
      <c r="J31" s="61"/>
    </row>
    <row r="32" spans="1:10" s="4" customFormat="1" ht="15" customHeight="1">
      <c r="A32" s="64"/>
      <c r="B32" s="64"/>
      <c r="C32" s="61"/>
      <c r="D32" s="61"/>
      <c r="E32" s="61"/>
      <c r="F32" s="63"/>
      <c r="G32" s="62"/>
      <c r="H32" s="61"/>
      <c r="I32" s="61"/>
      <c r="J32" s="61"/>
    </row>
    <row r="33" spans="1:15" s="4" customFormat="1" ht="16.95" customHeight="1">
      <c r="C33" s="5">
        <f>SUM(C9:C31)</f>
        <v>100</v>
      </c>
      <c r="D33" s="5"/>
      <c r="E33" s="5"/>
      <c r="F33" s="12"/>
      <c r="G33" s="12"/>
      <c r="H33" s="12"/>
      <c r="I33" s="5"/>
      <c r="J33" s="60"/>
    </row>
    <row r="34" spans="1:15" s="4" customFormat="1" ht="16.95" customHeight="1">
      <c r="F34" s="43"/>
      <c r="G34" s="43"/>
      <c r="H34" s="43"/>
      <c r="J34" s="59"/>
    </row>
    <row r="35" spans="1:15" ht="16.95" customHeight="1">
      <c r="C35" s="4"/>
      <c r="D35" s="6" t="s">
        <v>50</v>
      </c>
      <c r="E35" s="5"/>
      <c r="F35" s="4"/>
      <c r="G35" s="4"/>
      <c r="H35" s="4"/>
      <c r="I35" s="4"/>
    </row>
    <row r="36" spans="1:15" ht="16.95" customHeight="1">
      <c r="C36" s="4"/>
      <c r="D36" s="4"/>
      <c r="E36" s="4"/>
      <c r="F36" s="4"/>
      <c r="G36" s="4"/>
      <c r="H36" s="4"/>
      <c r="I36" s="4"/>
    </row>
    <row r="37" spans="1:15" ht="16.95" customHeight="1">
      <c r="C37" s="4"/>
      <c r="D37" s="6" t="s">
        <v>49</v>
      </c>
      <c r="E37" s="5"/>
      <c r="G37" s="6" t="s">
        <v>49</v>
      </c>
      <c r="H37" s="5"/>
      <c r="I37" s="4"/>
    </row>
    <row r="38" spans="1:15" ht="16.95" customHeight="1">
      <c r="A38" s="9" t="s">
        <v>48</v>
      </c>
      <c r="B38" s="8"/>
      <c r="C38" s="7"/>
      <c r="D38" s="6" t="s">
        <v>47</v>
      </c>
      <c r="E38" s="5"/>
      <c r="F38" s="6"/>
      <c r="G38" s="6" t="s">
        <v>47</v>
      </c>
      <c r="H38" s="5"/>
      <c r="I38" s="4"/>
    </row>
    <row r="39" spans="1:15" ht="16.95" customHeight="1">
      <c r="B39" s="4"/>
      <c r="C39" s="4"/>
      <c r="D39" s="4"/>
      <c r="E39" s="4"/>
      <c r="F39" s="4"/>
      <c r="G39" s="4"/>
      <c r="H39" s="4"/>
      <c r="I39" s="4"/>
    </row>
    <row r="40" spans="1:15" ht="16.95" customHeight="1">
      <c r="A40" s="3" t="s">
        <v>46</v>
      </c>
      <c r="B40" s="35"/>
      <c r="C40" s="34"/>
      <c r="D40" s="34"/>
      <c r="E40" s="34"/>
      <c r="F40" s="34"/>
      <c r="G40" s="34"/>
      <c r="H40" s="34"/>
      <c r="I40" s="33"/>
    </row>
    <row r="41" spans="1:15" ht="16.95" customHeight="1">
      <c r="B41" s="32"/>
      <c r="C41" s="31"/>
      <c r="D41" s="31"/>
      <c r="E41" s="31"/>
      <c r="F41" s="31"/>
      <c r="G41" s="31"/>
      <c r="H41" s="31"/>
      <c r="I41" s="30"/>
    </row>
    <row r="42" spans="1:15" s="38" customFormat="1" ht="16.95" customHeight="1">
      <c r="A42" s="19" t="s">
        <v>66</v>
      </c>
      <c r="L42" s="4"/>
      <c r="M42" s="4"/>
      <c r="N42" s="4"/>
      <c r="O42" s="4"/>
    </row>
    <row r="43" spans="1:15" s="38" customFormat="1" ht="16.95" customHeight="1">
      <c r="A43" s="4" t="s">
        <v>131</v>
      </c>
      <c r="B43" s="9" t="s">
        <v>112</v>
      </c>
      <c r="C43" s="4">
        <v>160</v>
      </c>
      <c r="D43" s="18" t="s">
        <v>105</v>
      </c>
      <c r="E43" s="18" t="s">
        <v>110</v>
      </c>
      <c r="F43" s="5"/>
      <c r="G43" s="58"/>
      <c r="H43" s="18"/>
      <c r="I43" s="4"/>
      <c r="J43" s="4"/>
      <c r="L43" s="4"/>
      <c r="M43" s="4"/>
      <c r="N43" s="4"/>
      <c r="O43" s="4"/>
    </row>
    <row r="44" spans="1:15" s="38" customFormat="1" ht="16.95" customHeight="1">
      <c r="A44" s="4"/>
      <c r="B44" s="9" t="s">
        <v>116</v>
      </c>
      <c r="C44" s="4">
        <v>175</v>
      </c>
      <c r="D44" s="18" t="s">
        <v>105</v>
      </c>
      <c r="E44" s="18" t="s">
        <v>109</v>
      </c>
      <c r="F44" s="5"/>
      <c r="G44" s="58"/>
      <c r="H44" s="18"/>
      <c r="I44" s="4"/>
      <c r="J44" s="4"/>
      <c r="L44" s="4"/>
      <c r="M44" s="4"/>
      <c r="N44" s="4"/>
      <c r="O44" s="4"/>
    </row>
    <row r="45" spans="1:15" s="38" customFormat="1" ht="16.95" customHeight="1">
      <c r="A45" s="4"/>
      <c r="B45" s="9" t="s">
        <v>106</v>
      </c>
      <c r="C45" s="4">
        <v>10</v>
      </c>
      <c r="D45" s="18" t="s">
        <v>105</v>
      </c>
      <c r="E45" s="18" t="s">
        <v>130</v>
      </c>
      <c r="F45" s="4"/>
      <c r="G45" s="4"/>
      <c r="H45" s="17"/>
      <c r="I45" s="7"/>
      <c r="L45" s="4"/>
      <c r="M45" s="4"/>
      <c r="N45" s="4"/>
      <c r="O45" s="4"/>
    </row>
    <row r="46" spans="1:15" s="38" customFormat="1" ht="16.9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L46" s="18"/>
      <c r="M46" s="18"/>
      <c r="N46" s="18"/>
      <c r="O46" s="18"/>
    </row>
    <row r="47" spans="1:15" s="38" customFormat="1" ht="16.95" customHeight="1">
      <c r="A47" s="4" t="s">
        <v>129</v>
      </c>
      <c r="B47" s="18" t="s">
        <v>128</v>
      </c>
      <c r="C47" s="18"/>
      <c r="D47" s="18"/>
      <c r="E47" s="18"/>
      <c r="F47" s="18"/>
      <c r="G47" s="18"/>
      <c r="H47" s="18"/>
      <c r="I47" s="18"/>
      <c r="J47" s="18"/>
    </row>
    <row r="48" spans="1:15" s="38" customFormat="1" ht="16.95" customHeight="1">
      <c r="A48" s="4"/>
      <c r="B48" s="18" t="s">
        <v>127</v>
      </c>
      <c r="C48" s="18"/>
      <c r="D48" s="57">
        <v>0.02</v>
      </c>
      <c r="E48" s="4" t="s">
        <v>126</v>
      </c>
      <c r="F48" s="18">
        <v>0.02</v>
      </c>
      <c r="H48" s="9" t="s">
        <v>125</v>
      </c>
      <c r="I48" s="4">
        <v>160</v>
      </c>
      <c r="J48" s="18" t="s">
        <v>105</v>
      </c>
      <c r="O48" s="18"/>
    </row>
    <row r="49" spans="1:15" s="38" customFormat="1" ht="16.95" customHeight="1">
      <c r="A49" s="4"/>
      <c r="B49" s="18"/>
      <c r="F49" s="50"/>
      <c r="G49" s="18"/>
      <c r="H49" s="9" t="s">
        <v>124</v>
      </c>
      <c r="I49" s="4">
        <v>10</v>
      </c>
      <c r="J49" s="18" t="s">
        <v>105</v>
      </c>
      <c r="L49" s="18"/>
      <c r="M49" s="18"/>
      <c r="N49" s="18"/>
      <c r="O49" s="18"/>
    </row>
    <row r="50" spans="1:15" s="38" customFormat="1" ht="16.95" customHeight="1">
      <c r="A50" s="4"/>
      <c r="B50" s="18"/>
      <c r="C50" s="4"/>
      <c r="D50" s="49" t="s">
        <v>123</v>
      </c>
      <c r="E50" s="49" t="s">
        <v>110</v>
      </c>
      <c r="F50" s="49" t="s">
        <v>109</v>
      </c>
      <c r="G50" s="18"/>
      <c r="H50" s="18"/>
      <c r="I50" s="18"/>
      <c r="J50" s="18"/>
      <c r="L50" s="18"/>
      <c r="M50" s="18"/>
      <c r="N50" s="18"/>
      <c r="O50" s="18"/>
    </row>
    <row r="51" spans="1:15" s="38" customFormat="1" ht="16.95" customHeight="1">
      <c r="A51" s="4"/>
      <c r="B51" s="18"/>
      <c r="C51" s="4"/>
      <c r="D51" s="49"/>
      <c r="E51" s="49"/>
      <c r="F51" s="49"/>
      <c r="H51" s="18"/>
      <c r="I51" s="18"/>
      <c r="J51" s="18"/>
      <c r="L51" s="18"/>
      <c r="M51" s="18"/>
      <c r="N51" s="18"/>
      <c r="O51" s="18"/>
    </row>
    <row r="52" spans="1:15" s="38" customFormat="1" ht="16.95" customHeight="1">
      <c r="A52" s="4"/>
      <c r="B52" s="4"/>
      <c r="C52" s="18"/>
      <c r="D52" s="4"/>
      <c r="E52" s="44"/>
      <c r="F52" s="44"/>
      <c r="G52" s="44"/>
      <c r="H52" s="18"/>
      <c r="I52" s="18"/>
      <c r="J52" s="18"/>
      <c r="K52" s="18"/>
      <c r="L52" s="18"/>
      <c r="M52" s="18"/>
      <c r="N52" s="18"/>
      <c r="O52" s="18"/>
    </row>
    <row r="53" spans="1:15" s="38" customFormat="1" ht="16.95" customHeight="1">
      <c r="A53" s="4" t="s">
        <v>122</v>
      </c>
      <c r="B53" s="18" t="s">
        <v>121</v>
      </c>
      <c r="C53" s="4"/>
      <c r="D53" s="4"/>
      <c r="E53" s="4">
        <v>500</v>
      </c>
      <c r="F53" s="18" t="s">
        <v>120</v>
      </c>
      <c r="H53" s="4"/>
      <c r="I53" s="4"/>
      <c r="J53" s="4"/>
      <c r="K53" s="4"/>
      <c r="M53" s="4"/>
      <c r="N53" s="4"/>
      <c r="O53" s="4"/>
    </row>
    <row r="54" spans="1:15" s="38" customFormat="1" ht="16.95" customHeight="1">
      <c r="A54" s="4"/>
      <c r="B54" s="55" t="s">
        <v>119</v>
      </c>
      <c r="C54" s="9" t="s">
        <v>112</v>
      </c>
      <c r="D54" s="4">
        <v>160</v>
      </c>
      <c r="E54" s="18" t="s">
        <v>105</v>
      </c>
      <c r="N54" s="4"/>
      <c r="O54" s="4"/>
    </row>
    <row r="55" spans="1:15" s="38" customFormat="1" ht="16.95" customHeight="1">
      <c r="A55" s="4"/>
      <c r="B55" s="4"/>
      <c r="C55" s="9" t="s">
        <v>116</v>
      </c>
      <c r="D55" s="4">
        <v>175</v>
      </c>
      <c r="E55" s="18" t="s">
        <v>105</v>
      </c>
      <c r="N55" s="4"/>
      <c r="O55" s="18"/>
    </row>
    <row r="56" spans="1:15" s="38" customFormat="1" ht="16.95" customHeight="1">
      <c r="A56" s="4"/>
      <c r="B56" s="4"/>
      <c r="C56" s="9" t="s">
        <v>106</v>
      </c>
      <c r="D56" s="4">
        <v>10</v>
      </c>
      <c r="E56" s="18" t="s">
        <v>105</v>
      </c>
      <c r="F56" s="4"/>
      <c r="G56" s="4"/>
      <c r="H56" s="4"/>
      <c r="I56" s="4"/>
      <c r="J56" s="4"/>
      <c r="K56" s="4"/>
      <c r="L56" s="18"/>
      <c r="M56" s="18"/>
      <c r="N56" s="18"/>
      <c r="O56" s="18"/>
    </row>
    <row r="57" spans="1:15" s="38" customFormat="1" ht="16.95" customHeight="1">
      <c r="A57" s="4"/>
      <c r="B57" s="18" t="s">
        <v>117</v>
      </c>
      <c r="D57" s="9" t="s">
        <v>116</v>
      </c>
      <c r="E57" s="4">
        <f>D55</f>
        <v>175</v>
      </c>
      <c r="F57" s="18" t="s">
        <v>105</v>
      </c>
      <c r="G57" s="4" t="s">
        <v>115</v>
      </c>
      <c r="H57" s="12"/>
      <c r="I57" s="18" t="s">
        <v>114</v>
      </c>
      <c r="N57" s="18"/>
      <c r="O57" s="18"/>
    </row>
    <row r="58" spans="1:15" s="38" customFormat="1" ht="16.95" customHeight="1">
      <c r="A58" s="4"/>
      <c r="D58" s="18" t="s">
        <v>110</v>
      </c>
      <c r="E58" s="54"/>
      <c r="F58" s="18"/>
      <c r="G58" s="41"/>
      <c r="J58" s="18"/>
      <c r="K58" s="18"/>
      <c r="N58" s="18"/>
      <c r="O58" s="18"/>
    </row>
    <row r="59" spans="1:15" s="38" customFormat="1" ht="16.95" customHeight="1">
      <c r="A59" s="4"/>
      <c r="B59" s="4"/>
      <c r="C59" s="9"/>
      <c r="D59" s="18" t="s">
        <v>109</v>
      </c>
      <c r="E59" s="54"/>
      <c r="F59" s="18"/>
      <c r="G59" s="41"/>
      <c r="J59" s="18"/>
      <c r="K59" s="18"/>
      <c r="M59" s="18"/>
      <c r="N59" s="18"/>
      <c r="O59" s="18"/>
    </row>
    <row r="60" spans="1:15" s="38" customFormat="1" ht="16.95" customHeight="1">
      <c r="A60" s="4"/>
      <c r="B60" s="4"/>
      <c r="C60" s="9"/>
      <c r="D60" s="18" t="s">
        <v>113</v>
      </c>
      <c r="E60" s="18"/>
      <c r="F60" s="18"/>
      <c r="G60" s="53"/>
      <c r="H60" s="52"/>
      <c r="K60" s="18"/>
      <c r="M60" s="18"/>
      <c r="N60" s="18"/>
      <c r="O60" s="18"/>
    </row>
    <row r="61" spans="1:15" s="38" customFormat="1" ht="16.95" customHeight="1">
      <c r="A61" s="4"/>
      <c r="B61" s="4"/>
      <c r="C61" s="4"/>
      <c r="D61" s="44"/>
      <c r="E61" s="56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1:15" s="38" customFormat="1" ht="16.95" customHeight="1">
      <c r="A62" s="4"/>
      <c r="B62" s="55" t="s">
        <v>118</v>
      </c>
      <c r="C62" s="9" t="s">
        <v>112</v>
      </c>
      <c r="D62" s="4">
        <v>160</v>
      </c>
      <c r="E62" s="18" t="s">
        <v>105</v>
      </c>
      <c r="L62" s="18"/>
      <c r="N62" s="18"/>
      <c r="O62" s="18"/>
    </row>
    <row r="63" spans="1:15" s="38" customFormat="1" ht="16.95" customHeight="1">
      <c r="A63" s="4"/>
      <c r="B63" s="4"/>
      <c r="C63" s="9" t="s">
        <v>116</v>
      </c>
      <c r="D63" s="5"/>
      <c r="E63" s="18" t="s">
        <v>105</v>
      </c>
      <c r="L63" s="18"/>
      <c r="N63" s="18"/>
      <c r="O63" s="18"/>
    </row>
    <row r="64" spans="1:15" s="38" customFormat="1" ht="16.95" customHeight="1">
      <c r="A64" s="4"/>
      <c r="B64" s="4"/>
      <c r="C64" s="9" t="s">
        <v>106</v>
      </c>
      <c r="D64" s="4">
        <v>10</v>
      </c>
      <c r="E64" s="18" t="s">
        <v>105</v>
      </c>
      <c r="G64" s="18"/>
      <c r="H64" s="18"/>
      <c r="I64" s="41"/>
      <c r="J64" s="18"/>
      <c r="N64" s="18"/>
      <c r="O64" s="18"/>
    </row>
    <row r="65" spans="1:15" s="38" customFormat="1" ht="16.95" customHeight="1">
      <c r="A65" s="18"/>
      <c r="B65" s="18" t="s">
        <v>117</v>
      </c>
      <c r="C65" s="4"/>
      <c r="D65" s="9" t="s">
        <v>116</v>
      </c>
      <c r="E65" s="5"/>
      <c r="F65" s="18" t="s">
        <v>105</v>
      </c>
      <c r="G65" s="4" t="s">
        <v>115</v>
      </c>
      <c r="H65" s="12"/>
      <c r="I65" s="18" t="s">
        <v>114</v>
      </c>
      <c r="L65" s="4"/>
      <c r="M65" s="4"/>
      <c r="N65" s="4"/>
      <c r="O65" s="51"/>
    </row>
    <row r="66" spans="1:15" s="38" customFormat="1" ht="16.95" customHeight="1">
      <c r="A66" s="18"/>
      <c r="B66" s="4"/>
      <c r="C66" s="4"/>
      <c r="D66" s="18" t="s">
        <v>110</v>
      </c>
      <c r="E66" s="54"/>
      <c r="F66" s="18"/>
      <c r="G66" s="41"/>
      <c r="J66" s="18"/>
      <c r="K66" s="4"/>
      <c r="L66" s="4"/>
      <c r="M66" s="4"/>
      <c r="N66" s="4"/>
      <c r="O66" s="51"/>
    </row>
    <row r="67" spans="1:15" s="38" customFormat="1" ht="16.95" customHeight="1">
      <c r="A67" s="18"/>
      <c r="B67" s="4"/>
      <c r="C67" s="4"/>
      <c r="D67" s="18" t="s">
        <v>109</v>
      </c>
      <c r="E67" s="54"/>
      <c r="F67" s="18"/>
      <c r="G67" s="41"/>
      <c r="J67" s="18"/>
      <c r="K67" s="4"/>
      <c r="L67" s="4"/>
      <c r="M67" s="4"/>
      <c r="N67" s="4"/>
      <c r="O67" s="51"/>
    </row>
    <row r="68" spans="1:15" s="38" customFormat="1" ht="16.95" customHeight="1">
      <c r="A68" s="18"/>
      <c r="B68" s="4"/>
      <c r="C68" s="4"/>
      <c r="D68" s="18" t="s">
        <v>113</v>
      </c>
      <c r="E68" s="18"/>
      <c r="F68" s="18"/>
      <c r="G68" s="53"/>
      <c r="H68" s="52"/>
      <c r="J68" s="18"/>
      <c r="K68" s="4"/>
      <c r="L68" s="4"/>
      <c r="M68" s="4"/>
      <c r="N68" s="4"/>
      <c r="O68" s="51"/>
    </row>
    <row r="69" spans="1:15" s="38" customFormat="1" ht="16.95" customHeight="1">
      <c r="A69" s="4"/>
      <c r="B69" s="4"/>
      <c r="G69" s="18"/>
      <c r="H69" s="18"/>
      <c r="K69" s="18"/>
      <c r="L69" s="18"/>
      <c r="M69" s="18"/>
      <c r="N69" s="18"/>
      <c r="O69" s="18"/>
    </row>
    <row r="70" spans="1:15" s="38" customFormat="1" ht="24" customHeight="1">
      <c r="A70" s="9" t="s">
        <v>112</v>
      </c>
      <c r="B70" s="4">
        <v>160</v>
      </c>
      <c r="C70" s="18" t="s">
        <v>105</v>
      </c>
      <c r="D70" s="49" t="s">
        <v>111</v>
      </c>
      <c r="E70" s="49" t="s">
        <v>110</v>
      </c>
      <c r="F70" s="49" t="s">
        <v>109</v>
      </c>
      <c r="G70" s="49" t="s">
        <v>108</v>
      </c>
      <c r="H70" s="49" t="s">
        <v>107</v>
      </c>
      <c r="I70" s="3"/>
      <c r="J70" s="18"/>
      <c r="K70" s="18"/>
      <c r="L70" s="18"/>
      <c r="M70" s="18"/>
      <c r="N70" s="18"/>
    </row>
    <row r="71" spans="1:15" s="38" customFormat="1" ht="16.95" customHeight="1">
      <c r="A71" s="9" t="s">
        <v>106</v>
      </c>
      <c r="B71" s="4">
        <v>10</v>
      </c>
      <c r="C71" s="18" t="s">
        <v>105</v>
      </c>
      <c r="D71" s="49">
        <v>177</v>
      </c>
      <c r="E71" s="15"/>
      <c r="F71" s="15"/>
      <c r="G71" s="12"/>
      <c r="H71" s="11"/>
      <c r="I71" s="3"/>
      <c r="J71" s="18"/>
      <c r="K71" s="18"/>
      <c r="L71" s="18"/>
      <c r="M71" s="18"/>
      <c r="N71" s="18"/>
    </row>
    <row r="72" spans="1:15" s="38" customFormat="1" ht="16.95" customHeight="1">
      <c r="A72" s="4"/>
      <c r="B72" s="4"/>
      <c r="C72" s="18"/>
      <c r="D72" s="49">
        <v>178</v>
      </c>
      <c r="E72" s="15"/>
      <c r="F72" s="15"/>
      <c r="G72" s="12"/>
      <c r="H72" s="11"/>
      <c r="I72" s="3"/>
      <c r="J72" s="50"/>
      <c r="K72" s="4"/>
      <c r="L72" s="4"/>
      <c r="M72" s="4"/>
      <c r="N72" s="18"/>
    </row>
    <row r="73" spans="1:15" s="38" customFormat="1" ht="16.95" customHeight="1">
      <c r="A73" s="4"/>
      <c r="B73" s="4"/>
      <c r="C73" s="18"/>
      <c r="D73" s="49">
        <v>179</v>
      </c>
      <c r="E73" s="15"/>
      <c r="F73" s="15"/>
      <c r="G73" s="12"/>
      <c r="H73" s="11"/>
      <c r="I73" s="3"/>
      <c r="J73" s="42"/>
      <c r="K73" s="4"/>
      <c r="L73" s="4"/>
      <c r="M73" s="4"/>
      <c r="N73" s="18"/>
    </row>
    <row r="74" spans="1:15" s="38" customFormat="1" ht="16.95" customHeight="1">
      <c r="A74" s="4"/>
      <c r="B74" s="4"/>
      <c r="C74" s="18"/>
      <c r="D74" s="49">
        <v>180</v>
      </c>
      <c r="E74" s="15"/>
      <c r="F74" s="48"/>
      <c r="G74" s="12"/>
      <c r="H74" s="11"/>
      <c r="I74" s="3"/>
      <c r="J74" s="42"/>
      <c r="K74" s="4"/>
      <c r="L74" s="4"/>
      <c r="M74" s="4"/>
      <c r="N74" s="18"/>
    </row>
    <row r="75" spans="1:15" s="38" customFormat="1" ht="16.95" customHeight="1">
      <c r="A75" s="4"/>
      <c r="B75" s="4"/>
      <c r="C75" s="18"/>
      <c r="D75" s="5">
        <v>181</v>
      </c>
      <c r="E75" s="15"/>
      <c r="F75" s="15"/>
      <c r="G75" s="12"/>
      <c r="H75" s="11"/>
      <c r="I75" s="3"/>
      <c r="J75" s="42"/>
      <c r="K75" s="4"/>
      <c r="L75" s="4"/>
      <c r="M75" s="4"/>
      <c r="N75" s="18"/>
    </row>
    <row r="76" spans="1:15" s="38" customFormat="1" ht="16.95" customHeight="1">
      <c r="A76" s="4"/>
      <c r="B76" s="4"/>
      <c r="C76" s="18"/>
      <c r="D76" s="5">
        <v>182</v>
      </c>
      <c r="E76" s="15"/>
      <c r="F76" s="15"/>
      <c r="G76" s="12"/>
      <c r="H76" s="11"/>
      <c r="I76" s="3"/>
      <c r="J76" s="47"/>
      <c r="K76" s="4"/>
      <c r="L76" s="4"/>
      <c r="M76" s="4"/>
      <c r="N76" s="18"/>
    </row>
    <row r="77" spans="1:15" s="38" customFormat="1" ht="16.95" customHeight="1">
      <c r="A77" s="4"/>
      <c r="B77" s="4"/>
      <c r="C77" s="18"/>
      <c r="D77" s="5">
        <v>183</v>
      </c>
      <c r="E77" s="15"/>
      <c r="F77" s="15"/>
      <c r="G77" s="12"/>
      <c r="H77" s="11"/>
      <c r="I77" s="3"/>
      <c r="J77" s="42"/>
      <c r="K77" s="4"/>
      <c r="L77" s="4"/>
      <c r="M77" s="4"/>
      <c r="N77" s="18"/>
    </row>
    <row r="78" spans="1:15" s="38" customFormat="1" ht="16.95" customHeight="1">
      <c r="A78" s="4"/>
      <c r="B78" s="4"/>
      <c r="C78" s="18"/>
      <c r="J78" s="42"/>
      <c r="K78" s="42"/>
      <c r="L78" s="4"/>
      <c r="M78" s="4"/>
      <c r="N78" s="4"/>
      <c r="O78" s="18"/>
    </row>
    <row r="79" spans="1:15" s="38" customFormat="1" ht="16.95" customHeight="1">
      <c r="A79" s="4"/>
      <c r="B79" s="4"/>
      <c r="C79" s="18" t="s">
        <v>104</v>
      </c>
      <c r="D79" s="4"/>
      <c r="E79" s="44"/>
      <c r="F79" s="44"/>
      <c r="G79" s="44"/>
      <c r="H79" s="43"/>
      <c r="I79" s="46"/>
      <c r="J79" s="45"/>
      <c r="K79" s="42"/>
      <c r="L79" s="4"/>
      <c r="M79" s="4"/>
      <c r="N79" s="4"/>
      <c r="O79" s="18"/>
    </row>
    <row r="80" spans="1:15" s="38" customFormat="1" ht="16.95" customHeight="1">
      <c r="A80" s="4"/>
      <c r="B80" s="4"/>
      <c r="C80" s="18"/>
      <c r="D80" s="4"/>
      <c r="E80" s="44"/>
      <c r="F80" s="44"/>
      <c r="G80" s="44"/>
      <c r="H80" s="43"/>
      <c r="I80" s="90"/>
      <c r="J80" s="90"/>
      <c r="K80" s="90"/>
      <c r="L80" s="4"/>
      <c r="M80" s="4"/>
      <c r="N80" s="4"/>
      <c r="O80" s="18"/>
    </row>
    <row r="81" spans="1:15" s="38" customFormat="1" ht="16.95" customHeight="1">
      <c r="A81" s="4"/>
      <c r="B81" s="4"/>
      <c r="J81" s="42"/>
      <c r="K81" s="42"/>
      <c r="L81" s="4"/>
      <c r="M81" s="4"/>
      <c r="N81" s="4"/>
      <c r="O81" s="18"/>
    </row>
    <row r="82" spans="1:15" s="38" customFormat="1" ht="16.95" customHeight="1">
      <c r="A82" s="4"/>
      <c r="B82" s="4"/>
      <c r="D82" s="18"/>
      <c r="E82" s="41"/>
      <c r="F82" s="41"/>
      <c r="G82" s="41"/>
      <c r="H82" s="40"/>
      <c r="I82" s="39"/>
      <c r="J82" s="39"/>
      <c r="K82" s="39"/>
      <c r="L82" s="18"/>
      <c r="M82" s="18"/>
      <c r="N82" s="18"/>
      <c r="O82" s="18"/>
    </row>
    <row r="83" spans="1:15" ht="16.95" customHeight="1"/>
    <row r="84" spans="1:15" ht="16.95" customHeight="1"/>
  </sheetData>
  <mergeCells count="1">
    <mergeCell ref="I80:K80"/>
  </mergeCells>
  <printOptions horizontalCentered="1" verticalCentered="1"/>
  <pageMargins left="0.39000000000000007" right="0.39000000000000007" top="0.59" bottom="0.39000000000000007" header="0.51" footer="0.51"/>
  <pageSetup paperSize="9" scale="80" orientation="landscape"/>
  <headerFooter alignWithMargins="0">
    <oddHeader>&amp;C&amp;"Arial,Gras"&amp;A&amp;R&amp;D</oddHeader>
  </headerFooter>
  <rowBreaks count="1" manualBreakCount="1">
    <brk id="41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3</vt:i4>
      </vt:variant>
    </vt:vector>
  </HeadingPairs>
  <TitlesOfParts>
    <vt:vector size="14" baseType="lpstr">
      <vt:lpstr>Ex1</vt:lpstr>
      <vt:lpstr>Ex_2</vt:lpstr>
      <vt:lpstr>Ex_3</vt:lpstr>
      <vt:lpstr>Ex_4</vt:lpstr>
      <vt:lpstr>Ex_5</vt:lpstr>
      <vt:lpstr>Ex_6</vt:lpstr>
      <vt:lpstr>Ex7</vt:lpstr>
      <vt:lpstr>Ex8</vt:lpstr>
      <vt:lpstr>3.9</vt:lpstr>
      <vt:lpstr>3.10</vt:lpstr>
      <vt:lpstr>3.11</vt:lpstr>
      <vt:lpstr>'3.11'!Zone_d_impression</vt:lpstr>
      <vt:lpstr>'Ex7'!Zone_d_impression</vt:lpstr>
      <vt:lpstr>'Ex8'!Zone_d_impression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Bluem Juliette</dc:creator>
  <cp:lastModifiedBy>Bluem Juliette</cp:lastModifiedBy>
  <dcterms:created xsi:type="dcterms:W3CDTF">2021-02-02T14:36:49Z</dcterms:created>
  <dcterms:modified xsi:type="dcterms:W3CDTF">2021-02-10T16:32:21Z</dcterms:modified>
</cp:coreProperties>
</file>