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oe\Downloads\"/>
    </mc:Choice>
  </mc:AlternateContent>
  <xr:revisionPtr revIDLastSave="0" documentId="13_ncr:1_{4B1FC52E-CD2C-4C22-AC37-F5637481976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O33" i="1"/>
  <c r="O23" i="1"/>
  <c r="O24" i="1"/>
  <c r="O25" i="1"/>
  <c r="O26" i="1"/>
  <c r="O27" i="1"/>
  <c r="O28" i="1"/>
  <c r="O29" i="1"/>
  <c r="O30" i="1"/>
  <c r="O31" i="1"/>
  <c r="O32" i="1"/>
  <c r="O22" i="1"/>
  <c r="K30" i="1"/>
  <c r="K29" i="1"/>
  <c r="K27" i="1"/>
  <c r="K26" i="1"/>
  <c r="K24" i="1"/>
  <c r="J32" i="1"/>
  <c r="J31" i="1"/>
  <c r="J30" i="1"/>
  <c r="J29" i="1"/>
  <c r="J28" i="1"/>
  <c r="J27" i="1"/>
  <c r="J26" i="1"/>
  <c r="J24" i="1"/>
  <c r="J23" i="1"/>
  <c r="J22" i="1"/>
  <c r="I32" i="1"/>
  <c r="I25" i="1"/>
  <c r="I31" i="1"/>
  <c r="I30" i="1"/>
  <c r="I29" i="1"/>
  <c r="I26" i="1"/>
  <c r="I27" i="1"/>
  <c r="I28" i="1"/>
  <c r="I24" i="1"/>
  <c r="I33" i="1" s="1"/>
  <c r="I23" i="1"/>
  <c r="I22" i="1"/>
  <c r="E23" i="1"/>
  <c r="D23" i="1"/>
  <c r="F6" i="1"/>
  <c r="F7" i="1"/>
  <c r="K23" i="1" s="1"/>
  <c r="F8" i="1"/>
  <c r="F9" i="1"/>
  <c r="K22" i="1" s="1"/>
  <c r="F10" i="1"/>
  <c r="K32" i="1" s="1"/>
  <c r="F11" i="1"/>
  <c r="F12" i="1"/>
  <c r="F13" i="1"/>
  <c r="F14" i="1"/>
  <c r="F15" i="1"/>
  <c r="K28" i="1" s="1"/>
  <c r="F16" i="1"/>
  <c r="F17" i="1"/>
  <c r="F18" i="1"/>
  <c r="F19" i="1"/>
  <c r="F20" i="1"/>
  <c r="F21" i="1"/>
  <c r="F22" i="1"/>
  <c r="F36" i="1"/>
  <c r="F5" i="1"/>
  <c r="F4" i="1"/>
  <c r="F3" i="1"/>
  <c r="J33" i="1" l="1"/>
  <c r="K31" i="1"/>
  <c r="K33" i="1"/>
  <c r="F23" i="1"/>
</calcChain>
</file>

<file path=xl/sharedStrings.xml><?xml version="1.0" encoding="utf-8"?>
<sst xmlns="http://schemas.openxmlformats.org/spreadsheetml/2006/main" count="102" uniqueCount="70">
  <si>
    <t>TICKER</t>
  </si>
  <si>
    <t>GICS</t>
  </si>
  <si>
    <t>AAPL</t>
  </si>
  <si>
    <t>BETA (5MONTH)</t>
  </si>
  <si>
    <t>FCX</t>
  </si>
  <si>
    <t>BETA-RISK</t>
  </si>
  <si>
    <t xml:space="preserve">Financials </t>
  </si>
  <si>
    <t xml:space="preserve">Health care </t>
  </si>
  <si>
    <t>Industrials</t>
  </si>
  <si>
    <t>GICS SECTOR ALLOCATION</t>
  </si>
  <si>
    <t xml:space="preserve">Information technology </t>
  </si>
  <si>
    <t xml:space="preserve">Materials </t>
  </si>
  <si>
    <t xml:space="preserve">Communication services </t>
  </si>
  <si>
    <t xml:space="preserve">Utilities </t>
  </si>
  <si>
    <t>Real estate</t>
  </si>
  <si>
    <t>NET CASH</t>
  </si>
  <si>
    <t>INTL</t>
  </si>
  <si>
    <t>POSITIONS</t>
  </si>
  <si>
    <t>TOTAL</t>
  </si>
  <si>
    <t>NET EXPOSURE</t>
  </si>
  <si>
    <t>CREATE A PORTFOLIO OF 20 SECURITIES</t>
  </si>
  <si>
    <t>SELECT ONE INSTRUMENT TO HEDGE EACH SECTOR</t>
  </si>
  <si>
    <t>TABLE 1</t>
  </si>
  <si>
    <t>TABLE 2</t>
  </si>
  <si>
    <t>TABLE 3</t>
  </si>
  <si>
    <t>GICS SECTOR HEDGE</t>
  </si>
  <si>
    <t>CASH ALLOCATION</t>
  </si>
  <si>
    <t>EX: USO</t>
  </si>
  <si>
    <t>FOR THE PURPOSES OF THIS EXERCISE, HEDGE 100% OF THE BETA-RISK IN EACH SECTOR</t>
  </si>
  <si>
    <t>CLASSIFY THEM INTO THE COLUMNS AS REFERENCED ABOVE.</t>
  </si>
  <si>
    <r>
      <rPr>
        <b/>
        <sz val="11"/>
        <color theme="1"/>
        <rFont val="Arial"/>
        <family val="2"/>
      </rPr>
      <t>TABLE 2</t>
    </r>
    <r>
      <rPr>
        <sz val="11"/>
        <color theme="1"/>
        <rFont val="Arial"/>
        <family val="2"/>
      </rPr>
      <t>: CREATE A GICS SECTOR ALLOCATION</t>
    </r>
  </si>
  <si>
    <t>CREATE TABLE 3: REPRESENTS THE HEDGES YOU ASSIGNED, WITH THE DOLLAR AMOUNTS.
- SELECT AN ETF FOR EACH SECTOR, OR ALTERNATIVELY USE A GENERIC "SPY", "TQQQ", ETC..</t>
  </si>
  <si>
    <t>EX: CIBR</t>
  </si>
  <si>
    <t>IN CLASS ASSIGNMENT</t>
  </si>
  <si>
    <t xml:space="preserve">REMEMBER TO SHORT THE ETF YOU CHOOSE IN PROPORTION TO THE </t>
  </si>
  <si>
    <t>SECTOR ALLOCATION</t>
  </si>
  <si>
    <t>YOU CAN ALSO GO AN LONG AN INVERSE ETF IF YOU CHOOSE</t>
  </si>
  <si>
    <t>GOOGL</t>
  </si>
  <si>
    <t>AMZN</t>
  </si>
  <si>
    <t>Retail</t>
  </si>
  <si>
    <t>ITCI</t>
  </si>
  <si>
    <t>Healthcare</t>
  </si>
  <si>
    <t>IOT</t>
  </si>
  <si>
    <t>ING</t>
  </si>
  <si>
    <t>Financials</t>
  </si>
  <si>
    <t>UPS</t>
  </si>
  <si>
    <t>Transportation</t>
  </si>
  <si>
    <t>CVS</t>
  </si>
  <si>
    <t>IMO</t>
  </si>
  <si>
    <t>USB</t>
  </si>
  <si>
    <t>TSLA</t>
  </si>
  <si>
    <t>TSCO</t>
  </si>
  <si>
    <t>ICE</t>
  </si>
  <si>
    <t>HSBC</t>
  </si>
  <si>
    <t>HPP</t>
  </si>
  <si>
    <t>CNI</t>
  </si>
  <si>
    <t>FAST</t>
  </si>
  <si>
    <t>OGN</t>
  </si>
  <si>
    <t>Energy</t>
  </si>
  <si>
    <t>Information technology</t>
  </si>
  <si>
    <t>Materials</t>
  </si>
  <si>
    <t>EX:IAI</t>
  </si>
  <si>
    <t>EX:XHE</t>
  </si>
  <si>
    <t>EX:XLB</t>
  </si>
  <si>
    <t>EX:VOX</t>
  </si>
  <si>
    <t>EX:XRT</t>
  </si>
  <si>
    <t>EX:VPU</t>
  </si>
  <si>
    <t>EX:NETL</t>
  </si>
  <si>
    <t>EX:IYT</t>
  </si>
  <si>
    <t>EX:TAN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</si>
</sst>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2" xfId="0" applyFont="1" applyBorder="1"/>
    <xf numFmtId="42" fontId="2" fillId="0" borderId="0" xfId="0" applyNumberFormat="1" applyFont="1"/>
    <xf numFmtId="4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1" applyFont="1"/>
    <xf numFmtId="0" fontId="2" fillId="2" borderId="1" xfId="1" applyFont="1" applyAlignment="1">
      <alignment horizontal="center" vertical="center"/>
    </xf>
    <xf numFmtId="42" fontId="2" fillId="2" borderId="1" xfId="1" applyNumberFormat="1" applyFont="1" applyAlignment="1">
      <alignment horizontal="right" vertical="center"/>
    </xf>
    <xf numFmtId="42" fontId="2" fillId="2" borderId="1" xfId="1" applyNumberFormat="1" applyFont="1"/>
    <xf numFmtId="0" fontId="2" fillId="2" borderId="1" xfId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indent="2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1" xfId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42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workbookViewId="0">
      <selection activeCell="N33" sqref="N33"/>
    </sheetView>
  </sheetViews>
  <sheetFormatPr defaultColWidth="9.109375" defaultRowHeight="13.8" x14ac:dyDescent="0.25"/>
  <cols>
    <col min="1" max="1" width="12.44140625" style="1" bestFit="1" customWidth="1"/>
    <col min="2" max="2" width="22.6640625" style="1" bestFit="1" customWidth="1"/>
    <col min="3" max="3" width="17.33203125" style="1" bestFit="1" customWidth="1"/>
    <col min="4" max="4" width="17.33203125" style="1" customWidth="1"/>
    <col min="5" max="5" width="23.33203125" style="2" customWidth="1"/>
    <col min="6" max="6" width="21.44140625" style="2" bestFit="1" customWidth="1"/>
    <col min="7" max="7" width="3.6640625" style="1" customWidth="1"/>
    <col min="8" max="8" width="29.88671875" style="3" bestFit="1" customWidth="1"/>
    <col min="9" max="9" width="12.33203125" style="7" bestFit="1" customWidth="1"/>
    <col min="10" max="10" width="18" style="6" customWidth="1"/>
    <col min="11" max="11" width="20.6640625" style="1" customWidth="1"/>
    <col min="12" max="12" width="3.6640625" style="1" customWidth="1"/>
    <col min="13" max="13" width="24" style="1" bestFit="1" customWidth="1"/>
    <col min="14" max="14" width="9.88671875" style="25" bestFit="1" customWidth="1"/>
    <col min="15" max="15" width="20.5546875" style="1" bestFit="1" customWidth="1"/>
    <col min="16" max="16384" width="9.109375" style="1"/>
  </cols>
  <sheetData>
    <row r="1" spans="1:16" s="16" customFormat="1" x14ac:dyDescent="0.25">
      <c r="A1" s="16" t="s">
        <v>22</v>
      </c>
      <c r="E1" s="17"/>
      <c r="F1" s="17"/>
      <c r="H1" s="16" t="s">
        <v>23</v>
      </c>
      <c r="I1" s="18"/>
      <c r="J1" s="19"/>
      <c r="M1" s="16" t="s">
        <v>24</v>
      </c>
      <c r="N1" s="22"/>
    </row>
    <row r="2" spans="1:16" x14ac:dyDescent="0.25">
      <c r="A2" s="8" t="s">
        <v>0</v>
      </c>
      <c r="B2" s="8" t="s">
        <v>1</v>
      </c>
      <c r="C2" s="8" t="s">
        <v>3</v>
      </c>
      <c r="D2" s="9" t="s">
        <v>17</v>
      </c>
      <c r="E2" s="12" t="s">
        <v>19</v>
      </c>
      <c r="F2" s="12" t="s">
        <v>5</v>
      </c>
      <c r="H2" s="8" t="s">
        <v>9</v>
      </c>
      <c r="I2" s="9" t="s">
        <v>17</v>
      </c>
      <c r="J2" s="10" t="s">
        <v>15</v>
      </c>
      <c r="K2" s="11" t="s">
        <v>5</v>
      </c>
      <c r="M2" s="8" t="s">
        <v>25</v>
      </c>
      <c r="N2" s="23" t="s">
        <v>0</v>
      </c>
      <c r="O2" s="8" t="s">
        <v>26</v>
      </c>
    </row>
    <row r="3" spans="1:16" x14ac:dyDescent="0.25">
      <c r="A3" s="1" t="s">
        <v>2</v>
      </c>
      <c r="B3" s="1" t="s">
        <v>59</v>
      </c>
      <c r="C3" s="1">
        <v>1.3</v>
      </c>
      <c r="D3" s="15">
        <v>1</v>
      </c>
      <c r="E3" s="2">
        <v>500000</v>
      </c>
      <c r="F3" s="2">
        <f>E3*C3</f>
        <v>650000</v>
      </c>
      <c r="J3" s="5"/>
      <c r="K3" s="5"/>
      <c r="P3" s="5"/>
    </row>
    <row r="4" spans="1:16" x14ac:dyDescent="0.25">
      <c r="A4" s="1" t="s">
        <v>4</v>
      </c>
      <c r="B4" s="1" t="s">
        <v>58</v>
      </c>
      <c r="C4" s="1">
        <v>2.02</v>
      </c>
      <c r="D4" s="15">
        <v>1</v>
      </c>
      <c r="E4" s="2">
        <v>500000</v>
      </c>
      <c r="F4" s="2">
        <f>E4*C4</f>
        <v>1010000</v>
      </c>
      <c r="J4" s="5"/>
      <c r="K4" s="5"/>
      <c r="P4" s="5"/>
    </row>
    <row r="5" spans="1:16" x14ac:dyDescent="0.25">
      <c r="A5" s="1" t="s">
        <v>16</v>
      </c>
      <c r="B5" s="1" t="s">
        <v>59</v>
      </c>
      <c r="C5" s="1">
        <v>0.78</v>
      </c>
      <c r="D5" s="15">
        <v>1</v>
      </c>
      <c r="E5" s="2">
        <v>250000</v>
      </c>
      <c r="F5" s="2">
        <f>E5*C5</f>
        <v>195000</v>
      </c>
      <c r="J5" s="5"/>
      <c r="K5" s="4"/>
      <c r="N5" s="1"/>
      <c r="P5" s="4"/>
    </row>
    <row r="6" spans="1:16" x14ac:dyDescent="0.25">
      <c r="A6" s="1" t="s">
        <v>37</v>
      </c>
      <c r="B6" s="1" t="s">
        <v>59</v>
      </c>
      <c r="C6" s="1">
        <v>2.0099999999999998</v>
      </c>
      <c r="D6" s="15">
        <v>1</v>
      </c>
      <c r="E6" s="2">
        <v>500000</v>
      </c>
      <c r="F6" s="2">
        <f t="shared" ref="F6:F22" si="0">E6*C6</f>
        <v>1004999.9999999999</v>
      </c>
      <c r="J6" s="5"/>
      <c r="K6" s="4"/>
      <c r="N6" s="1"/>
      <c r="P6" s="4"/>
    </row>
    <row r="7" spans="1:16" x14ac:dyDescent="0.25">
      <c r="A7" s="1" t="s">
        <v>40</v>
      </c>
      <c r="B7" s="1" t="s">
        <v>41</v>
      </c>
      <c r="C7" s="1">
        <v>1.1499999999999999</v>
      </c>
      <c r="D7" s="15">
        <v>1</v>
      </c>
      <c r="E7" s="2">
        <v>500000</v>
      </c>
      <c r="F7" s="2">
        <f t="shared" si="0"/>
        <v>575000</v>
      </c>
      <c r="J7" s="5"/>
      <c r="K7" s="4"/>
      <c r="N7" s="1"/>
      <c r="P7" s="4"/>
    </row>
    <row r="8" spans="1:16" x14ac:dyDescent="0.25">
      <c r="A8" s="1" t="s">
        <v>42</v>
      </c>
      <c r="B8" s="1" t="s">
        <v>59</v>
      </c>
      <c r="C8" s="1">
        <v>1.04</v>
      </c>
      <c r="D8" s="15">
        <v>1</v>
      </c>
      <c r="E8" s="2">
        <v>500000</v>
      </c>
      <c r="F8" s="2">
        <f t="shared" si="0"/>
        <v>520000</v>
      </c>
      <c r="J8" s="5"/>
      <c r="K8" s="4"/>
      <c r="N8" s="1"/>
      <c r="P8" s="4"/>
    </row>
    <row r="9" spans="1:16" x14ac:dyDescent="0.25">
      <c r="A9" s="1" t="s">
        <v>43</v>
      </c>
      <c r="B9" s="1" t="s">
        <v>44</v>
      </c>
      <c r="C9" s="1">
        <v>1.56</v>
      </c>
      <c r="D9" s="15">
        <v>1</v>
      </c>
      <c r="E9" s="2">
        <v>500000</v>
      </c>
      <c r="F9" s="2">
        <f t="shared" si="0"/>
        <v>780000</v>
      </c>
      <c r="J9" s="5"/>
      <c r="K9" s="4"/>
      <c r="N9" s="1"/>
      <c r="P9" s="4"/>
    </row>
    <row r="10" spans="1:16" x14ac:dyDescent="0.25">
      <c r="A10" s="1" t="s">
        <v>45</v>
      </c>
      <c r="B10" s="1" t="s">
        <v>46</v>
      </c>
      <c r="C10" s="1">
        <v>1.0900000000000001</v>
      </c>
      <c r="D10" s="15">
        <v>1</v>
      </c>
      <c r="E10" s="2">
        <v>500000</v>
      </c>
      <c r="F10" s="2">
        <f t="shared" si="0"/>
        <v>545000</v>
      </c>
      <c r="J10" s="5"/>
      <c r="K10" s="4"/>
      <c r="N10" s="1"/>
      <c r="P10" s="4"/>
    </row>
    <row r="11" spans="1:16" x14ac:dyDescent="0.25">
      <c r="A11" s="1" t="s">
        <v>47</v>
      </c>
      <c r="B11" s="1" t="s">
        <v>39</v>
      </c>
      <c r="C11" s="1">
        <v>0.61</v>
      </c>
      <c r="D11" s="15">
        <v>1</v>
      </c>
      <c r="E11" s="2">
        <v>500000</v>
      </c>
      <c r="F11" s="2">
        <f t="shared" si="0"/>
        <v>305000</v>
      </c>
      <c r="J11" s="5"/>
      <c r="K11" s="4"/>
      <c r="N11" s="1"/>
      <c r="P11" s="4"/>
    </row>
    <row r="12" spans="1:16" x14ac:dyDescent="0.25">
      <c r="A12" s="1" t="s">
        <v>48</v>
      </c>
      <c r="B12" s="1" t="s">
        <v>58</v>
      </c>
      <c r="C12" s="1">
        <v>1.54</v>
      </c>
      <c r="D12" s="15">
        <v>1</v>
      </c>
      <c r="E12" s="2">
        <v>500000</v>
      </c>
      <c r="F12" s="2">
        <f t="shared" si="0"/>
        <v>770000</v>
      </c>
      <c r="J12" s="5"/>
      <c r="K12" s="4"/>
      <c r="N12" s="1"/>
      <c r="P12" s="4"/>
    </row>
    <row r="13" spans="1:16" x14ac:dyDescent="0.25">
      <c r="A13" s="1" t="s">
        <v>49</v>
      </c>
      <c r="B13" s="1" t="s">
        <v>44</v>
      </c>
      <c r="C13" s="1">
        <v>0.93</v>
      </c>
      <c r="D13" s="15">
        <v>1</v>
      </c>
      <c r="E13" s="2">
        <v>500000</v>
      </c>
      <c r="F13" s="2">
        <f t="shared" si="0"/>
        <v>465000</v>
      </c>
      <c r="J13" s="5"/>
      <c r="K13" s="4"/>
      <c r="N13" s="1"/>
      <c r="P13" s="4"/>
    </row>
    <row r="14" spans="1:16" x14ac:dyDescent="0.25">
      <c r="A14" s="1" t="s">
        <v>50</v>
      </c>
      <c r="B14" s="1" t="s">
        <v>60</v>
      </c>
      <c r="C14" s="1">
        <v>2</v>
      </c>
      <c r="D14" s="15">
        <v>1</v>
      </c>
      <c r="E14" s="2">
        <v>500000</v>
      </c>
      <c r="F14" s="2">
        <f t="shared" si="0"/>
        <v>1000000</v>
      </c>
      <c r="J14" s="5"/>
      <c r="K14" s="4"/>
      <c r="M14" s="3"/>
      <c r="N14" s="24"/>
      <c r="O14" s="5"/>
      <c r="P14" s="4"/>
    </row>
    <row r="15" spans="1:16" x14ac:dyDescent="0.25">
      <c r="A15" s="1" t="s">
        <v>51</v>
      </c>
      <c r="B15" s="1" t="s">
        <v>39</v>
      </c>
      <c r="C15" s="1">
        <v>0.82</v>
      </c>
      <c r="D15" s="15">
        <v>1</v>
      </c>
      <c r="E15" s="2">
        <v>500000</v>
      </c>
      <c r="F15" s="2">
        <f t="shared" si="0"/>
        <v>410000</v>
      </c>
      <c r="J15" s="5"/>
      <c r="K15" s="4"/>
      <c r="M15" s="3"/>
      <c r="N15" s="24"/>
      <c r="O15" s="5"/>
      <c r="P15" s="4"/>
    </row>
    <row r="16" spans="1:16" x14ac:dyDescent="0.25">
      <c r="A16" s="1" t="s">
        <v>52</v>
      </c>
      <c r="B16" s="1" t="s">
        <v>44</v>
      </c>
      <c r="C16" s="1">
        <v>0.92</v>
      </c>
      <c r="D16" s="15">
        <v>1</v>
      </c>
      <c r="E16" s="2">
        <v>500000</v>
      </c>
      <c r="F16" s="2">
        <f t="shared" si="0"/>
        <v>460000</v>
      </c>
      <c r="J16" s="5"/>
      <c r="K16" s="4"/>
      <c r="M16" s="3"/>
      <c r="N16" s="24"/>
      <c r="O16" s="5"/>
      <c r="P16" s="4"/>
    </row>
    <row r="17" spans="1:16" x14ac:dyDescent="0.25">
      <c r="A17" s="1" t="s">
        <v>53</v>
      </c>
      <c r="B17" s="1" t="s">
        <v>44</v>
      </c>
      <c r="C17" s="1">
        <v>0.57999999999999996</v>
      </c>
      <c r="D17" s="15">
        <v>1</v>
      </c>
      <c r="E17" s="2">
        <v>500000</v>
      </c>
      <c r="F17" s="2">
        <f t="shared" si="0"/>
        <v>290000</v>
      </c>
      <c r="J17" s="5"/>
      <c r="K17" s="4"/>
      <c r="M17" s="3"/>
      <c r="N17" s="24"/>
      <c r="O17" s="5"/>
      <c r="P17" s="4"/>
    </row>
    <row r="18" spans="1:16" x14ac:dyDescent="0.25">
      <c r="A18" s="1" t="s">
        <v>54</v>
      </c>
      <c r="B18" s="1" t="s">
        <v>44</v>
      </c>
      <c r="C18" s="1">
        <v>1.0900000000000001</v>
      </c>
      <c r="D18" s="15">
        <v>1</v>
      </c>
      <c r="E18" s="2">
        <v>500000</v>
      </c>
      <c r="F18" s="2">
        <f t="shared" si="0"/>
        <v>545000</v>
      </c>
      <c r="J18" s="5"/>
      <c r="K18" s="4"/>
      <c r="M18" s="3"/>
      <c r="N18" s="24"/>
      <c r="O18" s="5"/>
      <c r="P18" s="4"/>
    </row>
    <row r="19" spans="1:16" x14ac:dyDescent="0.25">
      <c r="A19" s="1" t="s">
        <v>55</v>
      </c>
      <c r="B19" s="1" t="s">
        <v>46</v>
      </c>
      <c r="C19" s="1">
        <v>0.9</v>
      </c>
      <c r="D19" s="15">
        <v>1</v>
      </c>
      <c r="E19" s="2">
        <v>500000</v>
      </c>
      <c r="F19" s="2">
        <f t="shared" si="0"/>
        <v>450000</v>
      </c>
      <c r="J19" s="5"/>
      <c r="K19" s="4"/>
      <c r="M19" s="3"/>
      <c r="N19" s="24"/>
      <c r="O19" s="5"/>
      <c r="P19" s="4"/>
    </row>
    <row r="20" spans="1:16" x14ac:dyDescent="0.25">
      <c r="A20" s="1" t="s">
        <v>57</v>
      </c>
      <c r="B20" s="1" t="s">
        <v>41</v>
      </c>
      <c r="C20" s="1">
        <v>0.77</v>
      </c>
      <c r="D20" s="15">
        <v>1</v>
      </c>
      <c r="E20" s="2">
        <v>500000</v>
      </c>
      <c r="F20" s="2">
        <f t="shared" si="0"/>
        <v>385000</v>
      </c>
      <c r="J20" s="5"/>
      <c r="K20" s="4"/>
      <c r="M20" s="3"/>
      <c r="N20" s="24"/>
      <c r="O20" s="5"/>
      <c r="P20" s="4"/>
    </row>
    <row r="21" spans="1:16" x14ac:dyDescent="0.25">
      <c r="A21" s="1" t="s">
        <v>56</v>
      </c>
      <c r="B21" s="1" t="s">
        <v>39</v>
      </c>
      <c r="C21" s="1">
        <v>1.19</v>
      </c>
      <c r="D21" s="15">
        <v>1</v>
      </c>
      <c r="E21" s="2">
        <v>500000</v>
      </c>
      <c r="F21" s="2">
        <f t="shared" si="0"/>
        <v>595000</v>
      </c>
      <c r="J21" s="5"/>
      <c r="K21" s="4"/>
      <c r="M21" s="3"/>
      <c r="N21" s="24"/>
      <c r="O21" s="5"/>
      <c r="P21" s="4"/>
    </row>
    <row r="22" spans="1:16" x14ac:dyDescent="0.25">
      <c r="A22" s="1" t="s">
        <v>38</v>
      </c>
      <c r="B22" s="1" t="s">
        <v>39</v>
      </c>
      <c r="C22" s="1">
        <v>1.26</v>
      </c>
      <c r="D22" s="15">
        <v>1</v>
      </c>
      <c r="E22" s="2">
        <v>500000</v>
      </c>
      <c r="F22" s="2">
        <f t="shared" si="0"/>
        <v>630000</v>
      </c>
      <c r="H22" s="3" t="s">
        <v>6</v>
      </c>
      <c r="I22" s="7">
        <f>SUMIF(B3:B22, "Financials", D3:D22)</f>
        <v>5</v>
      </c>
      <c r="J22" s="5">
        <f>SUMIF(B3:B22, "Financials", E3:E22)</f>
        <v>2500000</v>
      </c>
      <c r="K22" s="5">
        <f>SUMIF(B3:B22, "Financials", F3:F22)</f>
        <v>2540000</v>
      </c>
      <c r="M22" s="3" t="s">
        <v>6</v>
      </c>
      <c r="N22" s="24" t="s">
        <v>61</v>
      </c>
      <c r="O22" s="5">
        <f>K22</f>
        <v>2540000</v>
      </c>
      <c r="P22" s="5"/>
    </row>
    <row r="23" spans="1:16" x14ac:dyDescent="0.25">
      <c r="A23" s="16" t="s">
        <v>18</v>
      </c>
      <c r="B23" s="16"/>
      <c r="C23" s="16"/>
      <c r="D23" s="18">
        <f>SUM(D3:D22)</f>
        <v>20</v>
      </c>
      <c r="E23" s="16">
        <f>SUM(E3:E22)</f>
        <v>9750000</v>
      </c>
      <c r="F23" s="16">
        <f>SUM(F3:F22)</f>
        <v>11585000</v>
      </c>
      <c r="H23" s="3" t="s">
        <v>7</v>
      </c>
      <c r="I23" s="7">
        <f>SUMIF(B3:B22, "Healthcare", D3:D22)</f>
        <v>2</v>
      </c>
      <c r="J23" s="5">
        <f>SUMIF(B3:B22, "Healthcare", E3:E22)</f>
        <v>1000000</v>
      </c>
      <c r="K23" s="5">
        <f>SUMIF(B3:B22, "Healthcare", F3:F22)</f>
        <v>960000</v>
      </c>
      <c r="M23" s="3" t="s">
        <v>7</v>
      </c>
      <c r="N23" s="24" t="s">
        <v>62</v>
      </c>
      <c r="O23" s="5">
        <f>K23</f>
        <v>960000</v>
      </c>
      <c r="P23" s="5"/>
    </row>
    <row r="24" spans="1:16" x14ac:dyDescent="0.25">
      <c r="H24" s="3" t="s">
        <v>8</v>
      </c>
      <c r="I24" s="7">
        <f>SUMIF(B3:B22, "Industrials", D3:D22)</f>
        <v>0</v>
      </c>
      <c r="J24" s="5">
        <f>SUMIF(B3:B22, "Industrials",E3:E22 )</f>
        <v>0</v>
      </c>
      <c r="K24" s="5">
        <f>SUMIF(B3:B22, "Industrials",F3:F22)</f>
        <v>0</v>
      </c>
      <c r="M24" s="3" t="s">
        <v>8</v>
      </c>
      <c r="N24" s="24" t="s">
        <v>27</v>
      </c>
      <c r="O24" s="5">
        <f>K24</f>
        <v>0</v>
      </c>
      <c r="P24" s="5"/>
    </row>
    <row r="25" spans="1:16" x14ac:dyDescent="0.25">
      <c r="H25" s="3" t="s">
        <v>10</v>
      </c>
      <c r="I25" s="7">
        <f>SUMIF(B3:B22, "Information technology", D3:D22)</f>
        <v>4</v>
      </c>
      <c r="J25" s="5">
        <f>SUMIF(B3:B22, "Information technology",E3:E22)</f>
        <v>1750000</v>
      </c>
      <c r="K25" s="4">
        <v>845000</v>
      </c>
      <c r="M25" s="3" t="s">
        <v>10</v>
      </c>
      <c r="N25" s="24" t="s">
        <v>32</v>
      </c>
      <c r="O25" s="5">
        <f>K25</f>
        <v>845000</v>
      </c>
      <c r="P25" s="4"/>
    </row>
    <row r="26" spans="1:16" x14ac:dyDescent="0.25">
      <c r="E26" s="1"/>
      <c r="F26" s="1"/>
      <c r="H26" s="3" t="s">
        <v>11</v>
      </c>
      <c r="I26" s="7">
        <f>SUMIF(B3:B22, "Materials", D3:D22)</f>
        <v>1</v>
      </c>
      <c r="J26" s="5">
        <f>SUMIF(B3:B22, "Materials", E3:E22)</f>
        <v>500000</v>
      </c>
      <c r="K26" s="5">
        <f>SUMIF(B3:B22, "Materials", F3:F22)</f>
        <v>1000000</v>
      </c>
      <c r="M26" s="3" t="s">
        <v>11</v>
      </c>
      <c r="N26" s="24" t="s">
        <v>63</v>
      </c>
      <c r="O26" s="5">
        <f>K26</f>
        <v>1000000</v>
      </c>
      <c r="P26" s="5"/>
    </row>
    <row r="27" spans="1:16" x14ac:dyDescent="0.25">
      <c r="E27" s="1"/>
      <c r="F27" s="1"/>
      <c r="H27" s="3" t="s">
        <v>12</v>
      </c>
      <c r="I27" s="7">
        <f>SUMIF(B3:B22, "Comunication services", D3:D22)</f>
        <v>0</v>
      </c>
      <c r="J27" s="5">
        <f>SUMIF(B3:B22, "Comunication services", E3:E22)</f>
        <v>0</v>
      </c>
      <c r="K27" s="5">
        <f>SUMIF(B3:B22, "Comunication services", F3:F22)</f>
        <v>0</v>
      </c>
      <c r="M27" s="3" t="s">
        <v>12</v>
      </c>
      <c r="N27" s="24" t="s">
        <v>64</v>
      </c>
      <c r="O27" s="5">
        <f>K27</f>
        <v>0</v>
      </c>
      <c r="P27" s="5"/>
    </row>
    <row r="28" spans="1:16" x14ac:dyDescent="0.25">
      <c r="E28" s="1"/>
      <c r="F28" s="1"/>
      <c r="H28" s="3" t="s">
        <v>39</v>
      </c>
      <c r="I28" s="7">
        <f>SUMIF(B3:B22, "Retail", D3:D22)</f>
        <v>4</v>
      </c>
      <c r="J28" s="5">
        <f>SUMIF(B3:B22, "Retail", E3:E22)</f>
        <v>2000000</v>
      </c>
      <c r="K28" s="5">
        <f>SUMIF(B3:B22, "Retail", F3:F22)</f>
        <v>1940000</v>
      </c>
      <c r="M28" s="3" t="s">
        <v>39</v>
      </c>
      <c r="N28" s="24" t="s">
        <v>65</v>
      </c>
      <c r="O28" s="5">
        <f>K28</f>
        <v>1940000</v>
      </c>
      <c r="P28" s="5"/>
    </row>
    <row r="29" spans="1:16" x14ac:dyDescent="0.25">
      <c r="E29" s="1"/>
      <c r="F29" s="1"/>
      <c r="H29" s="3" t="s">
        <v>13</v>
      </c>
      <c r="I29" s="7">
        <f>SUMIF(B3:B22, "Utilities", D3:D22)</f>
        <v>0</v>
      </c>
      <c r="J29" s="5">
        <f>SUMIF(B3:B22, "Utilities",E3:E22 )</f>
        <v>0</v>
      </c>
      <c r="K29" s="5">
        <f>SUMIF(B3:B22, "Utilities",F3:F22)</f>
        <v>0</v>
      </c>
      <c r="M29" s="3" t="s">
        <v>13</v>
      </c>
      <c r="N29" s="24" t="s">
        <v>66</v>
      </c>
      <c r="O29" s="5">
        <f>K29</f>
        <v>0</v>
      </c>
      <c r="P29" s="5"/>
    </row>
    <row r="30" spans="1:16" ht="14.25" customHeight="1" x14ac:dyDescent="0.25">
      <c r="E30" s="1"/>
      <c r="F30" s="1"/>
      <c r="H30" s="3" t="s">
        <v>14</v>
      </c>
      <c r="I30" s="7">
        <f>SUMIF(B3:B22, "Real estate", D3:D22)</f>
        <v>0</v>
      </c>
      <c r="J30" s="5">
        <f>SUMIF(B3:B22, "Real estate", E3:E22)</f>
        <v>0</v>
      </c>
      <c r="K30" s="5">
        <f>SUMIF(B3:B22, "Real estate", F3:F22)</f>
        <v>0</v>
      </c>
      <c r="M30" s="3" t="s">
        <v>14</v>
      </c>
      <c r="N30" s="24" t="s">
        <v>67</v>
      </c>
      <c r="O30" s="5">
        <f>K30</f>
        <v>0</v>
      </c>
      <c r="P30" s="5"/>
    </row>
    <row r="31" spans="1:16" ht="14.25" customHeight="1" x14ac:dyDescent="0.25">
      <c r="E31" s="1"/>
      <c r="F31" s="1"/>
      <c r="H31" s="3" t="s">
        <v>46</v>
      </c>
      <c r="I31" s="7">
        <f>SUMIF(B3:B22, "Transportation", D3:D22)</f>
        <v>2</v>
      </c>
      <c r="J31" s="5">
        <f>SUMIF(B3:B22, "Transportation", E3:E22)</f>
        <v>1000000</v>
      </c>
      <c r="K31" s="5">
        <f>SUMIF(B3:B22, "Transportation", F3:F22)</f>
        <v>995000</v>
      </c>
      <c r="M31" s="3" t="s">
        <v>46</v>
      </c>
      <c r="N31" s="24" t="s">
        <v>68</v>
      </c>
      <c r="O31" s="5">
        <f>K31</f>
        <v>995000</v>
      </c>
      <c r="P31" s="5"/>
    </row>
    <row r="32" spans="1:16" x14ac:dyDescent="0.25">
      <c r="E32" s="1"/>
      <c r="F32" s="1"/>
      <c r="H32" s="3" t="s">
        <v>58</v>
      </c>
      <c r="I32" s="7">
        <f>SUMIF(B3:B22, "Energy", D3:D22)</f>
        <v>2</v>
      </c>
      <c r="J32" s="5">
        <f>SUMIF(B5:B24, "Energy", E3:E22)</f>
        <v>500000</v>
      </c>
      <c r="K32" s="5">
        <f>SUMIF(B5:B24, "Energy", F3:F22)</f>
        <v>545000</v>
      </c>
      <c r="M32" s="3" t="s">
        <v>58</v>
      </c>
      <c r="N32" s="24" t="s">
        <v>69</v>
      </c>
      <c r="O32" s="5">
        <f>K32</f>
        <v>545000</v>
      </c>
      <c r="P32" s="5"/>
    </row>
    <row r="33" spans="1:16" x14ac:dyDescent="0.25">
      <c r="E33" s="1"/>
      <c r="F33" s="1"/>
      <c r="H33" s="26" t="s">
        <v>18</v>
      </c>
      <c r="I33" s="18">
        <f>SUM(I22:I32)</f>
        <v>20</v>
      </c>
      <c r="J33" s="28">
        <f>SUM(J22:J32)</f>
        <v>9250000</v>
      </c>
      <c r="K33" s="28">
        <f>SUM(K22:K32)</f>
        <v>8825000</v>
      </c>
      <c r="M33" s="26" t="s">
        <v>18</v>
      </c>
      <c r="N33" s="27">
        <v>11</v>
      </c>
      <c r="O33" s="28">
        <f>SUM(O22:O32)</f>
        <v>8825000</v>
      </c>
      <c r="P33" s="5"/>
    </row>
    <row r="34" spans="1:16" ht="14.25" customHeight="1" x14ac:dyDescent="0.25">
      <c r="E34" s="1"/>
      <c r="F34" s="1"/>
    </row>
    <row r="35" spans="1:16" ht="39.75" customHeight="1" x14ac:dyDescent="0.25">
      <c r="E35" s="1"/>
      <c r="F35" s="1"/>
      <c r="H35" s="3" t="s">
        <v>34</v>
      </c>
    </row>
    <row r="36" spans="1:16" x14ac:dyDescent="0.25">
      <c r="A36" s="1" t="s">
        <v>33</v>
      </c>
      <c r="F36" s="21">
        <f ca="1">TODAY()</f>
        <v>45022</v>
      </c>
      <c r="H36" s="3" t="s">
        <v>35</v>
      </c>
    </row>
    <row r="37" spans="1:16" x14ac:dyDescent="0.25">
      <c r="A37" s="20">
        <v>1</v>
      </c>
      <c r="B37" s="1" t="s">
        <v>20</v>
      </c>
    </row>
    <row r="38" spans="1:16" x14ac:dyDescent="0.25">
      <c r="A38" s="20">
        <v>2</v>
      </c>
      <c r="B38" s="13" t="s">
        <v>29</v>
      </c>
    </row>
    <row r="39" spans="1:16" x14ac:dyDescent="0.25">
      <c r="A39" s="20">
        <v>3</v>
      </c>
      <c r="B39" s="13" t="s">
        <v>30</v>
      </c>
      <c r="H39" s="26" t="s">
        <v>36</v>
      </c>
    </row>
    <row r="40" spans="1:16" x14ac:dyDescent="0.25">
      <c r="A40" s="20">
        <v>4</v>
      </c>
      <c r="B40" s="14" t="s">
        <v>21</v>
      </c>
    </row>
    <row r="41" spans="1:16" x14ac:dyDescent="0.25">
      <c r="A41" s="20">
        <v>5</v>
      </c>
      <c r="B41" s="29" t="s">
        <v>31</v>
      </c>
      <c r="C41" s="29"/>
      <c r="D41" s="29"/>
      <c r="E41" s="29"/>
      <c r="F41" s="29"/>
    </row>
    <row r="42" spans="1:16" x14ac:dyDescent="0.25">
      <c r="A42" s="20"/>
      <c r="B42" s="29"/>
      <c r="C42" s="29"/>
      <c r="D42" s="29"/>
      <c r="E42" s="29"/>
      <c r="F42" s="29"/>
    </row>
    <row r="43" spans="1:16" x14ac:dyDescent="0.25">
      <c r="A43" s="20"/>
      <c r="B43" s="29"/>
      <c r="C43" s="29"/>
      <c r="D43" s="29"/>
      <c r="E43" s="29"/>
      <c r="F43" s="29"/>
    </row>
    <row r="44" spans="1:16" x14ac:dyDescent="0.25">
      <c r="A44" s="20">
        <v>6</v>
      </c>
      <c r="B44" s="29" t="s">
        <v>28</v>
      </c>
      <c r="C44" s="29"/>
      <c r="D44" s="29"/>
      <c r="E44" s="29"/>
      <c r="F44" s="29"/>
    </row>
    <row r="45" spans="1:16" x14ac:dyDescent="0.25">
      <c r="B45" s="29"/>
      <c r="C45" s="29"/>
      <c r="D45" s="29"/>
      <c r="E45" s="29"/>
      <c r="F45" s="29"/>
    </row>
  </sheetData>
  <mergeCells count="2">
    <mergeCell ref="B44:F45"/>
    <mergeCell ref="B41:F4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999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J-Baptiste ROESCH</cp:lastModifiedBy>
  <dcterms:created xsi:type="dcterms:W3CDTF">2023-04-05T14:16:46Z</dcterms:created>
  <dcterms:modified xsi:type="dcterms:W3CDTF">2023-04-06T14:12:49Z</dcterms:modified>
</cp:coreProperties>
</file>