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05_Kostenanalysen\"/>
    </mc:Choice>
  </mc:AlternateContent>
  <xr:revisionPtr revIDLastSave="0" documentId="13_ncr:1_{C4782AB9-80C2-463D-A552-1F35C63E4B5E}" xr6:coauthVersionLast="47" xr6:coauthVersionMax="47" xr10:uidLastSave="{00000000-0000-0000-0000-000000000000}"/>
  <bookViews>
    <workbookView xWindow="-120" yWindow="-120" windowWidth="29040" windowHeight="17640" activeTab="1" xr2:uid="{F22203A0-F8E6-4CAF-89A2-E8C077A41A46}"/>
  </bookViews>
  <sheets>
    <sheet name="Kostenanalys_Features" sheetId="1" r:id="rId1"/>
    <sheet name="Morphologischer Kasten" sheetId="4" r:id="rId2"/>
    <sheet name="Kostenanalyse_SM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I7" i="1"/>
  <c r="I10" i="1" s="1"/>
  <c r="H7" i="1"/>
  <c r="G7" i="1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R71" i="4"/>
  <c r="P71" i="4"/>
  <c r="N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71" i="4"/>
  <c r="R35" i="4"/>
  <c r="R33" i="4"/>
  <c r="R21" i="4"/>
  <c r="R29" i="4"/>
  <c r="P33" i="4"/>
  <c r="P35" i="4"/>
  <c r="P21" i="4"/>
  <c r="P27" i="4"/>
  <c r="P29" i="4"/>
  <c r="N35" i="4"/>
  <c r="L35" i="4"/>
  <c r="J35" i="4"/>
  <c r="N33" i="4"/>
  <c r="L33" i="4"/>
  <c r="J33" i="4"/>
  <c r="R93" i="4" l="1"/>
  <c r="L93" i="4"/>
  <c r="J93" i="4"/>
  <c r="P93" i="4"/>
  <c r="N93" i="4"/>
  <c r="G59" i="1" l="1"/>
  <c r="G55" i="1"/>
  <c r="G47" i="1"/>
  <c r="G43" i="1"/>
  <c r="G39" i="1"/>
  <c r="G35" i="1"/>
  <c r="G27" i="1"/>
  <c r="G23" i="1"/>
  <c r="H47" i="1"/>
  <c r="S47" i="1"/>
  <c r="S50" i="1" s="1"/>
  <c r="N46" i="1"/>
  <c r="H43" i="1"/>
  <c r="X43" i="1"/>
  <c r="X46" i="1" s="1"/>
  <c r="S43" i="1"/>
  <c r="S46" i="1" s="1"/>
  <c r="N42" i="1"/>
  <c r="S39" i="1"/>
  <c r="S42" i="1" s="1"/>
  <c r="H39" i="1"/>
  <c r="X18" i="1"/>
  <c r="N62" i="1"/>
  <c r="X59" i="1"/>
  <c r="X62" i="1" s="1"/>
  <c r="S59" i="1"/>
  <c r="S62" i="1" s="1"/>
  <c r="H59" i="1"/>
  <c r="N38" i="1"/>
  <c r="X35" i="1"/>
  <c r="X38" i="1" s="1"/>
  <c r="S35" i="1"/>
  <c r="S38" i="1" s="1"/>
  <c r="H35" i="1"/>
  <c r="S31" i="1"/>
  <c r="S34" i="1" s="1"/>
  <c r="S27" i="1"/>
  <c r="S30" i="1" s="1"/>
  <c r="N34" i="1"/>
  <c r="X31" i="1"/>
  <c r="X34" i="1" s="1"/>
  <c r="H31" i="1"/>
  <c r="N30" i="1"/>
  <c r="X27" i="1"/>
  <c r="X30" i="1" s="1"/>
  <c r="H27" i="1"/>
  <c r="X55" i="1"/>
  <c r="X58" i="1" s="1"/>
  <c r="S55" i="1"/>
  <c r="S58" i="1" s="1"/>
  <c r="N58" i="1"/>
  <c r="H55" i="1"/>
  <c r="N22" i="1"/>
  <c r="N26" i="1"/>
  <c r="X23" i="1"/>
  <c r="X26" i="1" s="1"/>
  <c r="H23" i="1"/>
  <c r="S23" i="1"/>
  <c r="S26" i="1" s="1"/>
  <c r="X19" i="1"/>
  <c r="X22" i="1" s="1"/>
  <c r="S7" i="1"/>
  <c r="H19" i="1"/>
  <c r="S19" i="1"/>
  <c r="S22" i="1" s="1"/>
  <c r="S11" i="1"/>
  <c r="N15" i="1"/>
  <c r="N18" i="1" s="1"/>
  <c r="S15" i="1"/>
  <c r="S18" i="1" s="1"/>
  <c r="H15" i="1"/>
  <c r="X5" i="1"/>
  <c r="I59" i="1" l="1"/>
  <c r="I62" i="1" s="1"/>
  <c r="A60" i="1" s="1"/>
  <c r="I43" i="1"/>
  <c r="I46" i="1" s="1"/>
  <c r="A44" i="1" s="1"/>
  <c r="D12" i="4" s="1"/>
  <c r="R11" i="4" s="1"/>
  <c r="I39" i="1"/>
  <c r="I42" i="1" s="1"/>
  <c r="A40" i="1" s="1"/>
  <c r="I47" i="1"/>
  <c r="I50" i="1" s="1"/>
  <c r="I35" i="1"/>
  <c r="I38" i="1" s="1"/>
  <c r="A36" i="1" s="1"/>
  <c r="I27" i="1"/>
  <c r="I30" i="1" s="1"/>
  <c r="A28" i="1" s="1"/>
  <c r="X4" i="1"/>
  <c r="X3" i="1"/>
  <c r="X10" i="1"/>
  <c r="S10" i="1"/>
  <c r="X14" i="1"/>
  <c r="S14" i="1"/>
  <c r="S6" i="1"/>
  <c r="N8" i="1"/>
  <c r="N7" i="1"/>
  <c r="H11" i="1"/>
  <c r="N11" i="1"/>
  <c r="N14" i="1" s="1"/>
  <c r="X6" i="1" l="1"/>
  <c r="N10" i="1"/>
  <c r="A8" i="1" s="1"/>
  <c r="H4" i="4" s="1"/>
  <c r="J3" i="4" s="1"/>
  <c r="L3" i="4" s="1"/>
  <c r="N3" i="4" s="1"/>
  <c r="P3" i="4" s="1"/>
  <c r="R3" i="4" s="1"/>
  <c r="P37" i="4" l="1"/>
  <c r="P39" i="4" s="1"/>
  <c r="H3" i="1"/>
  <c r="AC3" i="1"/>
  <c r="G3" i="1" s="1"/>
  <c r="G31" i="1" s="1"/>
  <c r="I31" i="1" s="1"/>
  <c r="I34" i="1" s="1"/>
  <c r="A32" i="1" s="1"/>
  <c r="F6" i="3"/>
  <c r="AB3" i="1"/>
  <c r="AA3" i="1"/>
  <c r="N3" i="1"/>
  <c r="N6" i="1" s="1"/>
  <c r="G6" i="3"/>
  <c r="E6" i="3"/>
  <c r="D6" i="3"/>
  <c r="C6" i="3"/>
  <c r="B6" i="3"/>
  <c r="G11" i="1" l="1"/>
  <c r="I11" i="1" s="1"/>
  <c r="I14" i="1" s="1"/>
  <c r="A12" i="1" s="1"/>
  <c r="C24" i="4" s="1"/>
  <c r="G15" i="1"/>
  <c r="I15" i="1" s="1"/>
  <c r="I18" i="1" s="1"/>
  <c r="A16" i="1" s="1"/>
  <c r="C22" i="4" s="1"/>
  <c r="I23" i="1"/>
  <c r="I26" i="1" s="1"/>
  <c r="A24" i="1" s="1"/>
  <c r="G19" i="1"/>
  <c r="I19" i="1" s="1"/>
  <c r="I22" i="1" s="1"/>
  <c r="A20" i="1" s="1"/>
  <c r="D30" i="4" s="1"/>
  <c r="N29" i="4" s="1"/>
  <c r="I55" i="1"/>
  <c r="I58" i="1" s="1"/>
  <c r="A56" i="1" s="1"/>
  <c r="I3" i="1"/>
  <c r="J23" i="4" l="1"/>
  <c r="R23" i="4"/>
  <c r="N23" i="4"/>
  <c r="L23" i="4"/>
  <c r="E22" i="4"/>
  <c r="N21" i="4" s="1"/>
  <c r="J21" i="4"/>
  <c r="I6" i="1"/>
  <c r="A4" i="1" s="1"/>
  <c r="C28" i="4" s="1"/>
  <c r="R27" i="4" l="1"/>
  <c r="N27" i="4"/>
  <c r="N37" i="4" s="1"/>
  <c r="N39" i="4" s="1"/>
  <c r="R37" i="4"/>
  <c r="R39" i="4" s="1"/>
  <c r="L27" i="4"/>
  <c r="L37" i="4" s="1"/>
  <c r="L39" i="4" s="1"/>
  <c r="J27" i="4"/>
  <c r="J37" i="4"/>
  <c r="J39" i="4" s="1"/>
</calcChain>
</file>

<file path=xl/sharedStrings.xml><?xml version="1.0" encoding="utf-8"?>
<sst xmlns="http://schemas.openxmlformats.org/spreadsheetml/2006/main" count="303" uniqueCount="169">
  <si>
    <t>Encoder Stecker</t>
  </si>
  <si>
    <t>eigene MCU</t>
  </si>
  <si>
    <t>Preis/Stück</t>
  </si>
  <si>
    <t>Position:</t>
  </si>
  <si>
    <t>L</t>
  </si>
  <si>
    <t>C</t>
  </si>
  <si>
    <t>R</t>
  </si>
  <si>
    <t>D</t>
  </si>
  <si>
    <t>Leiterplatte</t>
  </si>
  <si>
    <t>maximal</t>
  </si>
  <si>
    <t>Schm.Trig.</t>
  </si>
  <si>
    <t>Best. SMD</t>
  </si>
  <si>
    <t>Best. THT</t>
  </si>
  <si>
    <t>ges.Kosten</t>
  </si>
  <si>
    <t>ges.Anzahl</t>
  </si>
  <si>
    <t>Erfahrungs-/Durchschnittswerte SMSe</t>
  </si>
  <si>
    <t>Feature</t>
  </si>
  <si>
    <t>IC's</t>
  </si>
  <si>
    <t>Stecker</t>
  </si>
  <si>
    <t>Bez.</t>
  </si>
  <si>
    <t>Anzahl</t>
  </si>
  <si>
    <t>ext Speisung</t>
  </si>
  <si>
    <t>sonstiges</t>
  </si>
  <si>
    <t>Standartkomponenten Anzahl</t>
  </si>
  <si>
    <t>Bestück.</t>
  </si>
  <si>
    <t>Filter/Drossel</t>
  </si>
  <si>
    <t>Kabel</t>
  </si>
  <si>
    <t>CHF/stück</t>
  </si>
  <si>
    <t>CHF/tot</t>
  </si>
  <si>
    <t>Kosten/Komponente</t>
  </si>
  <si>
    <t>Q</t>
  </si>
  <si>
    <t>Q (fets)</t>
  </si>
  <si>
    <t>Q(FETS)</t>
  </si>
  <si>
    <t>S-Faktor:</t>
  </si>
  <si>
    <t>Komp</t>
  </si>
  <si>
    <t>Interface Ioe</t>
  </si>
  <si>
    <t>Motorstecker</t>
  </si>
  <si>
    <t>Encoderstecker</t>
  </si>
  <si>
    <t>Ferritkern?</t>
  </si>
  <si>
    <t>Molex Minifit fem</t>
  </si>
  <si>
    <t>MTA100</t>
  </si>
  <si>
    <t>HexTrigger</t>
  </si>
  <si>
    <t>Inp OnBoard</t>
  </si>
  <si>
    <t>Diff. Reciever</t>
  </si>
  <si>
    <t>MCU on Board</t>
  </si>
  <si>
    <t>Spannungsregler</t>
  </si>
  <si>
    <t>I2C PrintID</t>
  </si>
  <si>
    <t>Wie kalkulieren</t>
  </si>
  <si>
    <t>STM32C011F6P6</t>
  </si>
  <si>
    <t>Treiber+Index</t>
  </si>
  <si>
    <t>1.8-2.1A ; 24V</t>
  </si>
  <si>
    <t>Step/Dir, StGrd</t>
  </si>
  <si>
    <t>Dicke Elkos</t>
  </si>
  <si>
    <t>Treiber vollInt.</t>
  </si>
  <si>
    <t>2.1A; 24V</t>
  </si>
  <si>
    <t>SPI, Step/dir</t>
  </si>
  <si>
    <t>Baustein</t>
  </si>
  <si>
    <t>2.8A ; 24V</t>
  </si>
  <si>
    <t>10A ; 48V</t>
  </si>
  <si>
    <t>z.B.</t>
  </si>
  <si>
    <t>PowerStep01</t>
  </si>
  <si>
    <t>DRV8462</t>
  </si>
  <si>
    <t>7A; 48V</t>
  </si>
  <si>
    <t>Eigene Endstufe</t>
  </si>
  <si>
    <t>Indexer vollInt.</t>
  </si>
  <si>
    <t>TMC2210</t>
  </si>
  <si>
    <t>DRV8461</t>
  </si>
  <si>
    <t>TMC2260</t>
  </si>
  <si>
    <t>TMC2160</t>
  </si>
  <si>
    <t>Ohne Endstufe</t>
  </si>
  <si>
    <t>Indexer</t>
  </si>
  <si>
    <t>N_Channel MOSFET</t>
  </si>
  <si>
    <t>40A-&gt;</t>
  </si>
  <si>
    <t>oben 7A</t>
  </si>
  <si>
    <t>Shift f. I2C</t>
  </si>
  <si>
    <t>Schiebereg.</t>
  </si>
  <si>
    <t>ADI-nein TI-ja</t>
  </si>
  <si>
    <t>X3</t>
  </si>
  <si>
    <t>??</t>
  </si>
  <si>
    <t>je nach Treiber</t>
  </si>
  <si>
    <t>X2</t>
  </si>
  <si>
    <t>X1</t>
  </si>
  <si>
    <t>B</t>
  </si>
  <si>
    <t>Pflichtenheft Erfüllung</t>
  </si>
  <si>
    <t>Irms</t>
  </si>
  <si>
    <t>Uout</t>
  </si>
  <si>
    <t>Konzept 4</t>
  </si>
  <si>
    <t>Konzept 3</t>
  </si>
  <si>
    <t>Konzept 2</t>
  </si>
  <si>
    <t>Konzept 1</t>
  </si>
  <si>
    <t>über Controller</t>
  </si>
  <si>
    <t>über MCU</t>
  </si>
  <si>
    <t>von IOe2</t>
  </si>
  <si>
    <t>Schrittsteuerung</t>
  </si>
  <si>
    <t>eigenbau</t>
  </si>
  <si>
    <t>integriert im Treiber</t>
  </si>
  <si>
    <t>Endstufe</t>
  </si>
  <si>
    <t>über IOe2</t>
  </si>
  <si>
    <t>extern</t>
  </si>
  <si>
    <t>Spannungsversorgung</t>
  </si>
  <si>
    <t>garnicht</t>
  </si>
  <si>
    <t>Logisch verknüpfung</t>
  </si>
  <si>
    <t>Inkrementelle Leiter</t>
  </si>
  <si>
    <t>integriert in Treiber</t>
  </si>
  <si>
    <t>eigener MCU</t>
  </si>
  <si>
    <t>Ioe macht das</t>
  </si>
  <si>
    <t>Ramp Generation</t>
  </si>
  <si>
    <t>an Ioe weiterleiten</t>
  </si>
  <si>
    <t>Encoder auswerten</t>
  </si>
  <si>
    <t>Sensoren anschliessen</t>
  </si>
  <si>
    <t>I2C</t>
  </si>
  <si>
    <t>UART</t>
  </si>
  <si>
    <t>SPI</t>
  </si>
  <si>
    <t>Step/dir</t>
  </si>
  <si>
    <t>Schnittstelle zu IOe2</t>
  </si>
  <si>
    <t>mehr</t>
  </si>
  <si>
    <t>Anzahl Erweiterungen</t>
  </si>
  <si>
    <t>&gt; 2.5A</t>
  </si>
  <si>
    <t>2A - 2.5A</t>
  </si>
  <si>
    <t>1.5A - 2A</t>
  </si>
  <si>
    <t>48V</t>
  </si>
  <si>
    <t>24V</t>
  </si>
  <si>
    <t>Adresskonfiguration I2C</t>
  </si>
  <si>
    <t>mit Shiftregister</t>
  </si>
  <si>
    <t>Chip</t>
  </si>
  <si>
    <t>Treiber+Indexer</t>
  </si>
  <si>
    <t>reiner Indexer</t>
  </si>
  <si>
    <t>Vollintegriert</t>
  </si>
  <si>
    <t>an Ioe direkt</t>
  </si>
  <si>
    <t>TMC5240</t>
  </si>
  <si>
    <t>2.1A</t>
  </si>
  <si>
    <t>Stecker auf Board</t>
  </si>
  <si>
    <t>An MCU/Controller</t>
  </si>
  <si>
    <t>HK vorkalkulation</t>
  </si>
  <si>
    <t>Gehäuse</t>
  </si>
  <si>
    <t>Rüstkosten</t>
  </si>
  <si>
    <t>9 pro Komponente @ 500stk</t>
  </si>
  <si>
    <t>1.48 pro SMSe bei 82 Komponenten</t>
  </si>
  <si>
    <t>: 1CHF annahme</t>
  </si>
  <si>
    <t xml:space="preserve">ICT ? </t>
  </si>
  <si>
    <t>Rüstk. pauschal</t>
  </si>
  <si>
    <t>powerstep01</t>
  </si>
  <si>
    <t>10A</t>
  </si>
  <si>
    <t>SPI Board erweitern</t>
  </si>
  <si>
    <t>vom IOe2</t>
  </si>
  <si>
    <t xml:space="preserve">TMC2260 </t>
  </si>
  <si>
    <t>2.8A</t>
  </si>
  <si>
    <t>MCU</t>
  </si>
  <si>
    <t>Entwicklungsaufw.</t>
  </si>
  <si>
    <t>höher</t>
  </si>
  <si>
    <t>DRV8424</t>
  </si>
  <si>
    <t>Step/Dir</t>
  </si>
  <si>
    <t>an Ioe</t>
  </si>
  <si>
    <t>Über IOe2</t>
  </si>
  <si>
    <t>Reserve-Faktor</t>
  </si>
  <si>
    <t>Konzept 5</t>
  </si>
  <si>
    <t>TMC5160</t>
  </si>
  <si>
    <t>abh. V. Endstufe</t>
  </si>
  <si>
    <t>/Step/Dir/SPI</t>
  </si>
  <si>
    <t>Gewichtung</t>
  </si>
  <si>
    <t>Teilnutzwert</t>
  </si>
  <si>
    <t>NWA</t>
  </si>
  <si>
    <t>Pflichtenheft</t>
  </si>
  <si>
    <t>Gesamtnutzwert</t>
  </si>
  <si>
    <t>Ranking</t>
  </si>
  <si>
    <t>Bewertung [%]</t>
  </si>
  <si>
    <t>Treiber mit eigenbau Endstufe:</t>
  </si>
  <si>
    <t>integrierter treiber</t>
  </si>
  <si>
    <t>reiner indexer + Tteiber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</si>
</sst>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9"/>
      <color rgb="FF222222"/>
      <name val="Roboto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Standard 2" xfId="1" xr:uid="{DB82A262-6B48-45E2-B0FA-3E152AE97B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"/>
  <sheetViews>
    <sheetView zoomScale="85" zoomScaleNormal="85" workbookViewId="0">
      <selection activeCell="C43" sqref="C43"/>
    </sheetView>
  </sheetViews>
  <sheetFormatPr defaultRowHeight="15" x14ac:dyDescent="0.25"/>
  <cols>
    <col min="1" max="1" width="14.7109375" style="1" customWidth="1"/>
    <col min="2" max="5" width="11.140625" style="1" customWidth="1"/>
    <col min="9" max="9" width="11.140625" style="1" customWidth="1"/>
    <col min="10" max="10" width="17.140625" style="1" customWidth="1"/>
    <col min="11" max="14" width="11.140625" style="1" customWidth="1"/>
    <col min="15" max="15" width="17.140625" style="1" customWidth="1"/>
    <col min="16" max="19" width="11.140625" style="1" customWidth="1"/>
    <col min="20" max="20" width="17.140625" style="1" customWidth="1"/>
    <col min="21" max="24" width="11.140625" style="1" customWidth="1"/>
  </cols>
  <sheetData>
    <row r="1" spans="1:30" x14ac:dyDescent="0.25">
      <c r="A1" s="9" t="s">
        <v>16</v>
      </c>
      <c r="B1" s="4" t="s">
        <v>23</v>
      </c>
      <c r="C1"/>
      <c r="D1"/>
      <c r="E1"/>
      <c r="F1" t="s">
        <v>33</v>
      </c>
      <c r="G1" s="1">
        <v>1.1000000000000001</v>
      </c>
      <c r="J1" s="2" t="s">
        <v>18</v>
      </c>
      <c r="K1"/>
      <c r="L1"/>
      <c r="O1" s="2" t="s">
        <v>17</v>
      </c>
      <c r="P1"/>
      <c r="Q1"/>
      <c r="R1"/>
      <c r="S1"/>
      <c r="T1" s="2" t="s">
        <v>22</v>
      </c>
      <c r="U1"/>
      <c r="V1"/>
      <c r="W1"/>
      <c r="X1"/>
      <c r="Y1" t="s">
        <v>29</v>
      </c>
      <c r="AB1" s="1"/>
      <c r="AC1" s="1"/>
      <c r="AD1" s="1"/>
    </row>
    <row r="2" spans="1:30" x14ac:dyDescent="0.25">
      <c r="A2" s="10"/>
      <c r="B2" s="5" t="s">
        <v>6</v>
      </c>
      <c r="C2" s="5" t="s">
        <v>5</v>
      </c>
      <c r="D2" s="5" t="s">
        <v>4</v>
      </c>
      <c r="E2" s="5" t="s">
        <v>7</v>
      </c>
      <c r="F2" s="5" t="s">
        <v>30</v>
      </c>
      <c r="G2" s="7" t="s">
        <v>34</v>
      </c>
      <c r="H2" s="5" t="s">
        <v>24</v>
      </c>
      <c r="I2" s="5" t="s">
        <v>28</v>
      </c>
      <c r="J2" s="6" t="s">
        <v>19</v>
      </c>
      <c r="K2" s="7" t="s">
        <v>24</v>
      </c>
      <c r="L2" s="7" t="s">
        <v>27</v>
      </c>
      <c r="M2" s="7" t="s">
        <v>20</v>
      </c>
      <c r="N2" s="5" t="s">
        <v>28</v>
      </c>
      <c r="O2" s="6" t="s">
        <v>19</v>
      </c>
      <c r="P2" s="7" t="s">
        <v>24</v>
      </c>
      <c r="Q2" s="7" t="s">
        <v>27</v>
      </c>
      <c r="R2" s="7" t="s">
        <v>20</v>
      </c>
      <c r="S2" s="5" t="s">
        <v>28</v>
      </c>
      <c r="T2" s="6" t="s">
        <v>19</v>
      </c>
      <c r="U2" s="7" t="s">
        <v>24</v>
      </c>
      <c r="V2" s="7" t="s">
        <v>27</v>
      </c>
      <c r="W2" s="7" t="s">
        <v>20</v>
      </c>
      <c r="X2" s="5" t="s">
        <v>28</v>
      </c>
      <c r="Y2" t="s">
        <v>6</v>
      </c>
      <c r="Z2" t="s">
        <v>5</v>
      </c>
      <c r="AA2" t="s">
        <v>4</v>
      </c>
      <c r="AB2" s="1" t="s">
        <v>7</v>
      </c>
      <c r="AC2" s="1" t="s">
        <v>32</v>
      </c>
    </row>
    <row r="3" spans="1:30" x14ac:dyDescent="0.25">
      <c r="A3" s="16" t="s">
        <v>21</v>
      </c>
      <c r="B3" s="1">
        <v>10</v>
      </c>
      <c r="C3" s="1">
        <v>10</v>
      </c>
      <c r="E3" s="1">
        <v>4</v>
      </c>
      <c r="F3" s="1">
        <v>2</v>
      </c>
      <c r="G3" s="1">
        <f>G1*(B3*Y3+C3*Z3+D3*AA3+E3*AB3+F3*AC3)</f>
        <v>1.0112564916666669</v>
      </c>
      <c r="H3">
        <f>(SUM(B3:F3)*0.04)</f>
        <v>1.04</v>
      </c>
      <c r="I3" s="1">
        <f>G3+H3</f>
        <v>2.0512564916666669</v>
      </c>
      <c r="J3" s="3" t="s">
        <v>39</v>
      </c>
      <c r="K3" s="1">
        <v>0.2</v>
      </c>
      <c r="L3" s="11">
        <v>0.151</v>
      </c>
      <c r="M3" s="1">
        <v>1</v>
      </c>
      <c r="N3" s="1">
        <f>M3*(L3+K3)</f>
        <v>0.35099999999999998</v>
      </c>
      <c r="O3" s="3"/>
      <c r="T3" s="3" t="s">
        <v>25</v>
      </c>
      <c r="U3" s="1">
        <v>0.04</v>
      </c>
      <c r="V3" s="1">
        <v>0.85</v>
      </c>
      <c r="W3" s="1">
        <v>1</v>
      </c>
      <c r="X3" s="1">
        <f>W3*(V3+U3)</f>
        <v>0.89</v>
      </c>
      <c r="Y3">
        <v>1E-3</v>
      </c>
      <c r="Z3">
        <v>2E-3</v>
      </c>
      <c r="AA3">
        <f>Kostenanalyse_SMSe!D6</f>
        <v>0.16765000000000002</v>
      </c>
      <c r="AB3" s="1">
        <f>Kostenanalyse_SMSe!E6</f>
        <v>3.3121333333333336E-2</v>
      </c>
      <c r="AC3" s="1">
        <f>Kostenanalyse_SMSe!F6</f>
        <v>0.378419375</v>
      </c>
    </row>
    <row r="4" spans="1:30" x14ac:dyDescent="0.25">
      <c r="A4" s="20">
        <f>ROUND((I6+N6+S6+X6),2)</f>
        <v>7.89</v>
      </c>
      <c r="J4" s="3"/>
      <c r="O4" s="3"/>
      <c r="S4" s="13"/>
      <c r="T4" s="1" t="s">
        <v>38</v>
      </c>
      <c r="U4" s="1">
        <v>0.04</v>
      </c>
      <c r="V4" s="1">
        <v>0.51100000000000001</v>
      </c>
      <c r="W4" s="1">
        <v>1</v>
      </c>
      <c r="X4" s="1">
        <f>W4*(V4+U4)</f>
        <v>0.55100000000000005</v>
      </c>
      <c r="AA4" s="1"/>
      <c r="AB4" s="1"/>
      <c r="AC4" s="1"/>
      <c r="AD4" s="1"/>
    </row>
    <row r="5" spans="1:30" x14ac:dyDescent="0.25">
      <c r="A5" s="8"/>
      <c r="J5" s="3"/>
      <c r="O5" s="3"/>
      <c r="T5" s="3" t="s">
        <v>26</v>
      </c>
      <c r="U5" s="1">
        <v>3.8</v>
      </c>
      <c r="V5" s="1">
        <v>0.25</v>
      </c>
      <c r="W5" s="1">
        <v>1</v>
      </c>
      <c r="X5" s="1">
        <f>W5*(V5+U5)</f>
        <v>4.05</v>
      </c>
    </row>
    <row r="6" spans="1:30" s="7" customFormat="1" x14ac:dyDescent="0.25">
      <c r="A6" s="12"/>
      <c r="B6" s="5"/>
      <c r="D6" s="5"/>
      <c r="E6" s="5"/>
      <c r="I6" s="5">
        <f>SUM(I3:I5)</f>
        <v>2.0512564916666669</v>
      </c>
      <c r="J6" s="6"/>
      <c r="K6" s="5"/>
      <c r="L6" s="5"/>
      <c r="M6" s="5"/>
      <c r="N6" s="5">
        <f>SUM(N3:N5)</f>
        <v>0.35099999999999998</v>
      </c>
      <c r="O6" s="6"/>
      <c r="P6" s="5"/>
      <c r="Q6" s="5"/>
      <c r="R6" s="5"/>
      <c r="S6" s="5">
        <f>SUM(S3:S5)</f>
        <v>0</v>
      </c>
      <c r="T6" s="6"/>
      <c r="U6" s="5"/>
      <c r="V6" s="5"/>
      <c r="W6" s="5"/>
      <c r="X6" s="5">
        <f>SUM(X3:X5)</f>
        <v>5.4909999999999997</v>
      </c>
    </row>
    <row r="7" spans="1:30" x14ac:dyDescent="0.25">
      <c r="A7" s="16" t="s">
        <v>8</v>
      </c>
      <c r="C7" s="1">
        <v>4</v>
      </c>
      <c r="F7" s="1"/>
      <c r="G7" s="1">
        <f>G1*(B7*Y3+C7*Z3+D7*AA3+E7*AB3+F7*AC3)</f>
        <v>8.8000000000000005E-3</v>
      </c>
      <c r="H7">
        <f>(SUM(B7:F7)*0.04)</f>
        <v>0.16</v>
      </c>
      <c r="I7" s="1">
        <f>G7+H7</f>
        <v>0.16880000000000001</v>
      </c>
      <c r="J7" s="3" t="s">
        <v>35</v>
      </c>
      <c r="K7" s="1">
        <v>0.04</v>
      </c>
      <c r="L7" s="11">
        <v>3.25935</v>
      </c>
      <c r="M7" s="1">
        <v>1</v>
      </c>
      <c r="N7" s="1">
        <f>M7*(L7+K7)</f>
        <v>3.29935</v>
      </c>
      <c r="O7" s="3" t="s">
        <v>46</v>
      </c>
      <c r="P7" s="1">
        <v>0.02</v>
      </c>
      <c r="Q7" s="1">
        <v>0.32756000000000002</v>
      </c>
      <c r="R7" s="1">
        <v>1</v>
      </c>
      <c r="S7" s="1">
        <f>R7*(Q7+P7)</f>
        <v>0.34756000000000004</v>
      </c>
      <c r="T7" s="3" t="s">
        <v>8</v>
      </c>
      <c r="V7" s="1">
        <v>6</v>
      </c>
      <c r="W7" s="1">
        <v>1</v>
      </c>
      <c r="X7" s="1">
        <v>6</v>
      </c>
    </row>
    <row r="8" spans="1:30" x14ac:dyDescent="0.25">
      <c r="A8" s="20">
        <f>I10+N10+S10+X10</f>
        <v>12.06671</v>
      </c>
      <c r="J8" s="3" t="s">
        <v>36</v>
      </c>
      <c r="K8" s="1">
        <v>0.2</v>
      </c>
      <c r="L8" s="1">
        <v>0.51100000000000001</v>
      </c>
      <c r="M8" s="1">
        <v>1</v>
      </c>
      <c r="N8" s="1">
        <f>M8*(L8+K8)</f>
        <v>0.71100000000000008</v>
      </c>
      <c r="O8" s="3"/>
      <c r="S8" s="13"/>
      <c r="T8" s="1" t="s">
        <v>25</v>
      </c>
      <c r="V8" s="1">
        <v>0.77</v>
      </c>
      <c r="W8" s="1">
        <v>2</v>
      </c>
      <c r="X8" s="1">
        <f>W8*V8</f>
        <v>1.54</v>
      </c>
    </row>
    <row r="9" spans="1:30" x14ac:dyDescent="0.25">
      <c r="A9" s="8"/>
      <c r="J9" s="3"/>
      <c r="O9" s="3"/>
      <c r="T9" s="3"/>
    </row>
    <row r="10" spans="1:30" s="7" customFormat="1" x14ac:dyDescent="0.25">
      <c r="A10" s="12"/>
      <c r="B10" s="5"/>
      <c r="D10" s="5"/>
      <c r="E10" s="5"/>
      <c r="I10" s="5">
        <f>SUM(I7:I9)</f>
        <v>0.16880000000000001</v>
      </c>
      <c r="J10" s="6"/>
      <c r="K10" s="5"/>
      <c r="L10" s="5"/>
      <c r="M10" s="5"/>
      <c r="N10" s="5">
        <f>SUM(N7:N9)</f>
        <v>4.0103499999999999</v>
      </c>
      <c r="O10" s="6"/>
      <c r="P10" s="5"/>
      <c r="Q10" s="5"/>
      <c r="R10" s="5"/>
      <c r="S10" s="5">
        <f>SUM(S7:S9)</f>
        <v>0.34756000000000004</v>
      </c>
      <c r="T10" s="6"/>
      <c r="U10" s="5"/>
      <c r="V10" s="5"/>
      <c r="W10" s="5"/>
      <c r="X10" s="5">
        <f>SUM(X7:X9)</f>
        <v>7.54</v>
      </c>
    </row>
    <row r="11" spans="1:30" x14ac:dyDescent="0.25">
      <c r="A11" s="16" t="s">
        <v>37</v>
      </c>
      <c r="B11" s="1">
        <v>12</v>
      </c>
      <c r="C11" s="1">
        <v>6</v>
      </c>
      <c r="F11" s="1"/>
      <c r="G11" s="1">
        <f>G1*(B11*Y3+C11*Z3+D11*AA3+E11*AB3+F11*AC3)</f>
        <v>2.6400000000000003E-2</v>
      </c>
      <c r="H11">
        <f>0.04*(SUM(B11:F11))</f>
        <v>0.72</v>
      </c>
      <c r="I11" s="1">
        <f>H11+G11</f>
        <v>0.74639999999999995</v>
      </c>
      <c r="J11" s="3" t="s">
        <v>0</v>
      </c>
      <c r="K11" s="1">
        <v>0.2</v>
      </c>
      <c r="L11" s="11">
        <v>1.01</v>
      </c>
      <c r="M11" s="1">
        <v>1</v>
      </c>
      <c r="N11" s="1">
        <f>M11*(L11+K11)</f>
        <v>1.21</v>
      </c>
      <c r="O11" s="3" t="s">
        <v>43</v>
      </c>
      <c r="P11" s="1">
        <v>0.04</v>
      </c>
      <c r="Q11" s="1">
        <v>0.65564999999999996</v>
      </c>
      <c r="R11" s="1">
        <v>1</v>
      </c>
      <c r="S11" s="1">
        <f>R11*(Q11+P11)</f>
        <v>0.69564999999999999</v>
      </c>
      <c r="T11" s="3"/>
    </row>
    <row r="12" spans="1:30" x14ac:dyDescent="0.25">
      <c r="A12" s="20">
        <f>I14+N14+S14+X11</f>
        <v>2.65205</v>
      </c>
      <c r="J12" s="3"/>
      <c r="O12" s="3"/>
      <c r="S12" s="13"/>
    </row>
    <row r="13" spans="1:30" x14ac:dyDescent="0.25">
      <c r="A13" s="8"/>
      <c r="J13" s="3"/>
      <c r="O13" s="3"/>
      <c r="T13" s="3"/>
    </row>
    <row r="14" spans="1:30" s="7" customFormat="1" x14ac:dyDescent="0.25">
      <c r="A14" s="12"/>
      <c r="B14" s="5"/>
      <c r="D14" s="5"/>
      <c r="E14" s="5"/>
      <c r="I14" s="5">
        <f>SUM(I11:I13)</f>
        <v>0.74639999999999995</v>
      </c>
      <c r="J14" s="6"/>
      <c r="K14" s="5"/>
      <c r="L14" s="5"/>
      <c r="M14" s="5"/>
      <c r="N14" s="5">
        <f>SUM(N11:N13)</f>
        <v>1.21</v>
      </c>
      <c r="O14" s="6"/>
      <c r="P14" s="5"/>
      <c r="Q14" s="5"/>
      <c r="R14" s="5"/>
      <c r="S14" s="5">
        <f>SUM(S11:S13)</f>
        <v>0.69564999999999999</v>
      </c>
      <c r="T14" s="6"/>
      <c r="U14" s="5"/>
      <c r="V14" s="5"/>
      <c r="W14" s="5"/>
      <c r="X14" s="5">
        <f>SUM(X11:X13)</f>
        <v>0</v>
      </c>
    </row>
    <row r="15" spans="1:30" x14ac:dyDescent="0.25">
      <c r="A15" s="16" t="s">
        <v>42</v>
      </c>
      <c r="B15" s="1">
        <v>5</v>
      </c>
      <c r="C15" s="1">
        <v>4</v>
      </c>
      <c r="E15" s="1">
        <v>2</v>
      </c>
      <c r="F15" s="1"/>
      <c r="G15" s="1">
        <f>G1*(B15*Y3+C15*Z3+D15*AA3+E15*AB3+F15*AC3)</f>
        <v>8.7166933333333349E-2</v>
      </c>
      <c r="H15">
        <f>0.04*(SUM(B15:F15))</f>
        <v>0.44</v>
      </c>
      <c r="I15" s="1">
        <f>H15+G15</f>
        <v>0.52716693333333331</v>
      </c>
      <c r="J15" s="3" t="s">
        <v>40</v>
      </c>
      <c r="K15" s="1">
        <v>0.2</v>
      </c>
      <c r="L15" s="11">
        <v>0.39500000000000002</v>
      </c>
      <c r="M15" s="1">
        <v>1</v>
      </c>
      <c r="N15" s="1">
        <f>M15*(L15+K15)</f>
        <v>0.59499999999999997</v>
      </c>
      <c r="O15" s="3" t="s">
        <v>41</v>
      </c>
      <c r="P15" s="1">
        <v>0.04</v>
      </c>
      <c r="Q15" s="1">
        <v>5.3999999999999999E-2</v>
      </c>
      <c r="R15" s="1">
        <v>1</v>
      </c>
      <c r="S15" s="1">
        <f>R15*(Q15+P15)</f>
        <v>9.4E-2</v>
      </c>
      <c r="T15" s="3"/>
    </row>
    <row r="16" spans="1:30" x14ac:dyDescent="0.25">
      <c r="A16" s="20">
        <f>I18+N18+S18+X15</f>
        <v>1.2161669333333334</v>
      </c>
      <c r="J16" s="3"/>
      <c r="O16" s="3"/>
      <c r="S16" s="13"/>
    </row>
    <row r="17" spans="1:24" x14ac:dyDescent="0.25">
      <c r="A17" s="8"/>
      <c r="J17" s="3"/>
      <c r="O17" s="3"/>
      <c r="T17" s="3"/>
    </row>
    <row r="18" spans="1:24" s="7" customFormat="1" x14ac:dyDescent="0.25">
      <c r="A18" s="12"/>
      <c r="B18" s="5"/>
      <c r="D18" s="5"/>
      <c r="E18" s="5"/>
      <c r="I18" s="5">
        <f>SUM(I15:I17)</f>
        <v>0.52716693333333331</v>
      </c>
      <c r="J18" s="6"/>
      <c r="K18" s="5"/>
      <c r="L18" s="5"/>
      <c r="M18" s="5"/>
      <c r="N18" s="5">
        <f>SUM(N15:N17)</f>
        <v>0.59499999999999997</v>
      </c>
      <c r="O18" s="6"/>
      <c r="P18" s="5"/>
      <c r="Q18" s="5"/>
      <c r="R18" s="5"/>
      <c r="S18" s="5">
        <f>SUM(S15:S17)</f>
        <v>9.4E-2</v>
      </c>
      <c r="T18" s="6"/>
      <c r="U18" s="5"/>
      <c r="V18" s="5"/>
      <c r="W18" s="5"/>
      <c r="X18" s="5">
        <f>SUM(X15:X17)</f>
        <v>0</v>
      </c>
    </row>
    <row r="19" spans="1:24" x14ac:dyDescent="0.25">
      <c r="A19" s="16" t="s">
        <v>44</v>
      </c>
      <c r="B19" s="1">
        <v>8</v>
      </c>
      <c r="C19" s="1">
        <v>8</v>
      </c>
      <c r="F19" s="1"/>
      <c r="G19" s="1">
        <f>G1*(B19*Y3+C19*Z3+D19*AA3+E19*AB3+F19*AC3)</f>
        <v>2.6400000000000003E-2</v>
      </c>
      <c r="H19">
        <f>0.04*(SUM(B19:F19))</f>
        <v>0.64</v>
      </c>
      <c r="I19" s="1">
        <f>H19+G19</f>
        <v>0.66639999999999999</v>
      </c>
      <c r="J19" s="3"/>
      <c r="L19" s="11"/>
      <c r="O19" s="3" t="s">
        <v>48</v>
      </c>
      <c r="P19" s="1">
        <v>0.04</v>
      </c>
      <c r="Q19" s="1">
        <v>0.746</v>
      </c>
      <c r="R19" s="1">
        <v>1</v>
      </c>
      <c r="S19" s="1">
        <f>R19*(Q19+P19)</f>
        <v>0.78600000000000003</v>
      </c>
      <c r="T19" s="3" t="s">
        <v>45</v>
      </c>
      <c r="U19" s="1">
        <v>0.04</v>
      </c>
      <c r="V19" s="1">
        <v>9.4210000000000002E-2</v>
      </c>
      <c r="W19" s="1">
        <v>1</v>
      </c>
      <c r="X19" s="1">
        <f>W19*(V19+U19)</f>
        <v>0.13421</v>
      </c>
    </row>
    <row r="20" spans="1:24" x14ac:dyDescent="0.25">
      <c r="A20" s="20">
        <f>I22+N22+S22+X19</f>
        <v>1.5866099999999999</v>
      </c>
      <c r="J20" s="3"/>
      <c r="O20" s="3"/>
      <c r="S20" s="13"/>
    </row>
    <row r="21" spans="1:24" x14ac:dyDescent="0.25">
      <c r="A21" s="8"/>
      <c r="J21" s="3"/>
      <c r="O21" s="3"/>
      <c r="T21" s="3"/>
    </row>
    <row r="22" spans="1:24" s="7" customFormat="1" x14ac:dyDescent="0.25">
      <c r="A22" s="15" t="s">
        <v>47</v>
      </c>
      <c r="B22" s="5"/>
      <c r="D22" s="5"/>
      <c r="E22" s="5"/>
      <c r="I22" s="5">
        <f>SUM(I19:I21)</f>
        <v>0.66639999999999999</v>
      </c>
      <c r="J22" s="6"/>
      <c r="K22" s="5"/>
      <c r="L22" s="5"/>
      <c r="M22" s="5"/>
      <c r="N22" s="5">
        <f>SUM(N19:N21)</f>
        <v>0</v>
      </c>
      <c r="O22" s="6"/>
      <c r="P22" s="5"/>
      <c r="Q22" s="5"/>
      <c r="R22" s="5"/>
      <c r="S22" s="5">
        <f>SUM(S19:S21)</f>
        <v>0.78600000000000003</v>
      </c>
      <c r="T22" s="6"/>
      <c r="U22" s="5"/>
      <c r="V22" s="5"/>
      <c r="W22" s="5"/>
      <c r="X22" s="5">
        <f>SUM(X19:X21)</f>
        <v>0.13421</v>
      </c>
    </row>
    <row r="23" spans="1:24" x14ac:dyDescent="0.25">
      <c r="A23" s="16" t="s">
        <v>49</v>
      </c>
      <c r="B23" s="1">
        <v>5</v>
      </c>
      <c r="C23" s="1">
        <v>10</v>
      </c>
      <c r="F23" s="1"/>
      <c r="G23" s="1">
        <f>G1*(B23*Y3+C23*Z3+D23*AA3+E23*AB3+F23*AC3)</f>
        <v>2.7500000000000004E-2</v>
      </c>
      <c r="H23">
        <f>0.04*(SUM(B23:F23))</f>
        <v>0.6</v>
      </c>
      <c r="I23" s="1">
        <f>H23+G23</f>
        <v>0.62749999999999995</v>
      </c>
      <c r="J23" s="3"/>
      <c r="L23" s="11"/>
      <c r="O23" s="3" t="s">
        <v>56</v>
      </c>
      <c r="P23" s="1">
        <v>0.04</v>
      </c>
      <c r="Q23" s="1">
        <v>2.8</v>
      </c>
      <c r="R23" s="1">
        <v>1</v>
      </c>
      <c r="S23" s="1">
        <f>R23*(Q23+P23)</f>
        <v>2.84</v>
      </c>
      <c r="T23" s="3" t="s">
        <v>52</v>
      </c>
      <c r="U23" s="1">
        <v>0.2</v>
      </c>
      <c r="V23" s="14">
        <v>8.0680000000000002E-2</v>
      </c>
      <c r="W23" s="1">
        <v>1</v>
      </c>
      <c r="X23" s="1">
        <f>W23*(V23+U23)</f>
        <v>0.28068000000000004</v>
      </c>
    </row>
    <row r="24" spans="1:24" x14ac:dyDescent="0.25">
      <c r="A24" s="20">
        <f>I26+N26+S26+X23</f>
        <v>3.7481799999999996</v>
      </c>
      <c r="J24" s="3"/>
      <c r="O24" s="3" t="s">
        <v>59</v>
      </c>
      <c r="S24" s="13"/>
    </row>
    <row r="25" spans="1:24" x14ac:dyDescent="0.25">
      <c r="A25" s="17" t="s">
        <v>50</v>
      </c>
      <c r="J25" s="3"/>
      <c r="O25" s="3" t="s">
        <v>65</v>
      </c>
      <c r="T25" s="3"/>
    </row>
    <row r="26" spans="1:24" s="7" customFormat="1" x14ac:dyDescent="0.25">
      <c r="A26" s="12" t="s">
        <v>51</v>
      </c>
      <c r="B26" s="5"/>
      <c r="D26" s="5"/>
      <c r="E26" s="5"/>
      <c r="I26" s="5">
        <f>SUM(I23:I25)</f>
        <v>0.62749999999999995</v>
      </c>
      <c r="J26" s="6"/>
      <c r="K26" s="5"/>
      <c r="L26" s="5"/>
      <c r="M26" s="5"/>
      <c r="N26" s="5">
        <f>SUM(N23:N25)</f>
        <v>0</v>
      </c>
      <c r="O26" s="6" t="s">
        <v>66</v>
      </c>
      <c r="P26" s="5"/>
      <c r="Q26" s="5"/>
      <c r="R26" s="5"/>
      <c r="S26" s="5">
        <f>SUM(S23:S25)</f>
        <v>2.84</v>
      </c>
      <c r="T26" s="6"/>
      <c r="U26" s="5"/>
      <c r="V26" s="5"/>
      <c r="W26" s="5"/>
      <c r="X26" s="5">
        <f>SUM(X23:X25)</f>
        <v>0.28068000000000004</v>
      </c>
    </row>
    <row r="27" spans="1:24" x14ac:dyDescent="0.25">
      <c r="A27" s="16" t="s">
        <v>49</v>
      </c>
      <c r="B27" s="1">
        <v>5</v>
      </c>
      <c r="C27" s="1">
        <v>10</v>
      </c>
      <c r="F27" s="1"/>
      <c r="G27" s="1">
        <f>G1*(B27*Y3+C27*Z3+D27*AA3+E27*AB3+F27*AC3)</f>
        <v>2.7500000000000004E-2</v>
      </c>
      <c r="H27">
        <f>0.04*(SUM(B27:F27))</f>
        <v>0.6</v>
      </c>
      <c r="I27" s="1">
        <f>H27+G27</f>
        <v>0.62749999999999995</v>
      </c>
      <c r="J27" s="3"/>
      <c r="L27" s="11"/>
      <c r="O27" s="3" t="s">
        <v>56</v>
      </c>
      <c r="P27" s="1">
        <v>0.04</v>
      </c>
      <c r="Q27" s="1">
        <v>3.5</v>
      </c>
      <c r="R27" s="1">
        <v>1</v>
      </c>
      <c r="S27" s="1">
        <f>R27*(Q27+P27)</f>
        <v>3.54</v>
      </c>
      <c r="T27" s="3" t="s">
        <v>52</v>
      </c>
      <c r="U27" s="1">
        <v>0.2</v>
      </c>
      <c r="V27" s="14">
        <v>8.0680000000000002E-2</v>
      </c>
      <c r="W27" s="1">
        <v>1</v>
      </c>
      <c r="X27" s="1">
        <f>W27*(V27+U27)</f>
        <v>0.28068000000000004</v>
      </c>
    </row>
    <row r="28" spans="1:24" x14ac:dyDescent="0.25">
      <c r="A28" s="20">
        <f>I30+N30+S30+X27</f>
        <v>4.4481800000000007</v>
      </c>
      <c r="J28" s="3"/>
      <c r="O28" s="3" t="s">
        <v>59</v>
      </c>
      <c r="S28" s="13"/>
    </row>
    <row r="29" spans="1:24" x14ac:dyDescent="0.25">
      <c r="A29" s="17" t="s">
        <v>57</v>
      </c>
      <c r="J29" s="3"/>
      <c r="O29" s="3" t="s">
        <v>67</v>
      </c>
      <c r="T29" s="3"/>
    </row>
    <row r="30" spans="1:24" x14ac:dyDescent="0.25">
      <c r="A30" s="12" t="s">
        <v>51</v>
      </c>
      <c r="B30" s="5"/>
      <c r="C30" s="7"/>
      <c r="D30" s="5"/>
      <c r="E30" s="5"/>
      <c r="F30" s="7"/>
      <c r="G30" s="7"/>
      <c r="H30" s="7"/>
      <c r="I30" s="5">
        <f>SUM(I27:I29)</f>
        <v>0.62749999999999995</v>
      </c>
      <c r="J30" s="6"/>
      <c r="K30" s="5"/>
      <c r="L30" s="5"/>
      <c r="M30" s="5"/>
      <c r="N30" s="5">
        <f>SUM(N27:N29)</f>
        <v>0</v>
      </c>
      <c r="O30" s="6"/>
      <c r="P30" s="5"/>
      <c r="Q30" s="5"/>
      <c r="R30" s="5"/>
      <c r="S30" s="5">
        <f>SUM(S27:S29)</f>
        <v>3.54</v>
      </c>
      <c r="T30" s="6"/>
      <c r="U30" s="5"/>
      <c r="V30" s="5"/>
      <c r="W30" s="5"/>
      <c r="X30" s="5">
        <f>SUM(X27:X29)</f>
        <v>0.28068000000000004</v>
      </c>
    </row>
    <row r="31" spans="1:24" x14ac:dyDescent="0.25">
      <c r="A31" s="16" t="s">
        <v>49</v>
      </c>
      <c r="B31" s="1">
        <v>5</v>
      </c>
      <c r="C31" s="1">
        <v>10</v>
      </c>
      <c r="F31" s="1"/>
      <c r="G31" s="1">
        <f>G3*(B31*Y3+C31*Z3+D31*AA3+E31*AB3+F31*AC3)</f>
        <v>2.5281412291666673E-2</v>
      </c>
      <c r="H31">
        <f>0.04*(SUM(B31:F31))</f>
        <v>0.6</v>
      </c>
      <c r="I31" s="1">
        <f>H31+G31</f>
        <v>0.62528141229166667</v>
      </c>
      <c r="J31" s="3"/>
      <c r="L31" s="11"/>
      <c r="O31" s="3" t="s">
        <v>56</v>
      </c>
      <c r="P31" s="1">
        <v>0.04</v>
      </c>
      <c r="Q31" s="1">
        <v>7.4867999999999997</v>
      </c>
      <c r="R31" s="1">
        <v>1</v>
      </c>
      <c r="S31" s="1">
        <f>R31*(Q31+P31)</f>
        <v>7.5267999999999997</v>
      </c>
      <c r="T31" s="3" t="s">
        <v>52</v>
      </c>
      <c r="U31" s="1">
        <v>0.2</v>
      </c>
      <c r="V31" s="14">
        <v>8.0680000000000002E-2</v>
      </c>
      <c r="W31" s="1">
        <v>2</v>
      </c>
      <c r="X31" s="1">
        <f>W31*(V31+U31)</f>
        <v>0.56136000000000008</v>
      </c>
    </row>
    <row r="32" spans="1:24" x14ac:dyDescent="0.25">
      <c r="A32" s="20">
        <f>I34+N34+S34+X31</f>
        <v>8.713441412291667</v>
      </c>
      <c r="J32" s="3"/>
      <c r="O32" s="3" t="s">
        <v>60</v>
      </c>
      <c r="S32" s="13"/>
    </row>
    <row r="33" spans="1:24" x14ac:dyDescent="0.25">
      <c r="A33" s="17" t="s">
        <v>58</v>
      </c>
      <c r="J33" s="3"/>
      <c r="O33" s="3"/>
      <c r="T33" s="3"/>
    </row>
    <row r="34" spans="1:24" x14ac:dyDescent="0.25">
      <c r="A34" s="12" t="s">
        <v>51</v>
      </c>
      <c r="B34" s="5"/>
      <c r="C34" s="7"/>
      <c r="D34" s="5"/>
      <c r="E34" s="5"/>
      <c r="F34" s="7"/>
      <c r="G34" s="7"/>
      <c r="H34" s="7"/>
      <c r="I34" s="5">
        <f>SUM(I31:I33)</f>
        <v>0.62528141229166667</v>
      </c>
      <c r="J34" s="6"/>
      <c r="K34" s="5"/>
      <c r="L34" s="5"/>
      <c r="M34" s="5"/>
      <c r="N34" s="5">
        <f>SUM(N31:N33)</f>
        <v>0</v>
      </c>
      <c r="O34" s="6"/>
      <c r="P34" s="5"/>
      <c r="Q34" s="5"/>
      <c r="R34" s="5"/>
      <c r="S34" s="5">
        <f>SUM(S31:S33)</f>
        <v>7.5267999999999997</v>
      </c>
      <c r="T34" s="6"/>
      <c r="U34" s="5"/>
      <c r="V34" s="5"/>
      <c r="W34" s="5"/>
      <c r="X34" s="5">
        <f>SUM(X31:X33)</f>
        <v>0.56136000000000008</v>
      </c>
    </row>
    <row r="35" spans="1:24" x14ac:dyDescent="0.25">
      <c r="A35" s="16" t="s">
        <v>49</v>
      </c>
      <c r="B35" s="1">
        <v>5</v>
      </c>
      <c r="C35" s="1">
        <v>10</v>
      </c>
      <c r="F35" s="1"/>
      <c r="G35" s="1">
        <f>G1*(B35*Y3+C35*Z3+D35*AA3+E35*AB3+F35*AC3)</f>
        <v>2.7500000000000004E-2</v>
      </c>
      <c r="H35">
        <f>0.04*(SUM(B35:F35))</f>
        <v>0.6</v>
      </c>
      <c r="I35" s="1">
        <f>H35+G35</f>
        <v>0.62749999999999995</v>
      </c>
      <c r="J35" s="3"/>
      <c r="L35" s="11"/>
      <c r="O35" s="3" t="s">
        <v>56</v>
      </c>
      <c r="P35" s="1">
        <v>0.04</v>
      </c>
      <c r="Q35" s="1">
        <v>3.67</v>
      </c>
      <c r="R35" s="1">
        <v>1</v>
      </c>
      <c r="S35" s="1">
        <f>R35*(Q35+P35)</f>
        <v>3.71</v>
      </c>
      <c r="T35" s="3" t="s">
        <v>52</v>
      </c>
      <c r="U35" s="1">
        <v>0.2</v>
      </c>
      <c r="V35" s="14">
        <v>8.0680000000000002E-2</v>
      </c>
      <c r="W35" s="1">
        <v>2</v>
      </c>
      <c r="X35" s="1">
        <f>W35*(V35+U35)</f>
        <v>0.56136000000000008</v>
      </c>
    </row>
    <row r="36" spans="1:24" x14ac:dyDescent="0.25">
      <c r="A36" s="20">
        <f>I38+N38+S38+X35</f>
        <v>4.8988600000000009</v>
      </c>
      <c r="J36" s="3"/>
      <c r="O36" s="3" t="s">
        <v>59</v>
      </c>
      <c r="S36" s="13"/>
    </row>
    <row r="37" spans="1:24" x14ac:dyDescent="0.25">
      <c r="A37" s="17" t="s">
        <v>62</v>
      </c>
      <c r="J37" s="3"/>
      <c r="O37" s="3" t="s">
        <v>61</v>
      </c>
      <c r="T37" s="3"/>
    </row>
    <row r="38" spans="1:24" x14ac:dyDescent="0.25">
      <c r="A38" s="12" t="s">
        <v>51</v>
      </c>
      <c r="B38" s="5"/>
      <c r="C38" s="7"/>
      <c r="D38" s="5"/>
      <c r="E38" s="5"/>
      <c r="F38" s="7"/>
      <c r="G38" s="7"/>
      <c r="H38" s="7"/>
      <c r="I38" s="5">
        <f>SUM(I35:I37)</f>
        <v>0.62749999999999995</v>
      </c>
      <c r="J38" s="6"/>
      <c r="K38" s="5"/>
      <c r="L38" s="5"/>
      <c r="M38" s="5"/>
      <c r="N38" s="5">
        <f>SUM(N35:N37)</f>
        <v>0</v>
      </c>
      <c r="O38" s="6"/>
      <c r="P38" s="5"/>
      <c r="Q38" s="5"/>
      <c r="R38" s="5"/>
      <c r="S38" s="5">
        <f>SUM(S35:S37)</f>
        <v>3.71</v>
      </c>
      <c r="T38" s="6"/>
      <c r="U38" s="5"/>
      <c r="V38" s="5"/>
      <c r="W38" s="5"/>
      <c r="X38" s="5">
        <f>SUM(X35:X37)</f>
        <v>0.56136000000000008</v>
      </c>
    </row>
    <row r="39" spans="1:24" x14ac:dyDescent="0.25">
      <c r="A39" s="16" t="s">
        <v>70</v>
      </c>
      <c r="B39" s="1">
        <v>5</v>
      </c>
      <c r="C39" s="1">
        <v>5</v>
      </c>
      <c r="F39" s="1"/>
      <c r="G39" s="1">
        <f>G1*(B39*Y3+C39*Z3+D39*AA3+E39*AB3+F39*AC3)</f>
        <v>1.6500000000000001E-2</v>
      </c>
      <c r="H39">
        <f>0.04*(SUM(B39:F39))</f>
        <v>0.4</v>
      </c>
      <c r="I39" s="1">
        <f>H39+G39</f>
        <v>0.41650000000000004</v>
      </c>
      <c r="J39" s="3"/>
      <c r="L39" s="11"/>
      <c r="O39" s="3" t="s">
        <v>56</v>
      </c>
      <c r="P39" s="1">
        <v>0.04</v>
      </c>
      <c r="Q39" s="1">
        <v>3.01</v>
      </c>
      <c r="R39" s="1">
        <v>1</v>
      </c>
      <c r="S39" s="1">
        <f>R39*(Q39+P39)</f>
        <v>3.05</v>
      </c>
      <c r="T39" s="3"/>
    </row>
    <row r="40" spans="1:24" x14ac:dyDescent="0.25">
      <c r="A40" s="20">
        <f>I42+N42+S42+X39</f>
        <v>3.4664999999999999</v>
      </c>
      <c r="J40" s="3"/>
      <c r="O40" s="3" t="s">
        <v>59</v>
      </c>
      <c r="S40" s="13"/>
    </row>
    <row r="41" spans="1:24" x14ac:dyDescent="0.25">
      <c r="A41" s="8" t="s">
        <v>69</v>
      </c>
      <c r="J41" s="3"/>
      <c r="O41" s="3" t="s">
        <v>68</v>
      </c>
      <c r="T41" s="3"/>
    </row>
    <row r="42" spans="1:24" x14ac:dyDescent="0.25">
      <c r="A42" s="12" t="s">
        <v>51</v>
      </c>
      <c r="B42" s="5"/>
      <c r="C42" s="7"/>
      <c r="D42" s="5"/>
      <c r="E42" s="5"/>
      <c r="F42" s="7"/>
      <c r="G42" s="7"/>
      <c r="H42" s="7"/>
      <c r="I42" s="5">
        <f>SUM(I39:I41)</f>
        <v>0.41650000000000004</v>
      </c>
      <c r="J42" s="6"/>
      <c r="K42" s="5"/>
      <c r="L42" s="5"/>
      <c r="M42" s="5"/>
      <c r="N42" s="5">
        <f>SUM(N39:N41)</f>
        <v>0</v>
      </c>
      <c r="O42" s="6"/>
      <c r="P42" s="5"/>
      <c r="Q42" s="5"/>
      <c r="R42" s="5"/>
      <c r="S42" s="5">
        <f>SUM(S39:S41)</f>
        <v>3.05</v>
      </c>
      <c r="T42" s="6"/>
      <c r="U42" s="5"/>
      <c r="V42" s="5"/>
      <c r="W42" s="5"/>
      <c r="X42" s="5"/>
    </row>
    <row r="43" spans="1:24" x14ac:dyDescent="0.25">
      <c r="A43" s="16" t="s">
        <v>63</v>
      </c>
      <c r="B43" s="1">
        <v>12</v>
      </c>
      <c r="C43" s="1">
        <v>8</v>
      </c>
      <c r="F43" s="1"/>
      <c r="G43" s="1">
        <f>G1*(B43*Y3+C43*Z3+D43*AA3+E43*AB3+F43*AC3)</f>
        <v>3.0800000000000004E-2</v>
      </c>
      <c r="H43">
        <f>0.04*(SUM(B43:F43))</f>
        <v>0.8</v>
      </c>
      <c r="I43" s="1">
        <f>H43+G43</f>
        <v>0.83080000000000009</v>
      </c>
      <c r="J43" s="3"/>
      <c r="L43" s="11"/>
      <c r="O43" s="3" t="s">
        <v>71</v>
      </c>
      <c r="P43" s="1">
        <v>0.04</v>
      </c>
      <c r="Q43" s="14">
        <v>0.47145999999999999</v>
      </c>
      <c r="R43" s="1">
        <v>8</v>
      </c>
      <c r="S43" s="1">
        <f>R43*(Q43+P43)</f>
        <v>4.0916800000000002</v>
      </c>
      <c r="T43" s="3" t="s">
        <v>52</v>
      </c>
      <c r="U43" s="1">
        <v>0.2</v>
      </c>
      <c r="V43" s="14">
        <v>8.0680000000000002E-2</v>
      </c>
      <c r="W43" s="1">
        <v>2</v>
      </c>
      <c r="X43" s="1">
        <f>W43*(V43+U43)</f>
        <v>0.56136000000000008</v>
      </c>
    </row>
    <row r="44" spans="1:24" x14ac:dyDescent="0.25">
      <c r="A44" s="20">
        <f>I46+N46+S46+X43</f>
        <v>5.4838400000000007</v>
      </c>
      <c r="J44" s="3"/>
      <c r="O44" s="3"/>
      <c r="P44" s="1" t="s">
        <v>72</v>
      </c>
      <c r="Q44" s="11">
        <v>0.71899999999999997</v>
      </c>
      <c r="S44" s="13"/>
    </row>
    <row r="45" spans="1:24" x14ac:dyDescent="0.25">
      <c r="A45" s="8"/>
      <c r="J45" s="3"/>
      <c r="O45" s="3"/>
      <c r="P45" s="1" t="s">
        <v>73</v>
      </c>
      <c r="T45" s="3"/>
    </row>
    <row r="46" spans="1:24" x14ac:dyDescent="0.25">
      <c r="A46" s="12"/>
      <c r="B46" s="5"/>
      <c r="C46" s="7"/>
      <c r="D46" s="5"/>
      <c r="E46" s="5"/>
      <c r="F46" s="7"/>
      <c r="G46" s="7"/>
      <c r="H46" s="7"/>
      <c r="I46" s="5">
        <f>SUM(I43:I45)</f>
        <v>0.83080000000000009</v>
      </c>
      <c r="J46" s="6"/>
      <c r="K46" s="5"/>
      <c r="L46" s="5"/>
      <c r="M46" s="5"/>
      <c r="N46" s="5">
        <f>SUM(N43:N45)</f>
        <v>0</v>
      </c>
      <c r="O46" s="6"/>
      <c r="P46" s="5"/>
      <c r="Q46" s="5"/>
      <c r="R46" s="5"/>
      <c r="S46" s="5">
        <f>SUM(S43:S45)</f>
        <v>4.0916800000000002</v>
      </c>
      <c r="T46" s="6"/>
      <c r="U46" s="5"/>
      <c r="V46" s="5"/>
      <c r="W46" s="5"/>
      <c r="X46" s="5">
        <f>SUM(X43:X45)</f>
        <v>0.56136000000000008</v>
      </c>
    </row>
    <row r="47" spans="1:24" x14ac:dyDescent="0.25">
      <c r="A47" s="16" t="s">
        <v>74</v>
      </c>
      <c r="B47" s="1">
        <v>5</v>
      </c>
      <c r="C47" s="1">
        <v>5</v>
      </c>
      <c r="F47" s="1"/>
      <c r="G47" s="1">
        <f>G1*(B47*Y3+C47*Z3+D47*AA3+E47*AB3+F47*AC3)</f>
        <v>1.6500000000000001E-2</v>
      </c>
      <c r="H47">
        <f>0.04*(SUM(B47:F47))</f>
        <v>0.4</v>
      </c>
      <c r="I47" s="1">
        <f>H47+G47</f>
        <v>0.41650000000000004</v>
      </c>
      <c r="J47" s="3"/>
      <c r="L47" s="11"/>
      <c r="N47" s="18"/>
      <c r="O47" s="3" t="s">
        <v>75</v>
      </c>
      <c r="P47" s="1">
        <v>0.04</v>
      </c>
      <c r="Q47" s="1">
        <v>1.54E-2</v>
      </c>
      <c r="R47" s="1">
        <v>1</v>
      </c>
      <c r="S47" s="1">
        <f>R47*(Q47+P47)</f>
        <v>5.5400000000000005E-2</v>
      </c>
      <c r="T47" s="3"/>
    </row>
    <row r="48" spans="1:24" x14ac:dyDescent="0.25">
      <c r="A48" s="8"/>
      <c r="J48" s="3"/>
      <c r="O48" s="3"/>
      <c r="S48" s="13"/>
    </row>
    <row r="49" spans="1:24" x14ac:dyDescent="0.25">
      <c r="A49" s="8"/>
      <c r="J49" s="3"/>
      <c r="O49" s="3"/>
      <c r="T49" s="3"/>
    </row>
    <row r="50" spans="1:24" x14ac:dyDescent="0.25">
      <c r="A50" s="12"/>
      <c r="B50" s="5"/>
      <c r="C50" s="7"/>
      <c r="D50" s="5"/>
      <c r="E50" s="5"/>
      <c r="F50" s="7"/>
      <c r="G50" s="7"/>
      <c r="H50" s="7"/>
      <c r="I50" s="5">
        <f>SUM(I47:I49)</f>
        <v>0.41650000000000004</v>
      </c>
      <c r="J50" s="6"/>
      <c r="K50" s="5"/>
      <c r="L50" s="5"/>
      <c r="M50" s="5"/>
      <c r="N50" s="5"/>
      <c r="O50" s="6"/>
      <c r="P50" s="5"/>
      <c r="Q50" s="5"/>
      <c r="R50" s="5"/>
      <c r="S50" s="5">
        <f>SUM(S47:S49)</f>
        <v>5.5400000000000005E-2</v>
      </c>
      <c r="T50" s="6"/>
      <c r="U50" s="5"/>
      <c r="V50" s="5"/>
      <c r="W50" s="5"/>
      <c r="X50" s="5"/>
    </row>
    <row r="51" spans="1:24" x14ac:dyDescent="0.25">
      <c r="A51" s="8"/>
      <c r="F51" s="1"/>
      <c r="G51" s="1"/>
      <c r="J51" s="3"/>
      <c r="L51" s="11"/>
      <c r="O51" s="3"/>
      <c r="T51" s="3"/>
    </row>
    <row r="52" spans="1:24" x14ac:dyDescent="0.25">
      <c r="A52" s="8"/>
      <c r="J52" s="3"/>
      <c r="O52" s="3"/>
      <c r="S52" s="13"/>
    </row>
    <row r="53" spans="1:24" x14ac:dyDescent="0.25">
      <c r="A53" s="8"/>
      <c r="J53" s="3"/>
      <c r="O53" s="3"/>
      <c r="T53" s="3"/>
    </row>
    <row r="54" spans="1:24" x14ac:dyDescent="0.25">
      <c r="A54" s="12"/>
      <c r="B54" s="5"/>
      <c r="C54" s="7"/>
      <c r="D54" s="5"/>
      <c r="E54" s="5"/>
      <c r="F54" s="7"/>
      <c r="G54" s="7"/>
      <c r="H54" s="7"/>
      <c r="I54" s="5"/>
      <c r="J54" s="6"/>
      <c r="K54" s="5"/>
      <c r="L54" s="5"/>
      <c r="M54" s="5"/>
      <c r="N54" s="5"/>
      <c r="O54" s="6"/>
      <c r="P54" s="5"/>
      <c r="Q54" s="5"/>
      <c r="R54" s="5"/>
      <c r="S54" s="5"/>
      <c r="T54" s="6"/>
      <c r="U54" s="5"/>
      <c r="V54" s="5"/>
      <c r="W54" s="5"/>
      <c r="X54" s="5"/>
    </row>
    <row r="55" spans="1:24" x14ac:dyDescent="0.25">
      <c r="A55" s="16" t="s">
        <v>53</v>
      </c>
      <c r="B55" s="1">
        <v>5</v>
      </c>
      <c r="C55" s="1">
        <v>10</v>
      </c>
      <c r="F55" s="1"/>
      <c r="G55" s="1">
        <f>G1*(B55*Y3+C55*Z3+D55*AA3+E55*AB3+F55*AC3)</f>
        <v>2.7500000000000004E-2</v>
      </c>
      <c r="H55">
        <f>0.04*(SUM(B55:F55))</f>
        <v>0.6</v>
      </c>
      <c r="I55" s="1">
        <f>H55+G55</f>
        <v>0.62749999999999995</v>
      </c>
      <c r="J55" s="3"/>
      <c r="L55" s="11"/>
      <c r="O55" s="3" t="s">
        <v>56</v>
      </c>
      <c r="P55" s="1">
        <v>0.04</v>
      </c>
      <c r="Q55" s="14">
        <v>3.91161</v>
      </c>
      <c r="R55" s="1">
        <v>1</v>
      </c>
      <c r="S55" s="1">
        <f>R55*(Q55+P55)</f>
        <v>3.9516100000000001</v>
      </c>
      <c r="T55" s="3" t="s">
        <v>52</v>
      </c>
      <c r="U55" s="1">
        <v>0.2</v>
      </c>
      <c r="V55" s="14">
        <v>8.0680000000000002E-2</v>
      </c>
      <c r="W55" s="1">
        <v>1</v>
      </c>
      <c r="X55" s="1">
        <f>W55*(V55+U55)</f>
        <v>0.28068000000000004</v>
      </c>
    </row>
    <row r="56" spans="1:24" x14ac:dyDescent="0.25">
      <c r="A56" s="20">
        <f>I58+N58+S58+X55</f>
        <v>4.8597900000000003</v>
      </c>
      <c r="J56" s="3"/>
      <c r="O56" s="3"/>
      <c r="S56" s="13"/>
    </row>
    <row r="57" spans="1:24" x14ac:dyDescent="0.25">
      <c r="A57" s="8" t="s">
        <v>54</v>
      </c>
      <c r="J57" s="3"/>
      <c r="O57" s="3"/>
      <c r="T57" s="3"/>
    </row>
    <row r="58" spans="1:24" x14ac:dyDescent="0.25">
      <c r="A58" s="12" t="s">
        <v>55</v>
      </c>
      <c r="B58" s="5"/>
      <c r="C58" s="7"/>
      <c r="D58" s="5"/>
      <c r="E58" s="5"/>
      <c r="F58" s="7"/>
      <c r="G58" s="7"/>
      <c r="H58" s="7"/>
      <c r="I58" s="5">
        <f>SUM(I55:I57)</f>
        <v>0.62749999999999995</v>
      </c>
      <c r="J58" s="6"/>
      <c r="K58" s="5"/>
      <c r="L58" s="5"/>
      <c r="M58" s="5"/>
      <c r="N58" s="5">
        <f>SUM(N55:N57)</f>
        <v>0</v>
      </c>
      <c r="O58" s="6"/>
      <c r="P58" s="5"/>
      <c r="Q58" s="5"/>
      <c r="R58" s="5"/>
      <c r="S58" s="5">
        <f>SUM(S55:S57)</f>
        <v>3.9516100000000001</v>
      </c>
      <c r="T58" s="6"/>
      <c r="U58" s="5"/>
      <c r="V58" s="5"/>
      <c r="W58" s="5"/>
      <c r="X58" s="5">
        <f>SUM(X55:X57)</f>
        <v>0.28068000000000004</v>
      </c>
    </row>
    <row r="59" spans="1:24" x14ac:dyDescent="0.25">
      <c r="A59" s="16" t="s">
        <v>64</v>
      </c>
      <c r="B59" s="1">
        <v>5</v>
      </c>
      <c r="C59" s="1">
        <v>10</v>
      </c>
      <c r="F59" s="1"/>
      <c r="G59" s="1">
        <f>G1*(B59*Y3+C59*Z3+D59*AA3+E59*AB3+F59*AC3)</f>
        <v>2.7500000000000004E-2</v>
      </c>
      <c r="H59">
        <f>0.04*(SUM(B59:F59))</f>
        <v>0.6</v>
      </c>
      <c r="I59" s="1">
        <f>H59+G59</f>
        <v>0.62749999999999995</v>
      </c>
      <c r="J59" s="3"/>
      <c r="L59" s="11"/>
      <c r="O59" s="3" t="s">
        <v>56</v>
      </c>
      <c r="P59" s="1">
        <v>0.04</v>
      </c>
      <c r="Q59" s="14">
        <v>3.91161</v>
      </c>
      <c r="R59" s="1">
        <v>1</v>
      </c>
      <c r="S59" s="1">
        <f>R59*(Q59+P59)</f>
        <v>3.9516100000000001</v>
      </c>
      <c r="T59" s="3" t="s">
        <v>52</v>
      </c>
      <c r="U59" s="1">
        <v>0.2</v>
      </c>
      <c r="V59" s="14">
        <v>8.0680000000000002E-2</v>
      </c>
      <c r="W59" s="1">
        <v>1</v>
      </c>
      <c r="X59" s="1">
        <f>W59*(V59+U59)</f>
        <v>0.28068000000000004</v>
      </c>
    </row>
    <row r="60" spans="1:24" x14ac:dyDescent="0.25">
      <c r="A60" s="20">
        <f>I62+N62+S62+X59</f>
        <v>4.8597900000000003</v>
      </c>
      <c r="J60" s="3"/>
      <c r="O60" s="3"/>
      <c r="S60" s="13"/>
    </row>
    <row r="61" spans="1:24" x14ac:dyDescent="0.25">
      <c r="A61" s="8" t="s">
        <v>54</v>
      </c>
      <c r="J61" s="3"/>
      <c r="O61" s="3"/>
      <c r="T61" s="3"/>
    </row>
    <row r="62" spans="1:24" x14ac:dyDescent="0.25">
      <c r="A62" s="12" t="s">
        <v>55</v>
      </c>
      <c r="B62" s="5"/>
      <c r="C62" s="7"/>
      <c r="D62" s="5"/>
      <c r="E62" s="5"/>
      <c r="F62" s="7"/>
      <c r="G62" s="7"/>
      <c r="H62" s="7"/>
      <c r="I62" s="5">
        <f>SUM(I59:I61)</f>
        <v>0.62749999999999995</v>
      </c>
      <c r="J62" s="6"/>
      <c r="K62" s="5"/>
      <c r="L62" s="5"/>
      <c r="M62" s="5"/>
      <c r="N62" s="5">
        <f>SUM(N59:N61)</f>
        <v>0</v>
      </c>
      <c r="O62" s="6"/>
      <c r="P62" s="5"/>
      <c r="Q62" s="5"/>
      <c r="R62" s="5"/>
      <c r="S62" s="5">
        <f>SUM(S59:S61)</f>
        <v>3.9516100000000001</v>
      </c>
      <c r="T62" s="6"/>
      <c r="U62" s="5"/>
      <c r="V62" s="5"/>
      <c r="W62" s="5"/>
      <c r="X62" s="5">
        <f>SUM(X59:X61)</f>
        <v>0.28068000000000004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8176-9F0C-45B2-87F0-A00DC2449BE6}">
  <sheetPr>
    <pageSetUpPr fitToPage="1"/>
  </sheetPr>
  <dimension ref="A1:X94"/>
  <sheetViews>
    <sheetView tabSelected="1" topLeftCell="B1" zoomScale="55" zoomScaleNormal="55" workbookViewId="0">
      <selection activeCell="P15" sqref="P15"/>
    </sheetView>
  </sheetViews>
  <sheetFormatPr defaultColWidth="20.140625" defaultRowHeight="27" customHeight="1" x14ac:dyDescent="0.25"/>
  <cols>
    <col min="1" max="1" width="20.140625" style="1"/>
    <col min="2" max="2" width="23" style="1" customWidth="1"/>
    <col min="3" max="7" width="20.85546875" style="1" customWidth="1"/>
    <col min="8" max="16384" width="20.140625" style="1"/>
  </cols>
  <sheetData>
    <row r="1" spans="1:18" ht="27" customHeight="1" x14ac:dyDescent="0.25">
      <c r="I1" s="34" t="s">
        <v>89</v>
      </c>
      <c r="J1" s="35"/>
      <c r="K1" s="34" t="s">
        <v>88</v>
      </c>
      <c r="L1" s="35"/>
      <c r="M1" s="34" t="s">
        <v>87</v>
      </c>
      <c r="N1" s="35"/>
      <c r="O1" s="34" t="s">
        <v>86</v>
      </c>
      <c r="P1" s="35"/>
      <c r="Q1" s="34" t="s">
        <v>155</v>
      </c>
      <c r="R1" s="35"/>
    </row>
    <row r="2" spans="1:18" ht="27" customHeight="1" x14ac:dyDescent="0.25">
      <c r="I2" s="36"/>
      <c r="J2" s="37"/>
      <c r="K2" s="36"/>
      <c r="L2" s="37"/>
      <c r="M2" s="36"/>
      <c r="N2" s="37"/>
      <c r="O2" s="36"/>
      <c r="P2" s="37"/>
      <c r="Q2" s="36"/>
      <c r="R2" s="37"/>
    </row>
    <row r="3" spans="1:18" ht="27" customHeight="1" x14ac:dyDescent="0.25">
      <c r="H3" s="41" t="s">
        <v>8</v>
      </c>
      <c r="I3" s="32"/>
      <c r="J3" s="33">
        <f>H4</f>
        <v>12.06671</v>
      </c>
      <c r="K3" s="32"/>
      <c r="L3" s="33">
        <f>J3</f>
        <v>12.06671</v>
      </c>
      <c r="M3" s="32"/>
      <c r="N3" s="33">
        <f>L3</f>
        <v>12.06671</v>
      </c>
      <c r="O3" s="32"/>
      <c r="P3" s="33">
        <f>N3</f>
        <v>12.06671</v>
      </c>
      <c r="Q3" s="32"/>
      <c r="R3" s="33">
        <f>P3</f>
        <v>12.06671</v>
      </c>
    </row>
    <row r="4" spans="1:18" ht="27" customHeight="1" x14ac:dyDescent="0.25">
      <c r="H4" s="6">
        <f>Kostenanalys_Features!A8</f>
        <v>12.06671</v>
      </c>
      <c r="I4" s="6"/>
      <c r="J4" s="31"/>
      <c r="K4" s="6"/>
      <c r="L4" s="31"/>
      <c r="M4" s="6"/>
      <c r="N4" s="31"/>
      <c r="O4" s="6"/>
      <c r="P4" s="31"/>
      <c r="Q4" s="6"/>
      <c r="R4" s="31"/>
    </row>
    <row r="5" spans="1:18" ht="27" customHeight="1" x14ac:dyDescent="0.25">
      <c r="A5" s="23">
        <v>1</v>
      </c>
      <c r="B5" s="24" t="s">
        <v>124</v>
      </c>
      <c r="C5" s="26" t="s">
        <v>125</v>
      </c>
      <c r="D5" s="26" t="s">
        <v>126</v>
      </c>
      <c r="E5" s="26" t="s">
        <v>127</v>
      </c>
      <c r="F5" s="26"/>
      <c r="G5" s="26"/>
      <c r="I5" s="29" t="s">
        <v>129</v>
      </c>
      <c r="J5" s="30">
        <v>3.26</v>
      </c>
      <c r="K5" s="29" t="s">
        <v>141</v>
      </c>
      <c r="L5" s="30">
        <v>7.4867999999999997</v>
      </c>
      <c r="M5" s="29" t="s">
        <v>145</v>
      </c>
      <c r="N5" s="30">
        <v>3.44</v>
      </c>
      <c r="O5" s="29" t="s">
        <v>150</v>
      </c>
      <c r="P5" s="30">
        <v>1.26</v>
      </c>
      <c r="Q5" s="29" t="s">
        <v>156</v>
      </c>
      <c r="R5" s="30">
        <v>3.4</v>
      </c>
    </row>
    <row r="6" spans="1:18" s="105" customFormat="1" ht="27" customHeight="1" thickBot="1" x14ac:dyDescent="0.3">
      <c r="A6" s="23"/>
      <c r="B6" s="25"/>
      <c r="C6" s="104"/>
      <c r="D6" s="104"/>
      <c r="E6" s="104"/>
      <c r="F6" s="104"/>
      <c r="G6" s="104"/>
      <c r="I6" s="106"/>
      <c r="J6" s="107"/>
      <c r="K6" s="106"/>
      <c r="L6" s="107"/>
      <c r="M6" s="106" t="s">
        <v>66</v>
      </c>
      <c r="N6" s="107"/>
      <c r="O6" s="106"/>
      <c r="P6" s="107"/>
      <c r="Q6" s="106"/>
      <c r="R6" s="107"/>
    </row>
    <row r="7" spans="1:18" ht="27" customHeight="1" x14ac:dyDescent="0.25">
      <c r="A7" s="23">
        <v>2</v>
      </c>
      <c r="B7" s="21" t="s">
        <v>84</v>
      </c>
      <c r="C7" s="103" t="s">
        <v>119</v>
      </c>
      <c r="D7" s="103" t="s">
        <v>118</v>
      </c>
      <c r="E7" s="103" t="s">
        <v>117</v>
      </c>
      <c r="F7" s="103"/>
      <c r="G7" s="103"/>
      <c r="I7" s="3" t="s">
        <v>121</v>
      </c>
      <c r="J7" s="13"/>
      <c r="K7" s="3" t="s">
        <v>120</v>
      </c>
      <c r="L7" s="13"/>
      <c r="M7" s="3" t="s">
        <v>121</v>
      </c>
      <c r="N7" s="13"/>
      <c r="O7" s="3" t="s">
        <v>121</v>
      </c>
      <c r="P7" s="13"/>
      <c r="Q7" s="3">
        <v>48</v>
      </c>
      <c r="R7" s="13"/>
    </row>
    <row r="8" spans="1:18" s="105" customFormat="1" ht="27" customHeight="1" thickBot="1" x14ac:dyDescent="0.3">
      <c r="A8" s="23"/>
      <c r="B8" s="22"/>
      <c r="C8" s="104"/>
      <c r="D8" s="104"/>
      <c r="E8" s="104"/>
      <c r="F8" s="104"/>
      <c r="G8" s="104"/>
      <c r="I8" s="106"/>
      <c r="J8" s="107"/>
      <c r="K8" s="106"/>
      <c r="L8" s="107"/>
      <c r="M8" s="106"/>
      <c r="N8" s="107"/>
      <c r="O8" s="106"/>
      <c r="P8" s="107"/>
      <c r="Q8" s="106"/>
      <c r="R8" s="107"/>
    </row>
    <row r="9" spans="1:18" ht="27" customHeight="1" x14ac:dyDescent="0.25">
      <c r="A9" s="23">
        <v>3</v>
      </c>
      <c r="B9" s="24" t="s">
        <v>85</v>
      </c>
      <c r="C9" s="103" t="s">
        <v>121</v>
      </c>
      <c r="D9" s="103" t="s">
        <v>120</v>
      </c>
      <c r="E9" s="103"/>
      <c r="F9" s="103"/>
      <c r="G9" s="103"/>
      <c r="I9" s="3" t="s">
        <v>130</v>
      </c>
      <c r="J9" s="13"/>
      <c r="K9" s="3" t="s">
        <v>142</v>
      </c>
      <c r="L9" s="13"/>
      <c r="M9" s="3" t="s">
        <v>146</v>
      </c>
      <c r="N9" s="13"/>
      <c r="O9" s="3">
        <v>1.8</v>
      </c>
      <c r="P9" s="13"/>
      <c r="Q9" s="3" t="s">
        <v>157</v>
      </c>
      <c r="R9" s="13"/>
    </row>
    <row r="10" spans="1:18" s="105" customFormat="1" ht="27" customHeight="1" thickBot="1" x14ac:dyDescent="0.3">
      <c r="A10" s="23"/>
      <c r="B10" s="25"/>
      <c r="C10" s="104"/>
      <c r="D10" s="104"/>
      <c r="E10" s="104"/>
      <c r="F10" s="104"/>
      <c r="G10" s="104"/>
      <c r="I10" s="106"/>
      <c r="J10" s="107"/>
      <c r="K10" s="106"/>
      <c r="L10" s="107"/>
      <c r="M10" s="106"/>
      <c r="N10" s="107"/>
      <c r="O10" s="106"/>
      <c r="P10" s="107"/>
      <c r="Q10" s="106"/>
      <c r="R10" s="107"/>
    </row>
    <row r="11" spans="1:18" ht="27" customHeight="1" x14ac:dyDescent="0.25">
      <c r="A11" s="23">
        <v>4</v>
      </c>
      <c r="B11" s="21" t="s">
        <v>96</v>
      </c>
      <c r="C11" s="103" t="s">
        <v>95</v>
      </c>
      <c r="D11" s="103" t="s">
        <v>94</v>
      </c>
      <c r="E11" s="103"/>
      <c r="F11" s="103"/>
      <c r="G11" s="103"/>
      <c r="I11" s="3" t="s">
        <v>95</v>
      </c>
      <c r="J11" s="13"/>
      <c r="K11" s="3" t="s">
        <v>95</v>
      </c>
      <c r="L11" s="13"/>
      <c r="M11" s="3" t="s">
        <v>95</v>
      </c>
      <c r="N11" s="13"/>
      <c r="O11" s="3" t="s">
        <v>95</v>
      </c>
      <c r="P11" s="13"/>
      <c r="Q11" s="3" t="s">
        <v>94</v>
      </c>
      <c r="R11" s="13">
        <f>D12</f>
        <v>5.4838400000000007</v>
      </c>
    </row>
    <row r="12" spans="1:18" s="105" customFormat="1" ht="27" customHeight="1" thickBot="1" x14ac:dyDescent="0.3">
      <c r="A12" s="23"/>
      <c r="B12" s="22"/>
      <c r="C12" s="104">
        <v>0</v>
      </c>
      <c r="D12" s="105">
        <f>Kostenanalys_Features!A44</f>
        <v>5.4838400000000007</v>
      </c>
      <c r="E12" s="104"/>
      <c r="F12" s="104"/>
      <c r="G12" s="104"/>
      <c r="I12" s="106"/>
      <c r="J12" s="107"/>
      <c r="K12" s="106"/>
      <c r="L12" s="107"/>
      <c r="M12" s="106"/>
      <c r="N12" s="107"/>
      <c r="O12" s="106"/>
      <c r="P12" s="107"/>
      <c r="Q12" s="106"/>
      <c r="R12" s="107"/>
    </row>
    <row r="13" spans="1:18" ht="27" customHeight="1" x14ac:dyDescent="0.25">
      <c r="A13" s="23">
        <v>5</v>
      </c>
      <c r="B13" s="21" t="s">
        <v>116</v>
      </c>
      <c r="C13" s="103">
        <v>1</v>
      </c>
      <c r="D13" s="103">
        <v>2</v>
      </c>
      <c r="E13" s="103" t="s">
        <v>115</v>
      </c>
      <c r="F13" s="103"/>
      <c r="G13" s="103"/>
      <c r="I13" s="3" t="s">
        <v>115</v>
      </c>
      <c r="J13" s="13"/>
      <c r="K13" s="3">
        <v>2</v>
      </c>
      <c r="L13" s="13"/>
      <c r="M13" s="3" t="s">
        <v>115</v>
      </c>
      <c r="N13" s="13"/>
      <c r="O13" s="3">
        <v>1</v>
      </c>
      <c r="P13" s="13"/>
      <c r="Q13" s="3" t="s">
        <v>115</v>
      </c>
      <c r="R13" s="13"/>
    </row>
    <row r="14" spans="1:18" s="105" customFormat="1" ht="27" customHeight="1" thickBot="1" x14ac:dyDescent="0.3">
      <c r="A14" s="23"/>
      <c r="B14" s="22"/>
      <c r="C14" s="104"/>
      <c r="D14" s="104"/>
      <c r="E14" s="104"/>
      <c r="F14" s="104"/>
      <c r="G14" s="104"/>
      <c r="I14" s="106"/>
      <c r="J14" s="107"/>
      <c r="K14" s="106"/>
      <c r="L14" s="107"/>
      <c r="M14" s="106"/>
      <c r="N14" s="107"/>
      <c r="O14" s="106"/>
      <c r="P14" s="107"/>
      <c r="Q14" s="106"/>
      <c r="R14" s="107"/>
    </row>
    <row r="15" spans="1:18" ht="27" customHeight="1" x14ac:dyDescent="0.25">
      <c r="A15" s="23">
        <v>6</v>
      </c>
      <c r="B15" s="21" t="s">
        <v>114</v>
      </c>
      <c r="C15" s="103" t="s">
        <v>113</v>
      </c>
      <c r="D15" s="103" t="s">
        <v>112</v>
      </c>
      <c r="E15" s="103" t="s">
        <v>111</v>
      </c>
      <c r="F15" s="103" t="s">
        <v>110</v>
      </c>
      <c r="G15" s="103"/>
      <c r="I15" s="3" t="s">
        <v>112</v>
      </c>
      <c r="J15" s="13"/>
      <c r="K15" s="3" t="s">
        <v>55</v>
      </c>
      <c r="L15" s="13"/>
      <c r="M15" s="3" t="s">
        <v>112</v>
      </c>
      <c r="N15" s="13"/>
      <c r="O15" s="3" t="s">
        <v>151</v>
      </c>
      <c r="P15" s="13"/>
      <c r="Q15" s="3" t="s">
        <v>158</v>
      </c>
      <c r="R15" s="13"/>
    </row>
    <row r="16" spans="1:18" s="105" customFormat="1" ht="27" customHeight="1" thickBot="1" x14ac:dyDescent="0.3">
      <c r="A16" s="23"/>
      <c r="B16" s="22"/>
      <c r="C16" s="104"/>
      <c r="D16" s="104"/>
      <c r="E16" s="104"/>
      <c r="F16" s="104"/>
      <c r="G16" s="104"/>
      <c r="I16" s="106"/>
      <c r="J16" s="107"/>
      <c r="K16" s="106"/>
      <c r="L16" s="107"/>
      <c r="M16" s="106"/>
      <c r="N16" s="107"/>
      <c r="O16" s="106"/>
      <c r="P16" s="107"/>
      <c r="Q16" s="106"/>
      <c r="R16" s="107"/>
    </row>
    <row r="17" spans="1:18" ht="27" customHeight="1" x14ac:dyDescent="0.25">
      <c r="A17" s="23">
        <v>7</v>
      </c>
      <c r="B17" s="21" t="s">
        <v>122</v>
      </c>
      <c r="C17" s="103" t="s">
        <v>102</v>
      </c>
      <c r="D17" s="103" t="s">
        <v>123</v>
      </c>
      <c r="E17" s="103"/>
      <c r="F17" s="103"/>
      <c r="G17" s="103"/>
      <c r="I17" s="3" t="s">
        <v>102</v>
      </c>
      <c r="J17" s="13"/>
      <c r="K17" s="3" t="s">
        <v>102</v>
      </c>
      <c r="L17" s="13"/>
      <c r="M17" s="3" t="s">
        <v>102</v>
      </c>
      <c r="N17" s="13"/>
      <c r="O17" s="3" t="s">
        <v>102</v>
      </c>
      <c r="P17" s="13"/>
      <c r="Q17" s="3" t="s">
        <v>102</v>
      </c>
      <c r="R17" s="13"/>
    </row>
    <row r="18" spans="1:18" s="105" customFormat="1" ht="27" customHeight="1" thickBot="1" x14ac:dyDescent="0.3">
      <c r="A18" s="23"/>
      <c r="B18" s="22"/>
      <c r="C18" s="104"/>
      <c r="D18" s="104"/>
      <c r="E18" s="104"/>
      <c r="F18" s="104"/>
      <c r="G18" s="104"/>
      <c r="I18" s="106"/>
      <c r="J18" s="107"/>
      <c r="K18" s="106"/>
      <c r="L18" s="107"/>
      <c r="M18" s="106"/>
      <c r="N18" s="107"/>
      <c r="O18" s="106"/>
      <c r="P18" s="107"/>
      <c r="Q18" s="106"/>
      <c r="R18" s="107"/>
    </row>
    <row r="19" spans="1:18" ht="27" customHeight="1" x14ac:dyDescent="0.25">
      <c r="A19" s="23">
        <v>8</v>
      </c>
      <c r="B19" s="21" t="s">
        <v>143</v>
      </c>
      <c r="C19" s="103" t="s">
        <v>102</v>
      </c>
      <c r="D19" s="103" t="s">
        <v>101</v>
      </c>
      <c r="E19" s="103" t="s">
        <v>100</v>
      </c>
      <c r="F19" s="103"/>
      <c r="G19" s="103"/>
      <c r="I19" s="3" t="s">
        <v>102</v>
      </c>
      <c r="J19" s="13"/>
      <c r="K19" s="3" t="s">
        <v>102</v>
      </c>
      <c r="L19" s="13"/>
      <c r="M19" s="3" t="s">
        <v>102</v>
      </c>
      <c r="N19" s="13"/>
      <c r="O19" s="3" t="s">
        <v>100</v>
      </c>
      <c r="P19" s="13"/>
      <c r="Q19" s="3" t="s">
        <v>102</v>
      </c>
      <c r="R19" s="13"/>
    </row>
    <row r="20" spans="1:18" s="105" customFormat="1" ht="27" customHeight="1" thickBot="1" x14ac:dyDescent="0.3">
      <c r="A20" s="23"/>
      <c r="B20" s="22"/>
      <c r="C20" s="104"/>
      <c r="D20" s="104"/>
      <c r="E20" s="104"/>
      <c r="F20" s="104"/>
      <c r="G20" s="104"/>
      <c r="I20" s="106"/>
      <c r="J20" s="107"/>
      <c r="K20" s="106"/>
      <c r="L20" s="107"/>
      <c r="M20" s="106"/>
      <c r="N20" s="107"/>
      <c r="O20" s="106"/>
      <c r="P20" s="107"/>
      <c r="Q20" s="106"/>
      <c r="R20" s="107"/>
    </row>
    <row r="21" spans="1:18" ht="27" customHeight="1" x14ac:dyDescent="0.25">
      <c r="A21" s="23">
        <v>9</v>
      </c>
      <c r="B21" s="21" t="s">
        <v>109</v>
      </c>
      <c r="C21" s="103" t="s">
        <v>131</v>
      </c>
      <c r="D21" s="103" t="s">
        <v>128</v>
      </c>
      <c r="E21" s="1" t="s">
        <v>132</v>
      </c>
      <c r="F21" s="8"/>
      <c r="G21" s="103"/>
      <c r="I21" s="3" t="s">
        <v>103</v>
      </c>
      <c r="J21" s="13">
        <f>C22</f>
        <v>2.4323338666666667</v>
      </c>
      <c r="K21" s="3" t="s">
        <v>128</v>
      </c>
      <c r="L21" s="13"/>
      <c r="M21" s="3" t="s">
        <v>131</v>
      </c>
      <c r="N21" s="13">
        <f>E22</f>
        <v>2.4323338666666667</v>
      </c>
      <c r="O21" s="3" t="s">
        <v>152</v>
      </c>
      <c r="P21" s="13">
        <f>G22</f>
        <v>0</v>
      </c>
      <c r="Q21" s="3" t="s">
        <v>152</v>
      </c>
      <c r="R21" s="13">
        <f>I22</f>
        <v>0</v>
      </c>
    </row>
    <row r="22" spans="1:18" s="105" customFormat="1" ht="27" customHeight="1" thickBot="1" x14ac:dyDescent="0.3">
      <c r="A22" s="23"/>
      <c r="B22" s="22"/>
      <c r="C22" s="104">
        <f>2*Kostenanalys_Features!A16</f>
        <v>2.4323338666666667</v>
      </c>
      <c r="D22" s="104">
        <v>0</v>
      </c>
      <c r="E22" s="105">
        <f>C22</f>
        <v>2.4323338666666667</v>
      </c>
      <c r="F22" s="104"/>
      <c r="G22" s="104"/>
      <c r="I22" s="106"/>
      <c r="J22" s="107"/>
      <c r="K22" s="106"/>
      <c r="L22" s="107"/>
      <c r="M22" s="106"/>
      <c r="N22" s="107"/>
      <c r="O22" s="106"/>
      <c r="P22" s="107"/>
      <c r="Q22" s="106"/>
      <c r="R22" s="107"/>
    </row>
    <row r="23" spans="1:18" ht="27" customHeight="1" x14ac:dyDescent="0.25">
      <c r="A23" s="23">
        <v>10</v>
      </c>
      <c r="B23" s="21" t="s">
        <v>108</v>
      </c>
      <c r="C23" s="103" t="s">
        <v>131</v>
      </c>
      <c r="D23" s="103" t="s">
        <v>104</v>
      </c>
      <c r="E23" s="103" t="s">
        <v>103</v>
      </c>
      <c r="F23" s="103" t="s">
        <v>107</v>
      </c>
      <c r="G23" s="103" t="s">
        <v>100</v>
      </c>
      <c r="I23" s="3" t="s">
        <v>103</v>
      </c>
      <c r="J23" s="13">
        <f>C24</f>
        <v>2.65205</v>
      </c>
      <c r="K23" s="3" t="s">
        <v>107</v>
      </c>
      <c r="L23" s="13">
        <f>C24</f>
        <v>2.65205</v>
      </c>
      <c r="M23" s="3" t="s">
        <v>1</v>
      </c>
      <c r="N23" s="13">
        <f>C24</f>
        <v>2.65205</v>
      </c>
      <c r="O23" s="3" t="s">
        <v>100</v>
      </c>
      <c r="P23" s="13">
        <v>0</v>
      </c>
      <c r="Q23" s="3" t="s">
        <v>103</v>
      </c>
      <c r="R23" s="13">
        <f>C24</f>
        <v>2.65205</v>
      </c>
    </row>
    <row r="24" spans="1:18" s="105" customFormat="1" ht="27" customHeight="1" thickBot="1" x14ac:dyDescent="0.3">
      <c r="A24" s="23"/>
      <c r="B24" s="22"/>
      <c r="C24" s="104">
        <f>Kostenanalys_Features!A12</f>
        <v>2.65205</v>
      </c>
      <c r="D24" s="104"/>
      <c r="E24" s="104">
        <v>0</v>
      </c>
      <c r="F24" s="104"/>
      <c r="G24" s="104">
        <v>0</v>
      </c>
      <c r="I24" s="106"/>
      <c r="J24" s="107"/>
      <c r="K24" s="106"/>
      <c r="L24" s="107"/>
      <c r="M24" s="106"/>
      <c r="N24" s="107"/>
      <c r="O24" s="106"/>
      <c r="P24" s="107"/>
      <c r="Q24" s="106"/>
      <c r="R24" s="107"/>
    </row>
    <row r="25" spans="1:18" ht="27" customHeight="1" x14ac:dyDescent="0.25">
      <c r="A25" s="23">
        <v>11</v>
      </c>
      <c r="B25" s="21" t="s">
        <v>106</v>
      </c>
      <c r="C25" s="103" t="s">
        <v>105</v>
      </c>
      <c r="D25" s="103" t="s">
        <v>104</v>
      </c>
      <c r="E25" s="103" t="s">
        <v>103</v>
      </c>
      <c r="F25" s="103"/>
      <c r="G25" s="103"/>
      <c r="I25" s="3" t="s">
        <v>103</v>
      </c>
      <c r="J25" s="13"/>
      <c r="K25" s="3" t="s">
        <v>105</v>
      </c>
      <c r="L25" s="13"/>
      <c r="M25" s="3" t="s">
        <v>1</v>
      </c>
      <c r="N25" s="13"/>
      <c r="O25" s="3" t="s">
        <v>105</v>
      </c>
      <c r="P25" s="13"/>
      <c r="Q25" s="3" t="s">
        <v>105</v>
      </c>
      <c r="R25" s="13"/>
    </row>
    <row r="26" spans="1:18" s="105" customFormat="1" ht="27" customHeight="1" thickBot="1" x14ac:dyDescent="0.3">
      <c r="A26" s="23"/>
      <c r="B26" s="22"/>
      <c r="C26" s="104"/>
      <c r="D26" s="104"/>
      <c r="E26" s="104"/>
      <c r="F26" s="104"/>
      <c r="G26" s="104"/>
      <c r="I26" s="106"/>
      <c r="J26" s="107"/>
      <c r="K26" s="106"/>
      <c r="L26" s="107"/>
      <c r="M26" s="106"/>
      <c r="N26" s="107"/>
      <c r="O26" s="106"/>
      <c r="P26" s="107"/>
      <c r="Q26" s="106"/>
      <c r="R26" s="107"/>
    </row>
    <row r="27" spans="1:18" ht="27" customHeight="1" x14ac:dyDescent="0.25">
      <c r="A27" s="23">
        <v>12</v>
      </c>
      <c r="B27" s="21" t="s">
        <v>99</v>
      </c>
      <c r="C27" s="103" t="s">
        <v>98</v>
      </c>
      <c r="D27" s="103" t="s">
        <v>97</v>
      </c>
      <c r="E27" s="103"/>
      <c r="F27" s="103"/>
      <c r="G27" s="103"/>
      <c r="I27" s="3" t="s">
        <v>98</v>
      </c>
      <c r="J27" s="13">
        <f>C28</f>
        <v>7.89</v>
      </c>
      <c r="K27" s="3" t="s">
        <v>98</v>
      </c>
      <c r="L27" s="13">
        <f>C28</f>
        <v>7.89</v>
      </c>
      <c r="M27" s="3" t="s">
        <v>98</v>
      </c>
      <c r="N27" s="13">
        <f>C28</f>
        <v>7.89</v>
      </c>
      <c r="O27" s="3" t="s">
        <v>153</v>
      </c>
      <c r="P27" s="13">
        <f>E28</f>
        <v>0</v>
      </c>
      <c r="Q27" s="3" t="s">
        <v>98</v>
      </c>
      <c r="R27" s="13">
        <f>C28</f>
        <v>7.89</v>
      </c>
    </row>
    <row r="28" spans="1:18" s="105" customFormat="1" ht="27" customHeight="1" thickBot="1" x14ac:dyDescent="0.3">
      <c r="A28" s="23"/>
      <c r="B28" s="22"/>
      <c r="C28" s="104">
        <f>Kostenanalys_Features!A4</f>
        <v>7.89</v>
      </c>
      <c r="D28" s="104">
        <v>0</v>
      </c>
      <c r="E28" s="104"/>
      <c r="F28" s="104"/>
      <c r="G28" s="104"/>
      <c r="I28" s="106"/>
      <c r="J28" s="107"/>
      <c r="K28" s="106"/>
      <c r="L28" s="107"/>
      <c r="M28" s="106"/>
      <c r="N28" s="107"/>
      <c r="O28" s="106"/>
      <c r="P28" s="107"/>
      <c r="Q28" s="106"/>
      <c r="R28" s="107"/>
    </row>
    <row r="29" spans="1:18" ht="27" customHeight="1" x14ac:dyDescent="0.25">
      <c r="A29" s="23">
        <v>13</v>
      </c>
      <c r="B29" s="21" t="s">
        <v>93</v>
      </c>
      <c r="C29" s="103" t="s">
        <v>92</v>
      </c>
      <c r="D29" s="103" t="s">
        <v>91</v>
      </c>
      <c r="E29" s="103" t="s">
        <v>90</v>
      </c>
      <c r="F29" s="103"/>
      <c r="G29" s="103"/>
      <c r="I29" s="3" t="s">
        <v>90</v>
      </c>
      <c r="J29" s="13">
        <v>0</v>
      </c>
      <c r="K29" s="3" t="s">
        <v>144</v>
      </c>
      <c r="L29" s="13">
        <v>0</v>
      </c>
      <c r="M29" s="3" t="s">
        <v>147</v>
      </c>
      <c r="N29" s="13">
        <f>D30</f>
        <v>1.5866099999999999</v>
      </c>
      <c r="O29" s="3" t="s">
        <v>92</v>
      </c>
      <c r="P29" s="13">
        <f>F30</f>
        <v>0</v>
      </c>
      <c r="Q29" s="3" t="s">
        <v>92</v>
      </c>
      <c r="R29" s="13">
        <f>H30</f>
        <v>0</v>
      </c>
    </row>
    <row r="30" spans="1:18" s="105" customFormat="1" ht="27" customHeight="1" thickBot="1" x14ac:dyDescent="0.3">
      <c r="A30" s="23"/>
      <c r="B30" s="22"/>
      <c r="C30" s="104">
        <v>0</v>
      </c>
      <c r="D30" s="104">
        <f>Kostenanalys_Features!A20</f>
        <v>1.5866099999999999</v>
      </c>
      <c r="E30" s="104"/>
      <c r="F30" s="104"/>
      <c r="G30" s="104"/>
      <c r="I30" s="106"/>
      <c r="J30" s="107"/>
      <c r="K30" s="106"/>
      <c r="L30" s="107"/>
      <c r="M30" s="106"/>
      <c r="N30" s="107"/>
      <c r="O30" s="106"/>
      <c r="P30" s="107"/>
      <c r="Q30" s="106"/>
      <c r="R30" s="107"/>
    </row>
    <row r="31" spans="1:18" ht="27" customHeight="1" x14ac:dyDescent="0.25">
      <c r="C31" s="28"/>
      <c r="H31" s="108"/>
      <c r="I31" s="3"/>
      <c r="J31" s="13"/>
      <c r="K31" s="3"/>
      <c r="L31" s="13"/>
      <c r="M31" s="3" t="s">
        <v>148</v>
      </c>
      <c r="N31" s="13"/>
      <c r="O31" s="3" t="s">
        <v>148</v>
      </c>
      <c r="P31" s="13"/>
      <c r="Q31" s="3" t="s">
        <v>148</v>
      </c>
      <c r="R31" s="13"/>
    </row>
    <row r="32" spans="1:18" ht="27" customHeight="1" x14ac:dyDescent="0.25">
      <c r="A32" s="27"/>
      <c r="B32" s="27"/>
      <c r="H32" s="12"/>
      <c r="I32" s="6"/>
      <c r="J32" s="31"/>
      <c r="K32" s="6"/>
      <c r="L32" s="31"/>
      <c r="M32" s="6" t="s">
        <v>149</v>
      </c>
      <c r="N32" s="31"/>
      <c r="O32" s="6" t="s">
        <v>149</v>
      </c>
      <c r="P32" s="31"/>
      <c r="Q32" s="6" t="s">
        <v>149</v>
      </c>
      <c r="R32" s="31"/>
    </row>
    <row r="33" spans="1:24" ht="27" customHeight="1" x14ac:dyDescent="0.25">
      <c r="A33" s="27"/>
      <c r="B33" s="27"/>
      <c r="H33" s="41" t="s">
        <v>134</v>
      </c>
      <c r="I33" s="3"/>
      <c r="J33" s="13">
        <f>H34</f>
        <v>3</v>
      </c>
      <c r="K33" s="3"/>
      <c r="L33" s="13">
        <f>H34</f>
        <v>3</v>
      </c>
      <c r="M33" s="3"/>
      <c r="N33" s="13">
        <f>H34</f>
        <v>3</v>
      </c>
      <c r="O33" s="3"/>
      <c r="P33" s="13">
        <f>H34</f>
        <v>3</v>
      </c>
      <c r="Q33" s="3"/>
      <c r="R33" s="13">
        <f>H34</f>
        <v>3</v>
      </c>
      <c r="W33" s="1" t="s">
        <v>120</v>
      </c>
      <c r="X33" s="1" t="s">
        <v>121</v>
      </c>
    </row>
    <row r="34" spans="1:24" ht="27" customHeight="1" x14ac:dyDescent="0.25">
      <c r="A34" s="27"/>
      <c r="B34" s="27"/>
      <c r="H34" s="6">
        <v>3</v>
      </c>
      <c r="I34" s="6"/>
      <c r="J34" s="31"/>
      <c r="K34" s="6"/>
      <c r="L34" s="31"/>
      <c r="M34" s="6"/>
      <c r="N34" s="31"/>
      <c r="O34" s="6"/>
      <c r="P34" s="31"/>
      <c r="Q34" s="6"/>
      <c r="R34" s="31"/>
      <c r="U34" s="120" t="s">
        <v>166</v>
      </c>
      <c r="W34" s="1">
        <v>9</v>
      </c>
      <c r="X34" s="1">
        <v>9</v>
      </c>
    </row>
    <row r="35" spans="1:24" ht="27" customHeight="1" x14ac:dyDescent="0.25">
      <c r="A35" s="27"/>
      <c r="B35" s="27"/>
      <c r="H35" s="41" t="s">
        <v>140</v>
      </c>
      <c r="I35" s="32"/>
      <c r="J35" s="33">
        <f>H36</f>
        <v>1</v>
      </c>
      <c r="K35" s="32"/>
      <c r="L35" s="33">
        <f>H36</f>
        <v>1</v>
      </c>
      <c r="M35" s="32"/>
      <c r="N35" s="33">
        <f>H36</f>
        <v>1</v>
      </c>
      <c r="O35" s="32"/>
      <c r="P35" s="33">
        <f>H36</f>
        <v>1</v>
      </c>
      <c r="Q35" s="32"/>
      <c r="R35" s="33">
        <f>H36</f>
        <v>1</v>
      </c>
      <c r="U35" s="1" t="s">
        <v>168</v>
      </c>
      <c r="W35" s="1">
        <v>3.67</v>
      </c>
      <c r="X35" s="1">
        <v>3.3</v>
      </c>
    </row>
    <row r="36" spans="1:24" ht="27" customHeight="1" x14ac:dyDescent="0.25">
      <c r="A36" s="27"/>
      <c r="B36" s="27"/>
      <c r="H36" s="6">
        <v>1</v>
      </c>
      <c r="I36" s="6"/>
      <c r="J36" s="31"/>
      <c r="K36" s="6"/>
      <c r="L36" s="31"/>
      <c r="M36" s="6"/>
      <c r="N36" s="31"/>
      <c r="O36" s="6"/>
      <c r="P36" s="31"/>
      <c r="Q36" s="6"/>
      <c r="R36" s="31"/>
      <c r="U36" s="1" t="s">
        <v>167</v>
      </c>
      <c r="W36" s="1">
        <v>7.48</v>
      </c>
      <c r="X36" s="1">
        <v>3.6</v>
      </c>
    </row>
    <row r="37" spans="1:24" ht="27" customHeight="1" x14ac:dyDescent="0.25">
      <c r="A37" s="27"/>
      <c r="B37" s="27"/>
      <c r="H37" s="45" t="s">
        <v>133</v>
      </c>
      <c r="I37" s="39"/>
      <c r="J37" s="43">
        <f>SUM(J3:J36)</f>
        <v>32.301093866666662</v>
      </c>
      <c r="K37" s="44"/>
      <c r="L37" s="43">
        <f>SUM(L3:L36)</f>
        <v>34.095559999999999</v>
      </c>
      <c r="M37" s="44"/>
      <c r="N37" s="43">
        <f>SUM(N3:N36)</f>
        <v>34.067703866666662</v>
      </c>
      <c r="O37" s="44"/>
      <c r="P37" s="43">
        <f>SUM(P3:P36)</f>
        <v>17.326709999999999</v>
      </c>
      <c r="Q37" s="44"/>
      <c r="R37" s="43">
        <f>SUM(R3:R36)</f>
        <v>35.492599999999996</v>
      </c>
    </row>
    <row r="38" spans="1:24" ht="27" customHeight="1" x14ac:dyDescent="0.25">
      <c r="A38" s="27"/>
      <c r="B38" s="27"/>
      <c r="H38" s="42" t="s">
        <v>154</v>
      </c>
      <c r="I38" s="32"/>
      <c r="J38" s="33"/>
      <c r="K38" s="32"/>
      <c r="L38" s="33"/>
      <c r="M38" s="32"/>
      <c r="N38" s="33"/>
      <c r="O38" s="32"/>
      <c r="P38" s="33"/>
      <c r="Q38" s="32"/>
      <c r="R38" s="33"/>
    </row>
    <row r="39" spans="1:24" ht="27" customHeight="1" x14ac:dyDescent="0.25">
      <c r="A39" s="27"/>
      <c r="B39" s="27"/>
      <c r="H39" s="12">
        <v>1.2</v>
      </c>
      <c r="I39" s="6"/>
      <c r="J39" s="38">
        <f>J37*H39</f>
        <v>38.761312639999993</v>
      </c>
      <c r="K39" s="6"/>
      <c r="L39" s="38">
        <f>L37*H39</f>
        <v>40.914671999999996</v>
      </c>
      <c r="M39" s="6"/>
      <c r="N39" s="38">
        <f>N37*H39</f>
        <v>40.881244639999991</v>
      </c>
      <c r="O39" s="6"/>
      <c r="P39" s="109">
        <f>P37*H39</f>
        <v>20.792051999999998</v>
      </c>
      <c r="Q39" s="6"/>
      <c r="R39" s="53">
        <f>R37*H39</f>
        <v>42.591119999999997</v>
      </c>
    </row>
    <row r="40" spans="1:24" ht="27" customHeight="1" x14ac:dyDescent="0.25">
      <c r="A40" s="27"/>
      <c r="B40" s="27"/>
      <c r="I40" s="32"/>
      <c r="J40" s="33"/>
    </row>
    <row r="41" spans="1:24" ht="27" customHeight="1" x14ac:dyDescent="0.25">
      <c r="A41" s="27"/>
      <c r="B41" s="27"/>
      <c r="I41" s="3"/>
      <c r="J41" s="13"/>
    </row>
    <row r="42" spans="1:24" ht="27" customHeight="1" x14ac:dyDescent="0.25">
      <c r="G42" s="19" t="s">
        <v>83</v>
      </c>
      <c r="H42" s="19"/>
      <c r="I42" s="3"/>
      <c r="J42" s="13"/>
    </row>
    <row r="43" spans="1:24" ht="14.25" customHeight="1" x14ac:dyDescent="0.25">
      <c r="G43" s="61" t="s">
        <v>82</v>
      </c>
      <c r="H43" s="62">
        <v>1</v>
      </c>
      <c r="I43" s="46"/>
      <c r="J43" s="56"/>
      <c r="K43" s="46"/>
      <c r="L43" s="56"/>
      <c r="M43" s="46"/>
      <c r="N43" s="47"/>
      <c r="O43" s="56"/>
      <c r="P43" s="56"/>
      <c r="Q43" s="46"/>
      <c r="R43" s="47"/>
    </row>
    <row r="44" spans="1:24" ht="14.25" customHeight="1" x14ac:dyDescent="0.25">
      <c r="G44" s="63" t="s">
        <v>82</v>
      </c>
      <c r="H44" s="64">
        <v>2</v>
      </c>
      <c r="I44" s="48"/>
      <c r="J44" s="57"/>
      <c r="K44" s="48"/>
      <c r="L44" s="57"/>
      <c r="M44" s="48"/>
      <c r="N44" s="49"/>
      <c r="O44" s="57"/>
      <c r="P44" s="57"/>
      <c r="Q44" s="48"/>
      <c r="R44" s="49"/>
    </row>
    <row r="45" spans="1:24" ht="14.25" customHeight="1" x14ac:dyDescent="0.25">
      <c r="G45" s="63" t="s">
        <v>82</v>
      </c>
      <c r="H45" s="64">
        <v>3</v>
      </c>
      <c r="I45" s="48"/>
      <c r="J45" s="57"/>
      <c r="K45" s="48"/>
      <c r="L45" s="57"/>
      <c r="M45" s="48"/>
      <c r="N45" s="49"/>
      <c r="O45" s="57"/>
      <c r="P45" s="57"/>
      <c r="Q45" s="48"/>
      <c r="R45" s="49"/>
    </row>
    <row r="46" spans="1:24" ht="14.25" customHeight="1" x14ac:dyDescent="0.25">
      <c r="G46" s="63" t="s">
        <v>82</v>
      </c>
      <c r="H46" s="64">
        <v>4</v>
      </c>
      <c r="I46" s="48"/>
      <c r="J46" s="57"/>
      <c r="K46" s="48"/>
      <c r="L46" s="57"/>
      <c r="M46" s="48"/>
      <c r="N46" s="49"/>
      <c r="O46" s="57"/>
      <c r="P46" s="57"/>
      <c r="Q46" s="48"/>
      <c r="R46" s="49"/>
    </row>
    <row r="47" spans="1:24" ht="14.25" customHeight="1" x14ac:dyDescent="0.25">
      <c r="G47" s="63" t="s">
        <v>82</v>
      </c>
      <c r="H47" s="64">
        <v>5</v>
      </c>
      <c r="I47" s="48"/>
      <c r="J47" s="57"/>
      <c r="K47" s="48"/>
      <c r="L47" s="57"/>
      <c r="M47" s="48"/>
      <c r="N47" s="49"/>
      <c r="O47" s="57"/>
      <c r="P47" s="57"/>
      <c r="Q47" s="48"/>
      <c r="R47" s="49"/>
    </row>
    <row r="48" spans="1:24" ht="14.25" customHeight="1" x14ac:dyDescent="0.25">
      <c r="G48" s="63" t="s">
        <v>82</v>
      </c>
      <c r="H48" s="64">
        <v>6</v>
      </c>
      <c r="I48" s="48"/>
      <c r="J48" s="57"/>
      <c r="K48" s="48"/>
      <c r="L48" s="57"/>
      <c r="M48" s="48"/>
      <c r="N48" s="49"/>
      <c r="O48" s="57"/>
      <c r="P48" s="57"/>
      <c r="Q48" s="48"/>
      <c r="R48" s="49"/>
    </row>
    <row r="49" spans="7:18" ht="14.25" customHeight="1" x14ac:dyDescent="0.25">
      <c r="G49" s="63" t="s">
        <v>82</v>
      </c>
      <c r="H49" s="64">
        <v>7</v>
      </c>
      <c r="I49" s="48"/>
      <c r="J49" s="57"/>
      <c r="K49" s="48"/>
      <c r="L49" s="57"/>
      <c r="M49" s="48"/>
      <c r="N49" s="49"/>
      <c r="O49" s="57"/>
      <c r="P49" s="57"/>
      <c r="Q49" s="48"/>
      <c r="R49" s="49"/>
    </row>
    <row r="50" spans="7:18" ht="14.25" customHeight="1" x14ac:dyDescent="0.25">
      <c r="G50" s="63" t="s">
        <v>82</v>
      </c>
      <c r="H50" s="64">
        <v>8</v>
      </c>
      <c r="I50" s="48"/>
      <c r="J50" s="57"/>
      <c r="K50" s="48"/>
      <c r="L50" s="57"/>
      <c r="M50" s="48"/>
      <c r="N50" s="49"/>
      <c r="O50" s="57"/>
      <c r="P50" s="57"/>
      <c r="Q50" s="48"/>
      <c r="R50" s="49"/>
    </row>
    <row r="51" spans="7:18" ht="14.25" customHeight="1" x14ac:dyDescent="0.25">
      <c r="G51" s="63" t="s">
        <v>82</v>
      </c>
      <c r="H51" s="64">
        <v>9</v>
      </c>
      <c r="I51" s="48"/>
      <c r="J51" s="57"/>
      <c r="K51" s="48"/>
      <c r="L51" s="57"/>
      <c r="M51" s="48"/>
      <c r="N51" s="49"/>
      <c r="O51" s="57"/>
      <c r="P51" s="57"/>
      <c r="Q51" s="48"/>
      <c r="R51" s="49"/>
    </row>
    <row r="52" spans="7:18" ht="14.25" customHeight="1" x14ac:dyDescent="0.25">
      <c r="G52" s="63" t="s">
        <v>82</v>
      </c>
      <c r="H52" s="64">
        <v>10</v>
      </c>
      <c r="I52" s="48"/>
      <c r="J52" s="57"/>
      <c r="K52" s="48"/>
      <c r="L52" s="57"/>
      <c r="M52" s="48"/>
      <c r="N52" s="49"/>
      <c r="O52" s="57"/>
      <c r="P52" s="57"/>
      <c r="Q52" s="48"/>
      <c r="R52" s="49"/>
    </row>
    <row r="53" spans="7:18" ht="14.25" customHeight="1" x14ac:dyDescent="0.25">
      <c r="G53" s="63" t="s">
        <v>82</v>
      </c>
      <c r="H53" s="64">
        <v>11</v>
      </c>
      <c r="I53" s="48"/>
      <c r="J53" s="57"/>
      <c r="K53" s="48"/>
      <c r="L53" s="57"/>
      <c r="M53" s="48"/>
      <c r="N53" s="49"/>
      <c r="O53" s="57"/>
      <c r="P53" s="57"/>
      <c r="Q53" s="48"/>
      <c r="R53" s="49"/>
    </row>
    <row r="54" spans="7:18" ht="14.25" customHeight="1" x14ac:dyDescent="0.25">
      <c r="G54" s="63" t="s">
        <v>82</v>
      </c>
      <c r="H54" s="64">
        <v>12</v>
      </c>
      <c r="I54" s="115"/>
      <c r="J54" s="116"/>
      <c r="K54" s="91"/>
      <c r="L54" s="90"/>
      <c r="M54" s="91"/>
      <c r="N54" s="89"/>
      <c r="O54" s="57"/>
      <c r="P54" s="57"/>
      <c r="Q54" s="70"/>
      <c r="R54" s="71"/>
    </row>
    <row r="55" spans="7:18" ht="14.25" customHeight="1" x14ac:dyDescent="0.25">
      <c r="G55" s="65" t="s">
        <v>82</v>
      </c>
      <c r="H55" s="66">
        <v>13</v>
      </c>
      <c r="I55" s="54"/>
      <c r="J55" s="67"/>
      <c r="K55" s="54"/>
      <c r="L55" s="67"/>
      <c r="M55" s="54"/>
      <c r="N55" s="55"/>
      <c r="O55" s="67"/>
      <c r="P55" s="67"/>
      <c r="Q55" s="54"/>
      <c r="R55" s="55"/>
    </row>
    <row r="56" spans="7:18" ht="14.25" customHeight="1" x14ac:dyDescent="0.25">
      <c r="G56" s="68" t="s">
        <v>81</v>
      </c>
      <c r="H56" s="69">
        <v>14</v>
      </c>
      <c r="I56" s="113"/>
      <c r="J56" s="114"/>
      <c r="K56" s="59"/>
      <c r="L56" s="59"/>
      <c r="M56" s="59"/>
      <c r="N56" s="59"/>
      <c r="O56" s="46"/>
      <c r="P56" s="47"/>
      <c r="Q56" s="91"/>
      <c r="R56" s="89"/>
    </row>
    <row r="57" spans="7:18" ht="14.25" customHeight="1" x14ac:dyDescent="0.25">
      <c r="G57" s="72" t="s">
        <v>81</v>
      </c>
      <c r="H57" s="73">
        <v>15</v>
      </c>
      <c r="I57" s="54"/>
      <c r="J57" s="67"/>
      <c r="K57" s="67"/>
      <c r="L57" s="67"/>
      <c r="M57" s="67"/>
      <c r="N57" s="67"/>
      <c r="O57" s="52"/>
      <c r="P57" s="53"/>
      <c r="Q57" s="54"/>
      <c r="R57" s="55"/>
    </row>
    <row r="58" spans="7:18" ht="14.25" customHeight="1" x14ac:dyDescent="0.25">
      <c r="G58" s="74" t="s">
        <v>80</v>
      </c>
      <c r="H58" s="75">
        <v>16</v>
      </c>
      <c r="I58" s="50"/>
      <c r="J58" s="51"/>
      <c r="K58" s="48"/>
      <c r="L58" s="49"/>
      <c r="M58" s="76"/>
      <c r="N58" s="76"/>
      <c r="O58" s="70"/>
      <c r="P58" s="76"/>
      <c r="Q58" s="46"/>
      <c r="R58" s="47"/>
    </row>
    <row r="59" spans="7:18" ht="14.25" customHeight="1" x14ac:dyDescent="0.25">
      <c r="G59" s="77" t="s">
        <v>80</v>
      </c>
      <c r="H59" s="78">
        <v>17</v>
      </c>
      <c r="I59" s="48"/>
      <c r="J59" s="49"/>
      <c r="K59" s="48"/>
      <c r="L59" s="49"/>
      <c r="M59" s="57"/>
      <c r="N59" s="57"/>
      <c r="O59" s="91"/>
      <c r="P59" s="89"/>
      <c r="Q59" s="48"/>
      <c r="R59" s="49"/>
    </row>
    <row r="60" spans="7:18" ht="14.25" customHeight="1" x14ac:dyDescent="0.25">
      <c r="G60" s="77" t="s">
        <v>80</v>
      </c>
      <c r="H60" s="78">
        <v>18</v>
      </c>
      <c r="I60" s="48"/>
      <c r="J60" s="49"/>
      <c r="K60" s="48"/>
      <c r="L60" s="49"/>
      <c r="M60" s="57"/>
      <c r="N60" s="57"/>
      <c r="O60" s="50"/>
      <c r="P60" s="59"/>
      <c r="Q60" s="48"/>
      <c r="R60" s="49"/>
    </row>
    <row r="61" spans="7:18" ht="14.25" customHeight="1" x14ac:dyDescent="0.25">
      <c r="G61" s="79" t="s">
        <v>80</v>
      </c>
      <c r="H61" s="80">
        <v>19</v>
      </c>
      <c r="I61" s="52"/>
      <c r="J61" s="53"/>
      <c r="K61" s="54"/>
      <c r="L61" s="55"/>
      <c r="M61" s="67"/>
      <c r="N61" s="67"/>
      <c r="O61" s="81" t="s">
        <v>79</v>
      </c>
      <c r="P61" s="82" t="s">
        <v>79</v>
      </c>
      <c r="Q61" s="54"/>
      <c r="R61" s="55"/>
    </row>
    <row r="62" spans="7:18" ht="14.25" customHeight="1" x14ac:dyDescent="0.25">
      <c r="G62" s="83" t="s">
        <v>77</v>
      </c>
      <c r="H62" s="84">
        <v>20</v>
      </c>
      <c r="I62" s="46"/>
      <c r="J62" s="47"/>
      <c r="K62" s="32" t="s">
        <v>78</v>
      </c>
      <c r="L62" s="33" t="s">
        <v>78</v>
      </c>
      <c r="M62" s="56"/>
      <c r="N62" s="56"/>
      <c r="O62" s="70"/>
      <c r="P62" s="76"/>
      <c r="Q62" s="46"/>
      <c r="R62" s="47"/>
    </row>
    <row r="63" spans="7:18" ht="14.25" customHeight="1" x14ac:dyDescent="0.25">
      <c r="G63" s="85" t="s">
        <v>77</v>
      </c>
      <c r="H63" s="86">
        <v>21</v>
      </c>
      <c r="I63" s="3"/>
      <c r="J63" s="13"/>
      <c r="K63" s="3"/>
      <c r="L63" s="13"/>
      <c r="M63" s="58"/>
      <c r="N63" s="58"/>
      <c r="O63" s="50"/>
      <c r="P63" s="59"/>
      <c r="Q63" s="3"/>
      <c r="R63" s="13"/>
    </row>
    <row r="64" spans="7:18" ht="14.25" customHeight="1" x14ac:dyDescent="0.25">
      <c r="G64" s="85" t="s">
        <v>77</v>
      </c>
      <c r="H64" s="86">
        <v>22</v>
      </c>
      <c r="I64" s="50"/>
      <c r="J64" s="51"/>
      <c r="K64" s="48"/>
      <c r="L64" s="49"/>
      <c r="M64" s="60" t="s">
        <v>76</v>
      </c>
      <c r="N64" s="60" t="s">
        <v>76</v>
      </c>
      <c r="O64" s="50"/>
      <c r="P64" s="59"/>
      <c r="Q64" s="48"/>
      <c r="R64" s="49"/>
    </row>
    <row r="65" spans="7:18" ht="14.25" customHeight="1" x14ac:dyDescent="0.25"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</row>
    <row r="66" spans="7:18" ht="14.25" customHeight="1" x14ac:dyDescent="0.25"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</row>
    <row r="67" spans="7:18" ht="14.25" customHeight="1" x14ac:dyDescent="0.25"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</row>
    <row r="68" spans="7:18" ht="14.25" customHeight="1" x14ac:dyDescent="0.25"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</row>
    <row r="69" spans="7:18" ht="14.25" customHeight="1" x14ac:dyDescent="0.25">
      <c r="G69" s="96" t="s">
        <v>161</v>
      </c>
      <c r="H69" s="97"/>
    </row>
    <row r="70" spans="7:18" ht="14.25" customHeight="1" x14ac:dyDescent="0.25">
      <c r="G70" s="6" t="s">
        <v>162</v>
      </c>
      <c r="H70" s="31" t="s">
        <v>159</v>
      </c>
      <c r="I70" s="32" t="s">
        <v>165</v>
      </c>
      <c r="J70" s="33" t="s">
        <v>160</v>
      </c>
      <c r="K70" s="39" t="s">
        <v>165</v>
      </c>
      <c r="L70" s="40" t="s">
        <v>160</v>
      </c>
      <c r="M70" s="39" t="s">
        <v>165</v>
      </c>
      <c r="N70" s="40" t="s">
        <v>160</v>
      </c>
      <c r="O70" s="39" t="s">
        <v>165</v>
      </c>
      <c r="P70" s="40" t="s">
        <v>160</v>
      </c>
      <c r="Q70" s="39" t="s">
        <v>165</v>
      </c>
      <c r="R70" s="40" t="s">
        <v>160</v>
      </c>
    </row>
    <row r="71" spans="7:18" ht="14.25" customHeight="1" x14ac:dyDescent="0.25">
      <c r="G71" s="61">
        <v>1</v>
      </c>
      <c r="H71" s="62">
        <v>4</v>
      </c>
      <c r="I71" s="99">
        <v>100</v>
      </c>
      <c r="J71" s="94">
        <f>H71*I71</f>
        <v>400</v>
      </c>
      <c r="K71" s="99">
        <v>100</v>
      </c>
      <c r="L71" s="94">
        <f>H72*K71</f>
        <v>400</v>
      </c>
      <c r="M71" s="99">
        <v>100</v>
      </c>
      <c r="N71" s="94">
        <f>H71*M71</f>
        <v>400</v>
      </c>
      <c r="O71" s="99">
        <v>100</v>
      </c>
      <c r="P71" s="94">
        <f>H71*O71</f>
        <v>400</v>
      </c>
      <c r="Q71" s="99">
        <v>100</v>
      </c>
      <c r="R71" s="94">
        <f>H71*Q71</f>
        <v>400</v>
      </c>
    </row>
    <row r="72" spans="7:18" ht="14.25" customHeight="1" x14ac:dyDescent="0.25">
      <c r="G72" s="63">
        <v>2</v>
      </c>
      <c r="H72" s="64">
        <v>4</v>
      </c>
      <c r="I72" s="100">
        <v>100</v>
      </c>
      <c r="J72" s="93">
        <f t="shared" ref="J72:L92" si="0">H72*I72</f>
        <v>400</v>
      </c>
      <c r="K72" s="100">
        <v>100</v>
      </c>
      <c r="L72" s="93">
        <f t="shared" ref="L72:L92" si="1">H73*K72</f>
        <v>400</v>
      </c>
      <c r="M72" s="100">
        <v>100</v>
      </c>
      <c r="N72" s="93">
        <f t="shared" ref="N72:N92" si="2">H72*M72</f>
        <v>400</v>
      </c>
      <c r="O72" s="100">
        <v>100</v>
      </c>
      <c r="P72" s="93">
        <f t="shared" ref="P72:P92" si="3">H72*O72</f>
        <v>400</v>
      </c>
      <c r="Q72" s="100">
        <v>100</v>
      </c>
      <c r="R72" s="93">
        <f t="shared" ref="R72:R92" si="4">H72*Q72</f>
        <v>400</v>
      </c>
    </row>
    <row r="73" spans="7:18" ht="14.25" customHeight="1" x14ac:dyDescent="0.25">
      <c r="G73" s="63">
        <v>3</v>
      </c>
      <c r="H73" s="64">
        <v>4</v>
      </c>
      <c r="I73" s="100">
        <v>100</v>
      </c>
      <c r="J73" s="93">
        <f t="shared" si="0"/>
        <v>400</v>
      </c>
      <c r="K73" s="100">
        <v>100</v>
      </c>
      <c r="L73" s="93">
        <f t="shared" si="1"/>
        <v>400</v>
      </c>
      <c r="M73" s="100">
        <v>100</v>
      </c>
      <c r="N73" s="93">
        <f t="shared" si="2"/>
        <v>400</v>
      </c>
      <c r="O73" s="100">
        <v>100</v>
      </c>
      <c r="P73" s="93">
        <f t="shared" si="3"/>
        <v>400</v>
      </c>
      <c r="Q73" s="100">
        <v>100</v>
      </c>
      <c r="R73" s="93">
        <f t="shared" si="4"/>
        <v>400</v>
      </c>
    </row>
    <row r="74" spans="7:18" ht="14.25" customHeight="1" x14ac:dyDescent="0.25">
      <c r="G74" s="63">
        <v>4</v>
      </c>
      <c r="H74" s="64">
        <v>4</v>
      </c>
      <c r="I74" s="100">
        <v>100</v>
      </c>
      <c r="J74" s="93">
        <f t="shared" si="0"/>
        <v>400</v>
      </c>
      <c r="K74" s="100">
        <v>100</v>
      </c>
      <c r="L74" s="93">
        <f t="shared" si="1"/>
        <v>400</v>
      </c>
      <c r="M74" s="100">
        <v>100</v>
      </c>
      <c r="N74" s="93">
        <f t="shared" si="2"/>
        <v>400</v>
      </c>
      <c r="O74" s="100">
        <v>100</v>
      </c>
      <c r="P74" s="93">
        <f t="shared" si="3"/>
        <v>400</v>
      </c>
      <c r="Q74" s="100">
        <v>100</v>
      </c>
      <c r="R74" s="93">
        <f t="shared" si="4"/>
        <v>400</v>
      </c>
    </row>
    <row r="75" spans="7:18" ht="14.25" customHeight="1" x14ac:dyDescent="0.25">
      <c r="G75" s="63">
        <v>5</v>
      </c>
      <c r="H75" s="64">
        <v>4</v>
      </c>
      <c r="I75" s="100">
        <v>100</v>
      </c>
      <c r="J75" s="93">
        <f t="shared" si="0"/>
        <v>400</v>
      </c>
      <c r="K75" s="100">
        <v>100</v>
      </c>
      <c r="L75" s="93">
        <f t="shared" si="1"/>
        <v>400</v>
      </c>
      <c r="M75" s="100">
        <v>100</v>
      </c>
      <c r="N75" s="93">
        <f t="shared" si="2"/>
        <v>400</v>
      </c>
      <c r="O75" s="100">
        <v>100</v>
      </c>
      <c r="P75" s="93">
        <f t="shared" si="3"/>
        <v>400</v>
      </c>
      <c r="Q75" s="100">
        <v>100</v>
      </c>
      <c r="R75" s="93">
        <f t="shared" si="4"/>
        <v>400</v>
      </c>
    </row>
    <row r="76" spans="7:18" ht="14.25" customHeight="1" x14ac:dyDescent="0.25">
      <c r="G76" s="63">
        <v>6</v>
      </c>
      <c r="H76" s="64">
        <v>4</v>
      </c>
      <c r="I76" s="100">
        <v>100</v>
      </c>
      <c r="J76" s="93">
        <f t="shared" si="0"/>
        <v>400</v>
      </c>
      <c r="K76" s="100">
        <v>100</v>
      </c>
      <c r="L76" s="93">
        <f t="shared" si="1"/>
        <v>400</v>
      </c>
      <c r="M76" s="100">
        <v>100</v>
      </c>
      <c r="N76" s="93">
        <f t="shared" si="2"/>
        <v>400</v>
      </c>
      <c r="O76" s="100">
        <v>100</v>
      </c>
      <c r="P76" s="93">
        <f t="shared" si="3"/>
        <v>400</v>
      </c>
      <c r="Q76" s="100">
        <v>100</v>
      </c>
      <c r="R76" s="93">
        <f t="shared" si="4"/>
        <v>400</v>
      </c>
    </row>
    <row r="77" spans="7:18" ht="14.25" customHeight="1" x14ac:dyDescent="0.25">
      <c r="G77" s="63">
        <v>7</v>
      </c>
      <c r="H77" s="64">
        <v>4</v>
      </c>
      <c r="I77" s="100">
        <v>100</v>
      </c>
      <c r="J77" s="93">
        <f t="shared" si="0"/>
        <v>400</v>
      </c>
      <c r="K77" s="100">
        <v>100</v>
      </c>
      <c r="L77" s="93">
        <f t="shared" si="1"/>
        <v>400</v>
      </c>
      <c r="M77" s="100">
        <v>100</v>
      </c>
      <c r="N77" s="93">
        <f t="shared" si="2"/>
        <v>400</v>
      </c>
      <c r="O77" s="100">
        <v>100</v>
      </c>
      <c r="P77" s="93">
        <f t="shared" si="3"/>
        <v>400</v>
      </c>
      <c r="Q77" s="100">
        <v>100</v>
      </c>
      <c r="R77" s="93">
        <f t="shared" si="4"/>
        <v>400</v>
      </c>
    </row>
    <row r="78" spans="7:18" ht="14.25" customHeight="1" x14ac:dyDescent="0.25">
      <c r="G78" s="63">
        <v>8</v>
      </c>
      <c r="H78" s="64">
        <v>4</v>
      </c>
      <c r="I78" s="100">
        <v>100</v>
      </c>
      <c r="J78" s="93">
        <f t="shared" si="0"/>
        <v>400</v>
      </c>
      <c r="K78" s="100">
        <v>100</v>
      </c>
      <c r="L78" s="93">
        <f t="shared" si="1"/>
        <v>400</v>
      </c>
      <c r="M78" s="112">
        <v>50</v>
      </c>
      <c r="N78" s="93">
        <f t="shared" si="2"/>
        <v>200</v>
      </c>
      <c r="O78" s="112">
        <v>80</v>
      </c>
      <c r="P78" s="93">
        <f t="shared" si="3"/>
        <v>320</v>
      </c>
      <c r="Q78" s="100">
        <v>100</v>
      </c>
      <c r="R78" s="93">
        <f t="shared" si="4"/>
        <v>400</v>
      </c>
    </row>
    <row r="79" spans="7:18" ht="14.25" customHeight="1" x14ac:dyDescent="0.25">
      <c r="G79" s="63">
        <v>9</v>
      </c>
      <c r="H79" s="64">
        <v>4</v>
      </c>
      <c r="I79" s="100">
        <v>100</v>
      </c>
      <c r="J79" s="93">
        <f t="shared" si="0"/>
        <v>400</v>
      </c>
      <c r="K79" s="100">
        <v>100</v>
      </c>
      <c r="L79" s="93">
        <f t="shared" si="1"/>
        <v>400</v>
      </c>
      <c r="M79" s="100">
        <v>100</v>
      </c>
      <c r="N79" s="93">
        <f t="shared" si="2"/>
        <v>400</v>
      </c>
      <c r="O79" s="100">
        <v>100</v>
      </c>
      <c r="P79" s="93">
        <f t="shared" si="3"/>
        <v>400</v>
      </c>
      <c r="Q79" s="100">
        <v>100</v>
      </c>
      <c r="R79" s="93">
        <f t="shared" si="4"/>
        <v>400</v>
      </c>
    </row>
    <row r="80" spans="7:18" ht="14.25" customHeight="1" x14ac:dyDescent="0.25">
      <c r="G80" s="63">
        <v>10</v>
      </c>
      <c r="H80" s="64">
        <v>4</v>
      </c>
      <c r="I80" s="100">
        <v>100</v>
      </c>
      <c r="J80" s="93">
        <f t="shared" si="0"/>
        <v>400</v>
      </c>
      <c r="K80" s="100">
        <v>100</v>
      </c>
      <c r="L80" s="93">
        <f t="shared" si="1"/>
        <v>400</v>
      </c>
      <c r="M80" s="100">
        <v>100</v>
      </c>
      <c r="N80" s="93">
        <f t="shared" si="2"/>
        <v>400</v>
      </c>
      <c r="O80" s="100">
        <v>100</v>
      </c>
      <c r="P80" s="93">
        <f t="shared" si="3"/>
        <v>400</v>
      </c>
      <c r="Q80" s="100">
        <v>100</v>
      </c>
      <c r="R80" s="93">
        <f t="shared" si="4"/>
        <v>400</v>
      </c>
    </row>
    <row r="81" spans="7:18" ht="14.25" customHeight="1" x14ac:dyDescent="0.25">
      <c r="G81" s="63">
        <v>11</v>
      </c>
      <c r="H81" s="64">
        <v>4</v>
      </c>
      <c r="I81" s="100"/>
      <c r="J81" s="93">
        <f t="shared" si="0"/>
        <v>0</v>
      </c>
      <c r="K81" s="100"/>
      <c r="L81" s="93">
        <f t="shared" si="1"/>
        <v>0</v>
      </c>
      <c r="M81" s="100"/>
      <c r="N81" s="93">
        <f t="shared" si="2"/>
        <v>0</v>
      </c>
      <c r="O81" s="100"/>
      <c r="P81" s="93">
        <f t="shared" si="3"/>
        <v>0</v>
      </c>
      <c r="Q81" s="100"/>
      <c r="R81" s="93">
        <f t="shared" si="4"/>
        <v>0</v>
      </c>
    </row>
    <row r="82" spans="7:18" ht="14.25" customHeight="1" x14ac:dyDescent="0.25">
      <c r="G82" s="63">
        <v>12</v>
      </c>
      <c r="H82" s="111">
        <v>5</v>
      </c>
      <c r="I82" s="101">
        <v>100</v>
      </c>
      <c r="J82" s="93">
        <f t="shared" si="0"/>
        <v>500</v>
      </c>
      <c r="K82" s="101">
        <v>80</v>
      </c>
      <c r="L82" s="93">
        <f t="shared" si="1"/>
        <v>320</v>
      </c>
      <c r="M82" s="101">
        <v>80</v>
      </c>
      <c r="N82" s="93">
        <f t="shared" si="2"/>
        <v>400</v>
      </c>
      <c r="O82" s="101">
        <v>100</v>
      </c>
      <c r="P82" s="93">
        <f t="shared" si="3"/>
        <v>500</v>
      </c>
      <c r="Q82" s="101">
        <v>50</v>
      </c>
      <c r="R82" s="93">
        <f t="shared" si="4"/>
        <v>250</v>
      </c>
    </row>
    <row r="83" spans="7:18" ht="14.25" customHeight="1" x14ac:dyDescent="0.25">
      <c r="G83" s="65">
        <v>13</v>
      </c>
      <c r="H83" s="66">
        <v>4</v>
      </c>
      <c r="I83" s="102">
        <v>100</v>
      </c>
      <c r="J83" s="95">
        <f t="shared" si="0"/>
        <v>400</v>
      </c>
      <c r="K83" s="102">
        <v>100</v>
      </c>
      <c r="L83" s="95">
        <f t="shared" si="1"/>
        <v>400</v>
      </c>
      <c r="M83" s="102">
        <v>100</v>
      </c>
      <c r="N83" s="95">
        <f t="shared" si="2"/>
        <v>400</v>
      </c>
      <c r="O83" s="102">
        <v>100</v>
      </c>
      <c r="P83" s="95">
        <f t="shared" si="3"/>
        <v>400</v>
      </c>
      <c r="Q83" s="102">
        <v>100</v>
      </c>
      <c r="R83" s="95">
        <f t="shared" si="4"/>
        <v>400</v>
      </c>
    </row>
    <row r="84" spans="7:18" ht="14.25" customHeight="1" x14ac:dyDescent="0.25">
      <c r="G84" s="68">
        <v>14</v>
      </c>
      <c r="H84" s="110">
        <v>4</v>
      </c>
      <c r="I84" s="100">
        <v>20</v>
      </c>
      <c r="J84" s="93">
        <f t="shared" si="0"/>
        <v>80</v>
      </c>
      <c r="K84" s="100">
        <v>0</v>
      </c>
      <c r="L84" s="93">
        <f t="shared" si="1"/>
        <v>0</v>
      </c>
      <c r="M84" s="100">
        <v>0</v>
      </c>
      <c r="N84" s="93">
        <f t="shared" si="2"/>
        <v>0</v>
      </c>
      <c r="O84" s="100">
        <v>100</v>
      </c>
      <c r="P84" s="93">
        <f t="shared" si="3"/>
        <v>400</v>
      </c>
      <c r="Q84" s="100">
        <v>0</v>
      </c>
      <c r="R84" s="93">
        <f t="shared" si="4"/>
        <v>0</v>
      </c>
    </row>
    <row r="85" spans="7:18" ht="14.25" customHeight="1" x14ac:dyDescent="0.25">
      <c r="G85" s="72">
        <v>15</v>
      </c>
      <c r="H85" s="73">
        <v>3</v>
      </c>
      <c r="I85" s="100">
        <v>100</v>
      </c>
      <c r="J85" s="93">
        <f t="shared" si="0"/>
        <v>300</v>
      </c>
      <c r="K85" s="100">
        <v>100</v>
      </c>
      <c r="L85" s="93">
        <f t="shared" si="1"/>
        <v>200</v>
      </c>
      <c r="M85" s="100">
        <v>100</v>
      </c>
      <c r="N85" s="93">
        <f t="shared" si="2"/>
        <v>300</v>
      </c>
      <c r="O85" s="100">
        <v>0</v>
      </c>
      <c r="P85" s="93">
        <f t="shared" si="3"/>
        <v>0</v>
      </c>
      <c r="Q85" s="100">
        <v>100</v>
      </c>
      <c r="R85" s="93">
        <f t="shared" si="4"/>
        <v>300</v>
      </c>
    </row>
    <row r="86" spans="7:18" ht="14.25" customHeight="1" x14ac:dyDescent="0.25">
      <c r="G86" s="74">
        <v>16</v>
      </c>
      <c r="H86" s="75">
        <v>2</v>
      </c>
      <c r="I86" s="99">
        <v>100</v>
      </c>
      <c r="J86" s="94">
        <f t="shared" si="0"/>
        <v>200</v>
      </c>
      <c r="K86" s="99">
        <v>100</v>
      </c>
      <c r="L86" s="94">
        <f t="shared" si="1"/>
        <v>200</v>
      </c>
      <c r="M86" s="99">
        <v>100</v>
      </c>
      <c r="N86" s="94">
        <f t="shared" si="2"/>
        <v>200</v>
      </c>
      <c r="O86" s="99">
        <v>0</v>
      </c>
      <c r="P86" s="94">
        <f t="shared" si="3"/>
        <v>0</v>
      </c>
      <c r="Q86" s="99">
        <v>100</v>
      </c>
      <c r="R86" s="94">
        <f t="shared" si="4"/>
        <v>200</v>
      </c>
    </row>
    <row r="87" spans="7:18" ht="14.25" customHeight="1" x14ac:dyDescent="0.25">
      <c r="G87" s="77">
        <v>17</v>
      </c>
      <c r="H87" s="78">
        <v>2</v>
      </c>
      <c r="I87" s="100">
        <v>100</v>
      </c>
      <c r="J87" s="93">
        <f t="shared" si="0"/>
        <v>200</v>
      </c>
      <c r="K87" s="100">
        <v>100</v>
      </c>
      <c r="L87" s="93">
        <f t="shared" si="1"/>
        <v>200</v>
      </c>
      <c r="M87" s="100">
        <v>100</v>
      </c>
      <c r="N87" s="93">
        <f t="shared" si="2"/>
        <v>200</v>
      </c>
      <c r="O87" s="100">
        <v>80</v>
      </c>
      <c r="P87" s="93">
        <f t="shared" si="3"/>
        <v>160</v>
      </c>
      <c r="Q87" s="100">
        <v>100</v>
      </c>
      <c r="R87" s="93">
        <f t="shared" si="4"/>
        <v>200</v>
      </c>
    </row>
    <row r="88" spans="7:18" ht="14.25" customHeight="1" x14ac:dyDescent="0.25">
      <c r="G88" s="77">
        <v>18</v>
      </c>
      <c r="H88" s="78">
        <v>2</v>
      </c>
      <c r="I88" s="100">
        <v>100</v>
      </c>
      <c r="J88" s="93">
        <f t="shared" si="0"/>
        <v>200</v>
      </c>
      <c r="K88" s="100">
        <v>100</v>
      </c>
      <c r="L88" s="93">
        <f t="shared" si="1"/>
        <v>200</v>
      </c>
      <c r="M88" s="100">
        <v>0</v>
      </c>
      <c r="N88" s="93">
        <f t="shared" si="2"/>
        <v>0</v>
      </c>
      <c r="O88" s="100">
        <v>0</v>
      </c>
      <c r="P88" s="93">
        <f t="shared" si="3"/>
        <v>0</v>
      </c>
      <c r="Q88" s="100">
        <v>100</v>
      </c>
      <c r="R88" s="93">
        <f t="shared" si="4"/>
        <v>200</v>
      </c>
    </row>
    <row r="89" spans="7:18" ht="14.25" customHeight="1" x14ac:dyDescent="0.25">
      <c r="G89" s="79">
        <v>19</v>
      </c>
      <c r="H89" s="80">
        <v>2</v>
      </c>
      <c r="I89" s="102">
        <v>50</v>
      </c>
      <c r="J89" s="95">
        <f t="shared" si="0"/>
        <v>100</v>
      </c>
      <c r="K89" s="102">
        <v>100</v>
      </c>
      <c r="L89" s="95">
        <f t="shared" si="1"/>
        <v>100</v>
      </c>
      <c r="M89" s="102">
        <v>75</v>
      </c>
      <c r="N89" s="95">
        <f t="shared" si="2"/>
        <v>150</v>
      </c>
      <c r="O89" s="102">
        <v>20</v>
      </c>
      <c r="P89" s="95">
        <f t="shared" si="3"/>
        <v>40</v>
      </c>
      <c r="Q89" s="102">
        <v>100</v>
      </c>
      <c r="R89" s="95">
        <f t="shared" si="4"/>
        <v>200</v>
      </c>
    </row>
    <row r="90" spans="7:18" ht="14.25" customHeight="1" x14ac:dyDescent="0.25">
      <c r="G90" s="83">
        <v>20</v>
      </c>
      <c r="H90" s="84">
        <v>1</v>
      </c>
      <c r="I90" s="100">
        <v>100</v>
      </c>
      <c r="J90" s="93">
        <f t="shared" si="0"/>
        <v>100</v>
      </c>
      <c r="K90" s="100">
        <v>100</v>
      </c>
      <c r="L90" s="93">
        <f t="shared" si="1"/>
        <v>100</v>
      </c>
      <c r="M90" s="100">
        <v>100</v>
      </c>
      <c r="N90" s="93">
        <f t="shared" si="2"/>
        <v>100</v>
      </c>
      <c r="O90" s="100">
        <v>0</v>
      </c>
      <c r="P90" s="93">
        <f t="shared" si="3"/>
        <v>0</v>
      </c>
      <c r="Q90" s="100">
        <v>100</v>
      </c>
      <c r="R90" s="93">
        <f t="shared" si="4"/>
        <v>100</v>
      </c>
    </row>
    <row r="91" spans="7:18" ht="14.25" customHeight="1" x14ac:dyDescent="0.25">
      <c r="G91" s="85">
        <v>21</v>
      </c>
      <c r="H91" s="86">
        <v>1</v>
      </c>
      <c r="I91" s="100"/>
      <c r="J91" s="93">
        <f t="shared" si="0"/>
        <v>0</v>
      </c>
      <c r="K91" s="100"/>
      <c r="L91" s="93">
        <f t="shared" si="1"/>
        <v>0</v>
      </c>
      <c r="M91" s="100"/>
      <c r="N91" s="93">
        <f t="shared" si="2"/>
        <v>0</v>
      </c>
      <c r="O91" s="100"/>
      <c r="P91" s="93">
        <f t="shared" si="3"/>
        <v>0</v>
      </c>
      <c r="Q91" s="100"/>
      <c r="R91" s="93">
        <f t="shared" si="4"/>
        <v>0</v>
      </c>
    </row>
    <row r="92" spans="7:18" ht="14.25" customHeight="1" x14ac:dyDescent="0.25">
      <c r="G92" s="87">
        <v>22</v>
      </c>
      <c r="H92" s="88">
        <v>1</v>
      </c>
      <c r="I92" s="102">
        <v>0</v>
      </c>
      <c r="J92" s="95">
        <f t="shared" si="0"/>
        <v>0</v>
      </c>
      <c r="K92" s="102">
        <v>100</v>
      </c>
      <c r="L92" s="95">
        <f t="shared" si="1"/>
        <v>0</v>
      </c>
      <c r="M92" s="102">
        <v>0</v>
      </c>
      <c r="N92" s="95">
        <f t="shared" si="2"/>
        <v>0</v>
      </c>
      <c r="O92" s="102">
        <v>100</v>
      </c>
      <c r="P92" s="95">
        <f t="shared" si="3"/>
        <v>100</v>
      </c>
      <c r="Q92" s="102">
        <v>100</v>
      </c>
      <c r="R92" s="95">
        <f t="shared" si="4"/>
        <v>100</v>
      </c>
    </row>
    <row r="93" spans="7:18" ht="27" customHeight="1" x14ac:dyDescent="0.25">
      <c r="G93" s="98" t="s">
        <v>163</v>
      </c>
      <c r="H93" s="98"/>
      <c r="I93" s="6"/>
      <c r="J93" s="31">
        <f>SUM(J71:J92)</f>
        <v>6080</v>
      </c>
      <c r="K93" s="39"/>
      <c r="L93" s="31">
        <f>SUM(L71:L92)</f>
        <v>5720</v>
      </c>
      <c r="M93" s="39"/>
      <c r="N93" s="31">
        <f>SUM(N71:N92)</f>
        <v>5550</v>
      </c>
      <c r="O93" s="39"/>
      <c r="P93" s="31">
        <f>SUM(P71:P92)</f>
        <v>5520</v>
      </c>
      <c r="Q93" s="39"/>
      <c r="R93" s="31">
        <f>SUM(R71:R92)</f>
        <v>5950</v>
      </c>
    </row>
    <row r="94" spans="7:18" ht="27" customHeight="1" x14ac:dyDescent="0.25">
      <c r="G94" s="98" t="s">
        <v>164</v>
      </c>
      <c r="H94" s="98"/>
      <c r="I94" s="39"/>
      <c r="J94" s="118">
        <v>1</v>
      </c>
      <c r="K94" s="39"/>
      <c r="L94" s="117">
        <v>3</v>
      </c>
      <c r="M94" s="39"/>
      <c r="N94" s="117">
        <v>4</v>
      </c>
      <c r="O94" s="39"/>
      <c r="P94" s="119">
        <v>5</v>
      </c>
      <c r="Q94" s="39"/>
      <c r="R94" s="117">
        <v>2</v>
      </c>
    </row>
  </sheetData>
  <mergeCells count="35">
    <mergeCell ref="G69:H69"/>
    <mergeCell ref="G93:H93"/>
    <mergeCell ref="G94:H94"/>
    <mergeCell ref="I1:J2"/>
    <mergeCell ref="K1:L2"/>
    <mergeCell ref="M1:N2"/>
    <mergeCell ref="O1:P2"/>
    <mergeCell ref="Q1:R2"/>
    <mergeCell ref="A29:A30"/>
    <mergeCell ref="B5:B6"/>
    <mergeCell ref="A7:A8"/>
    <mergeCell ref="B11:B12"/>
    <mergeCell ref="A17:A18"/>
    <mergeCell ref="A23:A24"/>
    <mergeCell ref="A25:A26"/>
    <mergeCell ref="A27:A28"/>
    <mergeCell ref="B29:B30"/>
    <mergeCell ref="B17:B18"/>
    <mergeCell ref="A5:A6"/>
    <mergeCell ref="A9:A10"/>
    <mergeCell ref="A11:A12"/>
    <mergeCell ref="A13:A14"/>
    <mergeCell ref="A15:A16"/>
    <mergeCell ref="A19:A20"/>
    <mergeCell ref="A21:A22"/>
    <mergeCell ref="B9:B10"/>
    <mergeCell ref="B7:B8"/>
    <mergeCell ref="B13:B14"/>
    <mergeCell ref="B15:B16"/>
    <mergeCell ref="B21:B22"/>
    <mergeCell ref="B23:B24"/>
    <mergeCell ref="B25:B26"/>
    <mergeCell ref="B19:B20"/>
    <mergeCell ref="B27:B28"/>
    <mergeCell ref="G42:H42"/>
  </mergeCells>
  <phoneticPr fontId="6" type="noConversion"/>
  <pageMargins left="0.7" right="0.7" top="0.75" bottom="0.75" header="0.3" footer="0.3"/>
  <pageSetup paperSize="9" scale="2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5598-3AF8-430B-9BB1-BC5FCC0BC486}">
  <dimension ref="A1:K13"/>
  <sheetViews>
    <sheetView workbookViewId="0">
      <selection activeCell="E4" sqref="E4"/>
    </sheetView>
  </sheetViews>
  <sheetFormatPr defaultRowHeight="15" x14ac:dyDescent="0.25"/>
  <sheetData>
    <row r="1" spans="1:11" x14ac:dyDescent="0.25">
      <c r="A1" s="19" t="s">
        <v>15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A3" s="1" t="s">
        <v>3</v>
      </c>
      <c r="B3" s="1" t="s">
        <v>6</v>
      </c>
      <c r="C3" s="1" t="s">
        <v>5</v>
      </c>
      <c r="D3" s="1" t="s">
        <v>4</v>
      </c>
      <c r="E3" s="1" t="s">
        <v>7</v>
      </c>
      <c r="F3" s="1" t="s">
        <v>31</v>
      </c>
      <c r="G3" s="1" t="s">
        <v>10</v>
      </c>
      <c r="H3" s="1" t="s">
        <v>11</v>
      </c>
      <c r="I3" s="1" t="s">
        <v>12</v>
      </c>
      <c r="J3" s="1"/>
      <c r="K3" s="1" t="s">
        <v>8</v>
      </c>
    </row>
    <row r="4" spans="1:11" x14ac:dyDescent="0.25">
      <c r="A4" s="1" t="s">
        <v>13</v>
      </c>
      <c r="B4" s="1">
        <v>0.97570000000000001</v>
      </c>
      <c r="C4" s="1">
        <v>1.3303700000000001</v>
      </c>
      <c r="D4" s="1">
        <v>1.6765000000000001</v>
      </c>
      <c r="E4" s="1">
        <v>2.4841000000000002</v>
      </c>
      <c r="F4" s="1">
        <v>12.10942</v>
      </c>
      <c r="G4" s="1">
        <v>0.11</v>
      </c>
      <c r="H4" s="1"/>
      <c r="I4" s="1"/>
      <c r="J4" s="1"/>
      <c r="K4" s="1"/>
    </row>
    <row r="5" spans="1:11" x14ac:dyDescent="0.25">
      <c r="A5" s="1" t="s">
        <v>14</v>
      </c>
      <c r="B5" s="1">
        <v>256</v>
      </c>
      <c r="C5" s="1">
        <v>129</v>
      </c>
      <c r="D5" s="1">
        <v>10</v>
      </c>
      <c r="E5" s="1">
        <v>75</v>
      </c>
      <c r="F5" s="1">
        <v>32</v>
      </c>
      <c r="G5" s="1">
        <v>1</v>
      </c>
      <c r="H5" s="1"/>
      <c r="I5" s="1"/>
      <c r="J5" s="1"/>
      <c r="K5" s="1" t="s">
        <v>9</v>
      </c>
    </row>
    <row r="6" spans="1:11" x14ac:dyDescent="0.25">
      <c r="A6" s="1" t="s">
        <v>2</v>
      </c>
      <c r="B6" s="1">
        <f t="shared" ref="B6:G6" si="0">B4/B5</f>
        <v>3.811328125E-3</v>
      </c>
      <c r="C6" s="1">
        <f t="shared" si="0"/>
        <v>1.0312945736434109E-2</v>
      </c>
      <c r="D6" s="1">
        <f t="shared" si="0"/>
        <v>0.16765000000000002</v>
      </c>
      <c r="E6" s="1">
        <f t="shared" si="0"/>
        <v>3.3121333333333336E-2</v>
      </c>
      <c r="F6" s="1">
        <f t="shared" si="0"/>
        <v>0.378419375</v>
      </c>
      <c r="G6" s="1">
        <f t="shared" si="0"/>
        <v>0.11</v>
      </c>
      <c r="H6" s="1">
        <v>0.04</v>
      </c>
      <c r="I6" s="1">
        <v>0.02</v>
      </c>
      <c r="J6" s="1"/>
      <c r="K6" s="1">
        <v>6</v>
      </c>
    </row>
    <row r="10" spans="1:11" x14ac:dyDescent="0.25">
      <c r="A10" t="s">
        <v>135</v>
      </c>
      <c r="C10" t="s">
        <v>136</v>
      </c>
    </row>
    <row r="11" spans="1:11" x14ac:dyDescent="0.25">
      <c r="C11" t="s">
        <v>137</v>
      </c>
      <c r="G11" t="s">
        <v>138</v>
      </c>
    </row>
    <row r="13" spans="1:11" x14ac:dyDescent="0.25">
      <c r="A13" t="s">
        <v>139</v>
      </c>
    </row>
  </sheetData>
  <mergeCells count="1">
    <mergeCell ref="A1:K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Kostenanalys_Features</vt:lpstr>
      <vt:lpstr>Morphologischer Kasten</vt:lpstr>
      <vt:lpstr>Kostenanalyse_SMSe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cp:lastPrinted>2024-03-25T10:48:06Z</cp:lastPrinted>
  <dcterms:created xsi:type="dcterms:W3CDTF">2015-06-05T18:19:34Z</dcterms:created>
  <dcterms:modified xsi:type="dcterms:W3CDTF">2024-03-25T16:18:01Z</dcterms:modified>
</cp:coreProperties>
</file>