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5.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6.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7.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8.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9.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10.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1.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drawings/drawing12.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1.xml" ContentType="application/vnd.openxmlformats-officedocument.spreadsheetml.comments+xml"/>
  <Override PartName="/xl/drawings/drawing13.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2.xml" ContentType="application/vnd.openxmlformats-officedocument.spreadsheetml.comments+xml"/>
  <Override PartName="/xl/drawings/drawing14.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3.xml" ContentType="application/vnd.openxmlformats-officedocument.spreadsheetml.comments+xml"/>
  <Override PartName="/xl/drawings/drawing15.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comments4.xml" ContentType="application/vnd.openxmlformats-officedocument.spreadsheetml.comments+xml"/>
  <Override PartName="/xl/drawings/drawing16.xml" ContentType="application/vnd.openxmlformats-officedocument.drawing+xml"/>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comments5.xml" ContentType="application/vnd.openxmlformats-officedocument.spreadsheetml.comments+xml"/>
  <Override PartName="/xl/drawings/drawing17.xml" ContentType="application/vnd.openxmlformats-officedocument.drawing+xml"/>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drawings/drawing18.xml" ContentType="application/vnd.openxmlformats-officedocument.drawing+xml"/>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drawings/drawing19.xml" ContentType="application/vnd.openxmlformats-officedocument.drawing+xml"/>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drawings/drawing20.xml" ContentType="application/vnd.openxmlformats-officedocument.drawing+xml"/>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drawings/drawing21.xml" ContentType="application/vnd.openxmlformats-officedocument.drawing+xml"/>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drawings/drawing22.xml" ContentType="application/vnd.openxmlformats-officedocument.drawing+xml"/>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drawings/drawing23.xml" ContentType="application/vnd.openxmlformats-officedocument.drawing+xml"/>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Models\SATIMGE\SATIM\DataSpreadsheets\TCH_IND\"/>
    </mc:Choice>
  </mc:AlternateContent>
  <xr:revisionPtr revIDLastSave="0" documentId="13_ncr:1_{D2F69BC3-2BE9-4E01-B74C-33BC49AB7142}" xr6:coauthVersionLast="47" xr6:coauthVersionMax="47" xr10:uidLastSave="{00000000-0000-0000-0000-000000000000}"/>
  <bookViews>
    <workbookView xWindow="-120" yWindow="-120" windowWidth="29040" windowHeight="15840" tabRatio="721" activeTab="16" xr2:uid="{F729A2FB-7487-448B-BFDD-0350B6F47A76}"/>
    <workbookView xWindow="28680" yWindow="5355" windowWidth="29040" windowHeight="15840" activeTab="6" xr2:uid="{4B7FA444-669B-4756-9286-B93FCE4ED703}"/>
  </bookViews>
  <sheets>
    <sheet name="Worklog" sheetId="61" r:id="rId1"/>
    <sheet name="ANSv2-692-Home" sheetId="9" r:id="rId2"/>
    <sheet name="Index" sheetId="60" r:id="rId3"/>
    <sheet name="PAMS levers" sheetId="65" r:id="rId4"/>
    <sheet name="Students reprot" sheetId="69" r:id="rId5"/>
    <sheet name="RES" sheetId="52" r:id="rId6"/>
    <sheet name="EB_Exist" sheetId="27" r:id="rId7"/>
    <sheet name="ANSv2-692-REGIONS" sheetId="18" state="veryHidden" r:id="rId8"/>
    <sheet name="ANSv2-692-Commodities" sheetId="19" state="veryHidden" r:id="rId9"/>
    <sheet name="Commodities_BASE" sheetId="29" r:id="rId10"/>
    <sheet name="ANSv2-692-Processes" sheetId="20" state="veryHidden" r:id="rId11"/>
    <sheet name="ANSv2-692-Constraints" sheetId="23" state="veryHidden" r:id="rId12"/>
    <sheet name="ANSv2-692-CommData" sheetId="21" state="veryHidden" r:id="rId13"/>
    <sheet name="CommData_BASE" sheetId="30" r:id="rId14"/>
    <sheet name="Processes_BASE" sheetId="31" r:id="rId15"/>
    <sheet name="ANSv2-692-ProcData" sheetId="25" state="veryHidden" r:id="rId16"/>
    <sheet name="ProcData_plants and boilers" sheetId="56" r:id="rId17"/>
    <sheet name="ProcData_CHP" sheetId="67" r:id="rId18"/>
    <sheet name="links to constraints" sheetId="64" r:id="rId19"/>
    <sheet name="ProcData_Xtechs" sheetId="68" r:id="rId20"/>
    <sheet name="Capital costs" sheetId="66" r:id="rId21"/>
    <sheet name="ANSv2-692-ConstrData" sheetId="24" state="veryHidden" r:id="rId22"/>
    <sheet name="ANSv2-692-ITEMS" sheetId="10" state="veryHidden" r:id="rId23"/>
    <sheet name="ANSv2-692-TS DATA" sheetId="12" state="veryHidden" r:id="rId24"/>
    <sheet name="ANSv2-692-TID DATA" sheetId="13" state="veryHidden" r:id="rId25"/>
    <sheet name="ANSv2-692-TS&amp;TID DATA" sheetId="14" state="veryHidden" r:id="rId26"/>
    <sheet name="ANSv2-692-TS TRADE" sheetId="15" state="veryHidden" r:id="rId27"/>
    <sheet name="ANSv2-692-TID TRADE" sheetId="16" state="veryHidden" r:id="rId28"/>
    <sheet name="ANSv2-692-TS&amp;TID TRADE" sheetId="17" state="veryHidden" r:id="rId29"/>
  </sheets>
  <definedNames>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6" l="1"/>
  <c r="H39" i="56"/>
  <c r="H35" i="56"/>
  <c r="H33" i="56"/>
  <c r="AD17" i="27"/>
  <c r="AD16" i="27"/>
  <c r="AD15" i="27"/>
  <c r="AD13" i="27"/>
  <c r="V26" i="27"/>
  <c r="U8" i="27"/>
  <c r="C19" i="65" l="1"/>
  <c r="E22" i="65"/>
  <c r="AF89" i="56" s="1"/>
  <c r="F89" i="56"/>
  <c r="D89" i="56"/>
  <c r="C89" i="56"/>
  <c r="B89" i="56"/>
  <c r="Y9" i="27"/>
  <c r="Y8" i="27"/>
  <c r="Y12" i="27"/>
  <c r="Y25" i="27"/>
  <c r="Y24" i="27"/>
  <c r="Y11" i="27"/>
  <c r="AB11" i="27"/>
  <c r="Y23" i="27"/>
  <c r="Y22" i="27"/>
  <c r="K106" i="69"/>
  <c r="K101" i="69"/>
  <c r="K102" i="69"/>
  <c r="K105" i="69"/>
  <c r="K104" i="69"/>
  <c r="K103" i="69"/>
  <c r="K107" i="69"/>
  <c r="E26" i="69"/>
  <c r="F26" i="69"/>
  <c r="G26" i="69"/>
  <c r="H26" i="69"/>
  <c r="I26" i="69"/>
  <c r="J26" i="69"/>
  <c r="K26" i="69"/>
  <c r="AY1" i="56"/>
  <c r="Y18" i="27" l="1"/>
  <c r="AZ1" i="56" l="1"/>
  <c r="E17" i="65"/>
  <c r="D17" i="65"/>
  <c r="AX1" i="56"/>
  <c r="AW1" i="56"/>
  <c r="AV1" i="56"/>
  <c r="AU1" i="56"/>
  <c r="AT1" i="56"/>
  <c r="AS1" i="56"/>
  <c r="AX4" i="56"/>
  <c r="AW4" i="56"/>
  <c r="AV4" i="56"/>
  <c r="C1" i="64"/>
  <c r="G8" i="30" l="1"/>
  <c r="H8" i="30" s="1"/>
  <c r="I8" i="30" s="1"/>
  <c r="J8" i="30" s="1"/>
  <c r="G9" i="30"/>
  <c r="H9" i="30"/>
  <c r="I9" i="30" s="1"/>
  <c r="J9" i="30" s="1"/>
  <c r="F9" i="30"/>
  <c r="F8" i="30"/>
  <c r="V5" i="68"/>
  <c r="F13" i="68"/>
  <c r="B13" i="68"/>
  <c r="C13" i="68"/>
  <c r="D13" i="68"/>
  <c r="C10" i="29"/>
  <c r="C11" i="29"/>
  <c r="C12" i="29"/>
  <c r="C13" i="29"/>
  <c r="C14" i="29"/>
  <c r="C15" i="29"/>
  <c r="C16" i="29"/>
  <c r="C17" i="29"/>
  <c r="C18" i="29"/>
  <c r="C19" i="29"/>
  <c r="C20" i="29"/>
  <c r="C9" i="29"/>
  <c r="U5" i="68"/>
  <c r="T5" i="68"/>
  <c r="S5" i="68"/>
  <c r="R5" i="68"/>
  <c r="F12" i="68"/>
  <c r="E12" i="68"/>
  <c r="F11" i="68"/>
  <c r="E11" i="68"/>
  <c r="F10" i="68"/>
  <c r="E10" i="68"/>
  <c r="E9" i="68"/>
  <c r="F9" i="68"/>
  <c r="B12" i="68"/>
  <c r="C12" i="68"/>
  <c r="D12" i="68"/>
  <c r="B10" i="68"/>
  <c r="C10" i="68"/>
  <c r="D10" i="68"/>
  <c r="B11" i="68"/>
  <c r="C11" i="68"/>
  <c r="D11" i="68"/>
  <c r="C9" i="68"/>
  <c r="D9" i="68"/>
  <c r="B9" i="68"/>
  <c r="A2" i="68"/>
  <c r="B1" i="68"/>
  <c r="AC12" i="27" l="1"/>
  <c r="V5" i="67"/>
  <c r="F12" i="67"/>
  <c r="F11" i="67"/>
  <c r="E10" i="67"/>
  <c r="D10" i="67"/>
  <c r="C40" i="31"/>
  <c r="C10" i="67" s="1"/>
  <c r="B40" i="31"/>
  <c r="B10" i="67" s="1"/>
  <c r="R11" i="67" s="1"/>
  <c r="A9" i="67"/>
  <c r="A2" i="67"/>
  <c r="B1" i="67"/>
  <c r="H88" i="56"/>
  <c r="H84" i="56"/>
  <c r="H82" i="56"/>
  <c r="D81" i="56"/>
  <c r="D78" i="56"/>
  <c r="D73" i="56"/>
  <c r="D68" i="56"/>
  <c r="D64" i="56"/>
  <c r="D59" i="56"/>
  <c r="D52" i="56" l="1"/>
  <c r="D53" i="56"/>
  <c r="D54" i="56"/>
  <c r="D56" i="56"/>
  <c r="D58" i="56"/>
  <c r="D51" i="56"/>
  <c r="D49" i="56"/>
  <c r="D47" i="56"/>
  <c r="D46" i="56"/>
  <c r="D45" i="56"/>
  <c r="C13" i="64"/>
  <c r="E15" i="65"/>
  <c r="C15" i="65" s="1"/>
  <c r="D15" i="65" s="1"/>
  <c r="C16" i="65"/>
  <c r="D16" i="65" s="1"/>
  <c r="AC10" i="27" l="1"/>
  <c r="AC11" i="27"/>
  <c r="AC9" i="27"/>
  <c r="AC8" i="27"/>
  <c r="E13" i="56"/>
  <c r="E62" i="56" s="1"/>
  <c r="H37" i="56"/>
  <c r="H86" i="56" s="1"/>
  <c r="U10" i="27"/>
  <c r="AC19" i="27"/>
  <c r="I44" i="56" s="1"/>
  <c r="J44" i="56" s="1"/>
  <c r="K44" i="56" s="1"/>
  <c r="AC17" i="27"/>
  <c r="AC16" i="27"/>
  <c r="AC15" i="27"/>
  <c r="AC13" i="27"/>
  <c r="E9" i="30"/>
  <c r="E8" i="30"/>
  <c r="C9" i="30"/>
  <c r="B9" i="30"/>
  <c r="C8" i="30"/>
  <c r="B8" i="30"/>
  <c r="F44" i="56"/>
  <c r="E43" i="56"/>
  <c r="D43" i="56"/>
  <c r="C19" i="31"/>
  <c r="C39" i="31" s="1"/>
  <c r="B19" i="31"/>
  <c r="B39" i="31" s="1"/>
  <c r="E41" i="56"/>
  <c r="E40" i="56"/>
  <c r="E38" i="56"/>
  <c r="E87" i="56" s="1"/>
  <c r="E36" i="56"/>
  <c r="E85" i="56" s="1"/>
  <c r="E34" i="56"/>
  <c r="E83" i="56" s="1"/>
  <c r="E32" i="56"/>
  <c r="E81" i="56" s="1"/>
  <c r="F33" i="56"/>
  <c r="D34" i="56"/>
  <c r="D36" i="56"/>
  <c r="D38" i="56"/>
  <c r="D40" i="56"/>
  <c r="D32" i="56"/>
  <c r="C15" i="31"/>
  <c r="C36" i="31" s="1"/>
  <c r="C83" i="56" s="1"/>
  <c r="B15" i="31"/>
  <c r="B36" i="31" s="1"/>
  <c r="B83" i="56" s="1"/>
  <c r="R84" i="56" s="1"/>
  <c r="C16" i="31"/>
  <c r="C37" i="31" s="1"/>
  <c r="C85" i="56" s="1"/>
  <c r="B16" i="31"/>
  <c r="B37" i="31" s="1"/>
  <c r="B85" i="56" s="1"/>
  <c r="R86" i="56" s="1"/>
  <c r="C17" i="31"/>
  <c r="C38" i="31" s="1"/>
  <c r="C87" i="56" s="1"/>
  <c r="B17" i="31"/>
  <c r="B38" i="31" s="1"/>
  <c r="B87" i="56" s="1"/>
  <c r="R88" i="56" s="1"/>
  <c r="C18" i="31"/>
  <c r="C40" i="56" s="1"/>
  <c r="B18" i="31"/>
  <c r="B40" i="56" s="1"/>
  <c r="B14" i="31"/>
  <c r="B35" i="31" s="1"/>
  <c r="B81" i="56" s="1"/>
  <c r="R82" i="56" s="1"/>
  <c r="C14" i="31"/>
  <c r="C35" i="31" s="1"/>
  <c r="C81" i="56" s="1"/>
  <c r="F31" i="56"/>
  <c r="E30" i="56"/>
  <c r="E79" i="56" s="1"/>
  <c r="E29" i="56"/>
  <c r="E78" i="56" s="1"/>
  <c r="C13" i="31"/>
  <c r="C29" i="56" s="1"/>
  <c r="B13" i="31"/>
  <c r="F28" i="56"/>
  <c r="F27" i="56"/>
  <c r="E26" i="56"/>
  <c r="E75" i="56" s="1"/>
  <c r="E25" i="56"/>
  <c r="E74" i="56" s="1"/>
  <c r="E24" i="56"/>
  <c r="E73" i="56" s="1"/>
  <c r="C12" i="31"/>
  <c r="B12" i="31"/>
  <c r="F23" i="56"/>
  <c r="F22" i="56"/>
  <c r="E21" i="56"/>
  <c r="E20" i="56"/>
  <c r="E69" i="56" s="1"/>
  <c r="E19" i="56"/>
  <c r="E68" i="56" s="1"/>
  <c r="C11" i="31"/>
  <c r="B11" i="31"/>
  <c r="F18" i="56"/>
  <c r="E17" i="56"/>
  <c r="E66" i="56" s="1"/>
  <c r="E16" i="56"/>
  <c r="E65" i="56" s="1"/>
  <c r="E15" i="56"/>
  <c r="C10" i="31"/>
  <c r="B10" i="31"/>
  <c r="F14" i="56"/>
  <c r="E12" i="56"/>
  <c r="E61" i="56" s="1"/>
  <c r="E11" i="56"/>
  <c r="E60" i="56" s="1"/>
  <c r="E10" i="56"/>
  <c r="E59" i="56" s="1"/>
  <c r="I15" i="27"/>
  <c r="H15" i="27"/>
  <c r="I14" i="27"/>
  <c r="H14" i="27"/>
  <c r="D13" i="27"/>
  <c r="C13" i="27"/>
  <c r="B13" i="27"/>
  <c r="A13" i="27"/>
  <c r="I11" i="27"/>
  <c r="H11" i="27"/>
  <c r="I10" i="27"/>
  <c r="H10" i="27"/>
  <c r="I7" i="27"/>
  <c r="H7" i="27"/>
  <c r="I6" i="27"/>
  <c r="H6" i="27"/>
  <c r="I5" i="27"/>
  <c r="H5" i="27"/>
  <c r="C34" i="56" l="1"/>
  <c r="C19" i="56"/>
  <c r="C32" i="31"/>
  <c r="C68" i="56" s="1"/>
  <c r="C27" i="31"/>
  <c r="C54" i="56" s="1"/>
  <c r="C22" i="31"/>
  <c r="C47" i="56" s="1"/>
  <c r="F50" i="56"/>
  <c r="F57" i="56" s="1"/>
  <c r="F77" i="56"/>
  <c r="B36" i="56"/>
  <c r="I37" i="56" s="1"/>
  <c r="J37" i="56" s="1"/>
  <c r="K37" i="56" s="1"/>
  <c r="B29" i="56"/>
  <c r="U31" i="56" s="1"/>
  <c r="B34" i="31"/>
  <c r="B78" i="56" s="1"/>
  <c r="R80" i="56" s="1"/>
  <c r="B24" i="31"/>
  <c r="B51" i="56" s="1"/>
  <c r="B29" i="31"/>
  <c r="B58" i="56" s="1"/>
  <c r="B34" i="56"/>
  <c r="C34" i="31"/>
  <c r="C78" i="56" s="1"/>
  <c r="C29" i="31"/>
  <c r="C58" i="56" s="1"/>
  <c r="C24" i="31"/>
  <c r="C51" i="56" s="1"/>
  <c r="B15" i="56"/>
  <c r="B8" i="64" s="1"/>
  <c r="B31" i="31"/>
  <c r="B64" i="56" s="1"/>
  <c r="R67" i="56" s="1"/>
  <c r="B26" i="31"/>
  <c r="B53" i="56" s="1"/>
  <c r="B21" i="31"/>
  <c r="B46" i="56" s="1"/>
  <c r="B32" i="56"/>
  <c r="B43" i="56"/>
  <c r="B19" i="56"/>
  <c r="I22" i="56" s="1"/>
  <c r="J22" i="56" s="1"/>
  <c r="P22" i="56" s="1"/>
  <c r="B32" i="31"/>
  <c r="B68" i="56" s="1"/>
  <c r="R71" i="56" s="1"/>
  <c r="B27" i="31"/>
  <c r="B54" i="56" s="1"/>
  <c r="B22" i="31"/>
  <c r="B47" i="56" s="1"/>
  <c r="C15" i="56"/>
  <c r="C31" i="31"/>
  <c r="C64" i="56" s="1"/>
  <c r="C26" i="31"/>
  <c r="C53" i="56" s="1"/>
  <c r="C21" i="31"/>
  <c r="C46" i="56" s="1"/>
  <c r="B24" i="56"/>
  <c r="I27" i="56" s="1"/>
  <c r="J27" i="56" s="1"/>
  <c r="P27" i="56" s="1"/>
  <c r="B33" i="31"/>
  <c r="B73" i="56" s="1"/>
  <c r="R76" i="56" s="1"/>
  <c r="B28" i="31"/>
  <c r="B56" i="56" s="1"/>
  <c r="B23" i="31"/>
  <c r="B49" i="56" s="1"/>
  <c r="F51" i="56"/>
  <c r="F58" i="56" s="1"/>
  <c r="F80" i="56"/>
  <c r="C32" i="56"/>
  <c r="C24" i="56"/>
  <c r="C33" i="31"/>
  <c r="C73" i="56" s="1"/>
  <c r="C23" i="31"/>
  <c r="C49" i="56" s="1"/>
  <c r="C28" i="31"/>
  <c r="C56" i="56" s="1"/>
  <c r="F35" i="56"/>
  <c r="F82" i="56"/>
  <c r="C38" i="56"/>
  <c r="B38" i="56"/>
  <c r="I39" i="56" s="1"/>
  <c r="J39" i="56" s="1"/>
  <c r="K39" i="56" s="1"/>
  <c r="C36" i="56"/>
  <c r="C43" i="56"/>
  <c r="F76" i="56"/>
  <c r="F49" i="56"/>
  <c r="F56" i="56" s="1"/>
  <c r="F67" i="56"/>
  <c r="F46" i="56"/>
  <c r="F53" i="56" s="1"/>
  <c r="AL5" i="56"/>
  <c r="E70" i="56"/>
  <c r="F63" i="56"/>
  <c r="F45" i="56"/>
  <c r="F52" i="56" s="1"/>
  <c r="F71" i="56"/>
  <c r="F47" i="56"/>
  <c r="F54" i="56" s="1"/>
  <c r="AM5" i="56"/>
  <c r="AM28" i="56" s="1"/>
  <c r="F72" i="56"/>
  <c r="F48" i="56"/>
  <c r="F55" i="56" s="1"/>
  <c r="AK5" i="56"/>
  <c r="E64" i="56"/>
  <c r="I42" i="56"/>
  <c r="J42" i="56" s="1"/>
  <c r="K42" i="56" s="1"/>
  <c r="I35" i="56" l="1"/>
  <c r="J35" i="56" s="1"/>
  <c r="K35" i="56" s="1"/>
  <c r="AC34" i="56"/>
  <c r="AD34" i="56" s="1"/>
  <c r="AL26" i="56"/>
  <c r="AR26" i="56" s="1"/>
  <c r="AR5" i="56"/>
  <c r="AU5" i="56" s="1"/>
  <c r="AX5" i="56" s="1"/>
  <c r="AA27" i="56"/>
  <c r="I31" i="56"/>
  <c r="J31" i="56" s="1"/>
  <c r="K31" i="56" s="1"/>
  <c r="U27" i="56"/>
  <c r="U22" i="56"/>
  <c r="AA22" i="56"/>
  <c r="AK15" i="56"/>
  <c r="AK64" i="56" s="1"/>
  <c r="C4" i="64"/>
  <c r="AA31" i="56"/>
  <c r="B6" i="64"/>
  <c r="B5" i="64"/>
  <c r="B4" i="64"/>
  <c r="I18" i="56"/>
  <c r="J18" i="56" s="1"/>
  <c r="AM23" i="56"/>
  <c r="AM72" i="56" s="1"/>
  <c r="K27" i="56"/>
  <c r="U18" i="56"/>
  <c r="AA18" i="56"/>
  <c r="F37" i="56"/>
  <c r="F84" i="56"/>
  <c r="C5" i="64"/>
  <c r="AM49" i="56"/>
  <c r="AM56" i="56" s="1"/>
  <c r="AM77" i="56"/>
  <c r="K22" i="56"/>
  <c r="AL21" i="56"/>
  <c r="AR21" i="56" s="1"/>
  <c r="AL70" i="56" l="1"/>
  <c r="C6" i="64"/>
  <c r="AU21" i="56"/>
  <c r="AX21" i="56"/>
  <c r="AL75" i="56"/>
  <c r="AX26" i="56"/>
  <c r="AU26" i="56"/>
  <c r="AK46" i="56"/>
  <c r="AK53" i="56" s="1"/>
  <c r="AM47" i="56"/>
  <c r="AM54" i="56" s="1"/>
  <c r="P18" i="56"/>
  <c r="K18" i="56"/>
  <c r="C8" i="64"/>
  <c r="F39" i="56"/>
  <c r="F86" i="56"/>
  <c r="AC36" i="56"/>
  <c r="AD36" i="56" s="1"/>
  <c r="P31" i="56"/>
  <c r="F42" i="56" l="1"/>
  <c r="AC40" i="56" s="1"/>
  <c r="AD40" i="56" s="1"/>
  <c r="F88" i="56"/>
  <c r="AC38" i="56"/>
  <c r="AD38" i="56" s="1"/>
  <c r="B9" i="27" l="1"/>
  <c r="A9" i="27"/>
  <c r="D9" i="27"/>
  <c r="C9" i="27"/>
  <c r="B4" i="27"/>
  <c r="A4" i="27"/>
  <c r="D4" i="27"/>
  <c r="C4" i="27"/>
  <c r="C23" i="27" l="1"/>
  <c r="C22" i="27"/>
  <c r="C21" i="27"/>
  <c r="K8" i="27" l="1"/>
  <c r="K7" i="27"/>
  <c r="K6" i="27"/>
  <c r="K5" i="27" l="1"/>
  <c r="K4" i="27" l="1"/>
  <c r="D15" i="56" l="1"/>
  <c r="D19" i="56" s="1"/>
  <c r="D24" i="56" s="1"/>
  <c r="D29" i="56" s="1"/>
  <c r="AJ5" i="56"/>
  <c r="AI5" i="56"/>
  <c r="AQ5" i="56" s="1"/>
  <c r="AT5" i="56" s="1"/>
  <c r="AW5" i="56" s="1"/>
  <c r="AH5" i="56"/>
  <c r="AP5" i="56" s="1"/>
  <c r="AS5" i="56" s="1"/>
  <c r="AV5" i="56" s="1"/>
  <c r="AH16" i="56" l="1"/>
  <c r="AH29" i="56"/>
  <c r="AH19" i="56"/>
  <c r="AH24" i="56"/>
  <c r="AI17" i="56"/>
  <c r="AI30" i="56"/>
  <c r="AI25" i="56"/>
  <c r="AI20" i="56"/>
  <c r="AI69" i="56" l="1"/>
  <c r="AQ20" i="56"/>
  <c r="AI74" i="56"/>
  <c r="AQ25" i="56"/>
  <c r="AI79" i="56"/>
  <c r="AQ30" i="56"/>
  <c r="AH73" i="56"/>
  <c r="AP24" i="56"/>
  <c r="AH68" i="56"/>
  <c r="AP19" i="56"/>
  <c r="AH78" i="56"/>
  <c r="AP29" i="56"/>
  <c r="AI66" i="56"/>
  <c r="AQ17" i="56"/>
  <c r="AH65" i="56"/>
  <c r="AP16" i="56"/>
  <c r="E8" i="60"/>
  <c r="E9" i="60"/>
  <c r="E10" i="60"/>
  <c r="E11" i="60"/>
  <c r="A2" i="56"/>
  <c r="D11" i="60" s="1"/>
  <c r="D10" i="60"/>
  <c r="A2" i="31"/>
  <c r="D9" i="60" s="1"/>
  <c r="A2" i="30"/>
  <c r="D8" i="60" s="1"/>
  <c r="A2" i="29"/>
  <c r="E7" i="60"/>
  <c r="AS24" i="56" l="1"/>
  <c r="AV24" i="56"/>
  <c r="AW30" i="56"/>
  <c r="AT30" i="56"/>
  <c r="AV29" i="56"/>
  <c r="AS29" i="56"/>
  <c r="AV19" i="56"/>
  <c r="AS19" i="56"/>
  <c r="AS16" i="56"/>
  <c r="AV16" i="56"/>
  <c r="AW25" i="56"/>
  <c r="AT25" i="56"/>
  <c r="AW17" i="56"/>
  <c r="AT17" i="56"/>
  <c r="AT20" i="56"/>
  <c r="AW20" i="56"/>
  <c r="D7" i="60"/>
  <c r="A1" i="29" l="1"/>
  <c r="A1" i="56"/>
  <c r="A1" i="68" s="1"/>
  <c r="A1" i="30"/>
  <c r="A1" i="31"/>
  <c r="D10" i="56" l="1"/>
  <c r="A9" i="56"/>
  <c r="B1" i="56"/>
  <c r="AG5" i="56" l="1"/>
  <c r="B9" i="31"/>
  <c r="B10" i="56" l="1"/>
  <c r="B30" i="31"/>
  <c r="B59" i="56" s="1"/>
  <c r="R63" i="56" s="1"/>
  <c r="B25" i="31"/>
  <c r="B52" i="56" s="1"/>
  <c r="B20" i="31"/>
  <c r="B45" i="56" s="1"/>
  <c r="U14" i="56"/>
  <c r="B7" i="64"/>
  <c r="AA14" i="56"/>
  <c r="AH10" i="56"/>
  <c r="AL13" i="56"/>
  <c r="AI11" i="56"/>
  <c r="AJ12" i="56"/>
  <c r="I14" i="56"/>
  <c r="C9" i="31"/>
  <c r="AI60" i="56" l="1"/>
  <c r="AQ11" i="56"/>
  <c r="AL62" i="56"/>
  <c r="AR13" i="56"/>
  <c r="AH59" i="56"/>
  <c r="AP10" i="56"/>
  <c r="C10" i="56"/>
  <c r="C30" i="31"/>
  <c r="C59" i="56" s="1"/>
  <c r="C20" i="31"/>
  <c r="C45" i="56" s="1"/>
  <c r="C25" i="31"/>
  <c r="C52" i="56" s="1"/>
  <c r="J14" i="56"/>
  <c r="P14" i="56" s="1"/>
  <c r="C7" i="64"/>
  <c r="AJ61" i="56"/>
  <c r="AJ45" i="56"/>
  <c r="AJ52" i="56" s="1"/>
  <c r="B1" i="31"/>
  <c r="B1" i="30"/>
  <c r="AV10" i="56" l="1"/>
  <c r="AS10" i="56"/>
  <c r="AX13" i="56"/>
  <c r="AU13" i="56"/>
  <c r="AT11" i="56"/>
  <c r="AW11" i="56"/>
  <c r="K14" i="56"/>
  <c r="AC32" i="56" l="1"/>
  <c r="AD32" i="56" s="1"/>
  <c r="AD14" i="27"/>
  <c r="AC14" i="27" s="1"/>
  <c r="I33" i="56" s="1"/>
  <c r="J33" i="56" s="1"/>
  <c r="K33" i="56" s="1"/>
  <c r="V25" i="27"/>
  <c r="V27"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CEA09C23-CFA5-4A41-8AF2-C078A6DD1DB4}">
      <text>
        <r>
          <rPr>
            <sz val="8"/>
            <color indexed="81"/>
            <rFont val="Tahoma"/>
            <family val="2"/>
          </rPr>
          <t>If Process Activity is: Output-based, leave blank.
Input-based, insert 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B3CEC56D-8FD5-496C-896C-2A83E3F35B60}">
      <text>
        <r>
          <rPr>
            <sz val="8"/>
            <color indexed="81"/>
            <rFont val="Tahoma"/>
            <family val="2"/>
          </rPr>
          <t>If Process Activity is: Output-based, leave blank.
Input-based, insert 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2D2F9D0F-4759-41C7-AE0C-AE8EC3DBC769}">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<sst xmlns="http://schemas.openxmlformats.org/spreadsheetml/2006/main" count="776" uniqueCount="352">
  <si>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</si>
  <si>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</si>
  <si>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</si>
  <si>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</si>
  <si>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</si>
  <si>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</si>
  <si>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</si>
  <si>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</si>
  <si>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</si>
  <si>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</si>
  <si>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</si>
  <si>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</si>
  <si>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</si>
  <si>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</si>
  <si>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</si>
  <si>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</si>
  <si>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</si>
  <si>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</si>
  <si>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</si>
  <si>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</si>
  <si>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</si>
  <si>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</si>
  <si>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</si>
  <si>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</si>
  <si>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</si>
  <si>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</si>
  <si>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</si>
  <si>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</si>
  <si>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</si>
  <si>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</si>
  <si>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</si>
  <si>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</si>
  <si>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</si>
  <si>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</si>
  <si>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</si>
  <si>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</si>
  <si>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</si>
  <si>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</si>
  <si>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</si>
  <si>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</si>
  <si>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</si>
  <si>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</si>
  <si>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</si>
  <si>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</si>
  <si>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</si>
  <si>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</si>
  <si>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</si>
  <si>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</si>
  <si>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</si>
  <si>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</si>
  <si>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</si>
  <si>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</si>
  <si>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</si>
  <si>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</si>
  <si>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</si>
  <si>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</si>
  <si>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</si>
  <si>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</si>
  <si>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</si>
  <si>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</si>
  <si>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</si>
  <si>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</si>
  <si>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</si>
  <si>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</si>
  <si>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</si>
  <si>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</si>
  <si>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</si>
  <si>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</si>
  <si>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</si>
  <si>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</si>
  <si>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</si>
  <si>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</si>
  <si>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</si>
  <si>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</si>
  <si>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</si>
  <si>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</si>
  <si>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</si>
  <si>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</si>
  <si>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</si>
  <si>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</si>
  <si>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</si>
  <si>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</si>
  <si>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</si>
  <si>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</si>
  <si>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</si>
  <si>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</si>
  <si>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</si>
  <si>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</si>
  <si>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</si>
  <si>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</si>
  <si>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</si>
  <si>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</si>
  <si>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</si>
  <si>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</si>
  <si>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</si>
  <si>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</si>
  <si>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</si>
  <si>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</si>
  <si>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</si>
  <si>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</si>
  <si>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</si>
  <si>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</si>
  <si>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</si>
  <si>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</si>
  <si>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</si>
  <si>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</si>
  <si>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</si>
  <si>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</si>
  <si>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</si>
  <si>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</si>
  <si>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</si>
  <si>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</si>
  <si>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</si>
  <si>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</si>
  <si>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ANSv2-692-Home</t>
  </si>
  <si>
    <t>* Sectoral commodities</t>
  </si>
  <si>
    <t>PJ</t>
  </si>
  <si>
    <t>COM,NRG,DAYNITE,ELC</t>
  </si>
  <si>
    <t>COM,NRG,ANNUAL,FOSSIL</t>
  </si>
  <si>
    <t>PJ,PJa</t>
  </si>
  <si>
    <t>PRC_CAPACT</t>
  </si>
  <si>
    <t>ACT_EFF</t>
  </si>
  <si>
    <t>ANNUAL</t>
  </si>
  <si>
    <t>Supply</t>
  </si>
  <si>
    <t>Secondary Commodities</t>
  </si>
  <si>
    <t>REGION1</t>
  </si>
  <si>
    <t>Commodity</t>
  </si>
  <si>
    <t>PRC,PRE,ANNUAL</t>
  </si>
  <si>
    <t>PRC_ACTUNT</t>
  </si>
  <si>
    <t>mt</t>
  </si>
  <si>
    <t>COM_PROJ</t>
  </si>
  <si>
    <t>Producers</t>
  </si>
  <si>
    <t>Tech description</t>
  </si>
  <si>
    <t>Consumers</t>
  </si>
  <si>
    <t>unit</t>
  </si>
  <si>
    <t>value</t>
  </si>
  <si>
    <t>Source</t>
  </si>
  <si>
    <t>Commodity Code</t>
  </si>
  <si>
    <t>Tech Code</t>
  </si>
  <si>
    <t>Coal</t>
  </si>
  <si>
    <t>* Conversion technologies</t>
  </si>
  <si>
    <t>PRC_ACTFLO</t>
  </si>
  <si>
    <t>ACT_BND-LO</t>
  </si>
  <si>
    <t>Existing Capacity</t>
  </si>
  <si>
    <t>Main activity flow</t>
  </si>
  <si>
    <t>Relationship between main activity flow and other flows</t>
  </si>
  <si>
    <t>Activity Limits</t>
  </si>
  <si>
    <t>Capacity to Activity</t>
  </si>
  <si>
    <t>Main activity efficiency</t>
  </si>
  <si>
    <t>PRC_RESID</t>
  </si>
  <si>
    <t>Fixed Cost</t>
  </si>
  <si>
    <t>NCAP_FOM</t>
  </si>
  <si>
    <t>Scenario to Import</t>
  </si>
  <si>
    <t>Scenarios</t>
  </si>
  <si>
    <t>BASE</t>
  </si>
  <si>
    <t>Import?</t>
  </si>
  <si>
    <t>Sheets</t>
  </si>
  <si>
    <t>Base Model</t>
  </si>
  <si>
    <t>Lower bound act (interp.rule)</t>
  </si>
  <si>
    <t>Lower bound act</t>
  </si>
  <si>
    <t>Capacity Limit</t>
  </si>
  <si>
    <t>CAP_BND-UP</t>
  </si>
  <si>
    <t>CV (MJ/kg)</t>
  </si>
  <si>
    <t>LHV</t>
  </si>
  <si>
    <t>2017 Energy/Commodity Balance</t>
  </si>
  <si>
    <t>Retirement Profile needs to be fine tuned</t>
  </si>
  <si>
    <t>Investment Cost</t>
  </si>
  <si>
    <t>NCAP_COST</t>
  </si>
  <si>
    <t>NCAP_START</t>
  </si>
  <si>
    <t>Electricity</t>
  </si>
  <si>
    <t>Capacity</t>
  </si>
  <si>
    <t>Pulping - Mechanical</t>
  </si>
  <si>
    <t>Pulping - Chemical</t>
  </si>
  <si>
    <t>Pulping - Dissolving</t>
  </si>
  <si>
    <t>Paper - Mill</t>
  </si>
  <si>
    <t>Paper - Recovery Mill</t>
  </si>
  <si>
    <t>Boiler - Coal</t>
  </si>
  <si>
    <t>Tertiary</t>
  </si>
  <si>
    <t>Boiler - Gas</t>
  </si>
  <si>
    <t>IPPELC</t>
  </si>
  <si>
    <t>IPPCOA</t>
  </si>
  <si>
    <t>IPPSTM</t>
  </si>
  <si>
    <t>IPPBLQ</t>
  </si>
  <si>
    <t>IPPPULP</t>
  </si>
  <si>
    <t>Steam</t>
  </si>
  <si>
    <t>Black Liquor</t>
  </si>
  <si>
    <t>Gas</t>
  </si>
  <si>
    <t>IPPBIO</t>
  </si>
  <si>
    <t>IPPGAS</t>
  </si>
  <si>
    <t>HFO</t>
  </si>
  <si>
    <t>IPPHFO</t>
  </si>
  <si>
    <t>Boiler - black liquor</t>
  </si>
  <si>
    <t>Boiler - biomass</t>
  </si>
  <si>
    <t>Boiler - coal + hfo</t>
  </si>
  <si>
    <t>CHP</t>
  </si>
  <si>
    <t>Disolving pulp</t>
  </si>
  <si>
    <t>Pulp</t>
  </si>
  <si>
    <t>IPPPULPD</t>
  </si>
  <si>
    <t>Paper</t>
  </si>
  <si>
    <t>IPPPAP</t>
  </si>
  <si>
    <t>IPPSTMBIO-E</t>
  </si>
  <si>
    <t>IPPSTMCOA-E</t>
  </si>
  <si>
    <t>IPPSTMBLQ-E</t>
  </si>
  <si>
    <t>IPPELCSTM-E</t>
  </si>
  <si>
    <t>IPPSTMGAS-E</t>
  </si>
  <si>
    <t>IPPSTMCOAOIL</t>
  </si>
  <si>
    <t>IPPMCH-E</t>
  </si>
  <si>
    <t>IPPCHE-E</t>
  </si>
  <si>
    <t>IPPDIS-E</t>
  </si>
  <si>
    <t>IPPREC-E</t>
  </si>
  <si>
    <t>IPPPAP-E</t>
  </si>
  <si>
    <t>Recycled paper</t>
  </si>
  <si>
    <t>IPPREC</t>
  </si>
  <si>
    <t>Biomass</t>
  </si>
  <si>
    <t>Black liquor</t>
  </si>
  <si>
    <t>Plants</t>
  </si>
  <si>
    <t>Chemical (&amp; NSSC)</t>
  </si>
  <si>
    <t>Mech (&amp;Thermo)</t>
  </si>
  <si>
    <t>Dissolving</t>
  </si>
  <si>
    <t>Recovered paper</t>
  </si>
  <si>
    <t>Boiler</t>
  </si>
  <si>
    <t>Coal/HFO</t>
  </si>
  <si>
    <t>Subtotal</t>
  </si>
  <si>
    <t>Other commodities: Production(+)/consumption(-)</t>
  </si>
  <si>
    <t>Dissolving pulp</t>
  </si>
  <si>
    <t>Recovered Paper</t>
  </si>
  <si>
    <t>Energy consumption (-)/production (+)</t>
  </si>
  <si>
    <t>* don’t delete this line</t>
  </si>
  <si>
    <t>Mtonnes</t>
  </si>
  <si>
    <t>COM,DEM,ANNUAL,OTH</t>
  </si>
  <si>
    <t>NCAP_AFA-UP</t>
  </si>
  <si>
    <t>ACT_BND-FX</t>
  </si>
  <si>
    <t>scale</t>
  </si>
  <si>
    <t>efficiency</t>
  </si>
  <si>
    <t>avail</t>
  </si>
  <si>
    <t>NCAP_BND-UP</t>
  </si>
  <si>
    <t>Would there be a case for switching all pulping to chemical? Model is switching away from mech probably because of the utilisation of liquor.</t>
  </si>
  <si>
    <t>High</t>
  </si>
  <si>
    <t>Low</t>
  </si>
  <si>
    <t>Manufacturing efficiency</t>
  </si>
  <si>
    <t>assumed half</t>
  </si>
  <si>
    <t>NEES:</t>
  </si>
  <si>
    <t xml:space="preserve">for HVAC, pumps, lights, etc. </t>
  </si>
  <si>
    <t>NEES for 'manufacturing'</t>
  </si>
  <si>
    <t>pg 11 from NEES p2015:</t>
  </si>
  <si>
    <t>pg 27</t>
  </si>
  <si>
    <t xml:space="preserve">NEES target "weighted mean specific energy consumption in manufacturing by 2030" including I&amp;S and other furnace industries. </t>
  </si>
  <si>
    <t>selected:</t>
  </si>
  <si>
    <t>Pams on?</t>
  </si>
  <si>
    <t>Max EE techs penetration:</t>
  </si>
  <si>
    <t>IPPCHE-E-T1</t>
  </si>
  <si>
    <t>IPPCHE-E-T2</t>
  </si>
  <si>
    <t>IPPCHE-N</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</si>
  <si>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</si>
  <si>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</si>
  <si>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</si>
  <si>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</si>
  <si>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</si>
  <si>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</si>
  <si>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</si>
  <si>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</si>
  <si>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</si>
  <si>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</si>
  <si>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</si>
  <si>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</si>
  <si>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</si>
  <si>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</si>
  <si>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</si>
  <si>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</si>
  <si>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</si>
  <si>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</si>
  <si>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</si>
  <si>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</si>
  <si>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2015ZAR</t>
  </si>
  <si>
    <t>NCAP_TLIFE</t>
  </si>
  <si>
    <t>Gas CHP</t>
  </si>
  <si>
    <t>IPPCHPGAS-N</t>
  </si>
  <si>
    <t>Steam to elec</t>
  </si>
  <si>
    <t>PRC,CHP,ANNUAL</t>
  </si>
  <si>
    <t>NCAP_CHPR-FX</t>
  </si>
  <si>
    <t>used to be:</t>
  </si>
  <si>
    <t>comgrptest</t>
  </si>
  <si>
    <t>commodityGroupCHP</t>
  </si>
  <si>
    <t>COMGRP,COMGRPTRU</t>
  </si>
  <si>
    <t>COMVERSION TECHNOLOGIES</t>
  </si>
  <si>
    <t>XIPPBIO</t>
  </si>
  <si>
    <t>Industry - IPP - Biomass</t>
  </si>
  <si>
    <t>XIPPCOA</t>
  </si>
  <si>
    <t>Industry - IPP - Coal</t>
  </si>
  <si>
    <t>XIPPGAS</t>
  </si>
  <si>
    <t>Industry - IPP - Gas</t>
  </si>
  <si>
    <t>XIPPOTH</t>
  </si>
  <si>
    <t>Industry - IPP - HFO</t>
  </si>
  <si>
    <t>Supply commodity</t>
  </si>
  <si>
    <t>INDCOA</t>
  </si>
  <si>
    <t>INDGAS</t>
  </si>
  <si>
    <t>IPPOHF</t>
  </si>
  <si>
    <t>INDOHF</t>
  </si>
  <si>
    <t>XIPPREC</t>
  </si>
  <si>
    <t>Industry - PP - Source of recovery paper</t>
  </si>
  <si>
    <t>Need source for EB</t>
  </si>
  <si>
    <t>level selected</t>
  </si>
  <si>
    <t>22 Sept. 2021</t>
  </si>
  <si>
    <t xml:space="preserve">Replacing EE techs as the PAMS measure. So now will have improved efficiency on the production techs, rather than additional EE techs (tamaryns ones). </t>
  </si>
  <si>
    <t>BMc</t>
  </si>
  <si>
    <t>Import the constraints sheet?</t>
  </si>
  <si>
    <t>Import PP_Constrains?</t>
  </si>
  <si>
    <t xml:space="preserve">A switch now controls whether we import those EE techs or not. </t>
  </si>
  <si>
    <t>INDBIW</t>
  </si>
  <si>
    <t>Maximum recycled material usage</t>
  </si>
  <si>
    <t>Students report - 4th year 2020</t>
  </si>
  <si>
    <t>Total recyclable amount</t>
  </si>
  <si>
    <t>Amount of recycled paper consumed</t>
  </si>
  <si>
    <t>Recovered paper can only be recycled 5 to 7 times</t>
  </si>
  <si>
    <t>source is pamsa</t>
  </si>
  <si>
    <t>Descriptor</t>
  </si>
  <si>
    <t>Pulpwood</t>
  </si>
  <si>
    <t>Waste biomass</t>
  </si>
  <si>
    <t>Paper production</t>
  </si>
  <si>
    <t>Imports</t>
  </si>
  <si>
    <t>Exports</t>
  </si>
  <si>
    <t>Paper consumption</t>
  </si>
  <si>
    <t>Unrecoverable paper</t>
  </si>
  <si>
    <t>End of life</t>
  </si>
  <si>
    <t>Year</t>
  </si>
  <si>
    <t>Total recoverable paper</t>
  </si>
  <si>
    <t>Unrecovered wastepaper</t>
  </si>
  <si>
    <t>Unutilized recovered paper</t>
  </si>
  <si>
    <t>Recyclable paper</t>
  </si>
  <si>
    <t>Unutilised recyclable paper</t>
  </si>
  <si>
    <t>Wastepaper</t>
  </si>
  <si>
    <t>waste biomass</t>
  </si>
  <si>
    <t>recy paper</t>
  </si>
  <si>
    <t>net pulpwood and waste</t>
  </si>
  <si>
    <t>paper prod.</t>
  </si>
  <si>
    <t>total rec paper</t>
  </si>
  <si>
    <t>add together rec paper + pulp</t>
  </si>
  <si>
    <t>Rec paper consumed</t>
  </si>
  <si>
    <t xml:space="preserve">Rec paper as pulp </t>
  </si>
  <si>
    <t>Pulp + rec paper as pulp used</t>
  </si>
  <si>
    <t>Pulp from wood</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</si>
  <si>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</si>
  <si>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ACT_BND-UP</t>
  </si>
  <si>
    <t>Rec paper used:</t>
  </si>
  <si>
    <t>Selected</t>
  </si>
  <si>
    <t>N Gas balance fix. N gas usage is out by a lot in BY. Fixing this</t>
  </si>
  <si>
    <t>NB: There is a lot content in the old workbook "SATIM - industry - P&amp;P - 23June2021"</t>
  </si>
  <si>
    <t xml:space="preserve">EB comes from the old workbook "SATIM - industry - P&amp;P - 23June2021" which is based on Tamaryn's work. </t>
  </si>
  <si>
    <t>steam gen</t>
  </si>
  <si>
    <t>steam use</t>
  </si>
  <si>
    <t xml:space="preserve">Have dropped the outputs in order to calibrate the EB. </t>
  </si>
  <si>
    <t>NCAP_AFA-LO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</si>
</sst>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 #,##0.00_ ;_ * \-#,##0.00_ ;_ * &quot;-&quot;??_ ;_ @_ "/>
    <numFmt numFmtId="170" formatCode="_-* #,##0.0_-;\-* #,##0.0_-;_-* &quot;-&quot;??_-;_-@_-"/>
    <numFmt numFmtId="171" formatCode="_-* #,##0_-;\-* #,##0_-;_-* &quot;-&quot;??_-;_-@_-"/>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8"/>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sz val="10"/>
      <name val="Arial"/>
      <family val="2"/>
    </font>
    <font>
      <i/>
      <sz val="11"/>
      <color theme="1"/>
      <name val="Calibri"/>
      <family val="2"/>
      <scheme val="minor"/>
    </font>
    <font>
      <sz val="10"/>
      <name val="Times New Roman"/>
      <family val="1"/>
      <charset val="204"/>
    </font>
    <font>
      <sz val="11"/>
      <color indexed="8"/>
      <name val="Arial"/>
      <family val="2"/>
    </font>
    <font>
      <b/>
      <sz val="11"/>
      <color indexed="8"/>
      <name val="Arial"/>
      <family val="2"/>
    </font>
    <font>
      <sz val="12"/>
      <color indexed="8"/>
      <name val="Arial"/>
      <family val="2"/>
    </font>
    <font>
      <b/>
      <sz val="12"/>
      <color indexed="8"/>
      <name val="Arial"/>
      <family val="2"/>
    </font>
    <font>
      <sz val="10"/>
      <color rgb="FFFF0000"/>
      <name val="Arial"/>
      <family val="2"/>
    </font>
  </fonts>
  <fills count="9">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92D050"/>
        <bgColor indexed="64"/>
      </patternFill>
    </fill>
    <fill>
      <patternFill patternType="solid">
        <fgColor rgb="FFD9E1F3"/>
        <bgColor indexed="64"/>
      </patternFill>
    </fill>
    <fill>
      <patternFill patternType="solid">
        <fgColor rgb="FFFF0000"/>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thin">
        <color indexed="64"/>
      </left>
      <right style="thin">
        <color indexed="64"/>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right/>
      <top/>
      <bottom style="thin">
        <color rgb="FFFF0000"/>
      </bottom>
      <diagonal/>
    </border>
    <border>
      <left/>
      <right/>
      <top style="thin">
        <color rgb="FFD9D9D9"/>
      </top>
      <bottom style="thin">
        <color rgb="FFBCD6ED"/>
      </bottom>
      <diagonal/>
    </border>
    <border>
      <left/>
      <right/>
      <top style="thin">
        <color rgb="FFBCD6ED"/>
      </top>
      <bottom style="thin">
        <color rgb="FFD9D9D9"/>
      </bottom>
      <diagonal/>
    </border>
    <border>
      <left/>
      <right/>
      <top style="thin">
        <color rgb="FFD9D9D9"/>
      </top>
      <bottom style="thin">
        <color rgb="FFF1C0EA"/>
      </bottom>
      <diagonal/>
    </border>
    <border>
      <left/>
      <right/>
      <top style="thin">
        <color rgb="FFF1C0EA"/>
      </top>
      <bottom style="thin">
        <color rgb="FFD9D9D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5">
    <xf numFmtId="0" fontId="0" fillId="0" borderId="0"/>
    <xf numFmtId="0" fontId="20" fillId="0" borderId="0"/>
    <xf numFmtId="0" fontId="20" fillId="0" borderId="0"/>
    <xf numFmtId="0" fontId="20" fillId="0" borderId="0"/>
    <xf numFmtId="0" fontId="13" fillId="0" borderId="0"/>
    <xf numFmtId="0" fontId="20" fillId="0" borderId="0"/>
    <xf numFmtId="164" fontId="20" fillId="0" borderId="0" applyFont="0" applyFill="0" applyBorder="0" applyAlignment="0" applyProtection="0"/>
    <xf numFmtId="43" fontId="20" fillId="0" borderId="0" applyFont="0" applyFill="0" applyBorder="0" applyAlignment="0" applyProtection="0"/>
    <xf numFmtId="9" fontId="20" fillId="0" borderId="0" applyFont="0" applyFill="0" applyBorder="0" applyAlignment="0" applyProtection="0"/>
    <xf numFmtId="0" fontId="20" fillId="0" borderId="0"/>
    <xf numFmtId="0" fontId="13" fillId="0" borderId="0"/>
    <xf numFmtId="0" fontId="34" fillId="0" borderId="0" applyNumberFormat="0" applyFill="0" applyBorder="0" applyAlignment="0" applyProtection="0">
      <alignment vertical="top"/>
      <protection locked="0"/>
    </xf>
    <xf numFmtId="0" fontId="12" fillId="0" borderId="0"/>
    <xf numFmtId="9" fontId="12" fillId="0" borderId="0" applyFont="0" applyFill="0" applyBorder="0" applyAlignment="0" applyProtection="0"/>
    <xf numFmtId="0" fontId="37" fillId="0" borderId="0"/>
    <xf numFmtId="43" fontId="37" fillId="0" borderId="0" applyFont="0" applyFill="0" applyBorder="0" applyAlignment="0" applyProtection="0"/>
    <xf numFmtId="164" fontId="12" fillId="0" borderId="0" applyFont="0" applyFill="0" applyBorder="0" applyAlignment="0" applyProtection="0"/>
    <xf numFmtId="9" fontId="37" fillId="0" borderId="0" applyFont="0" applyFill="0" applyBorder="0" applyAlignment="0" applyProtection="0"/>
    <xf numFmtId="9" fontId="38" fillId="0" borderId="0" applyFon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4" borderId="0" applyNumberFormat="0" applyBorder="0" applyAlignment="0" applyProtection="0"/>
    <xf numFmtId="0" fontId="42" fillId="5" borderId="16" applyNumberFormat="0" applyAlignment="0" applyProtection="0"/>
    <xf numFmtId="43" fontId="43" fillId="0" borderId="0" applyFont="0" applyFill="0" applyBorder="0" applyAlignment="0" applyProtection="0"/>
    <xf numFmtId="0" fontId="3" fillId="0" borderId="0"/>
  </cellStyleXfs>
  <cellXfs count="242">
    <xf numFmtId="0" fontId="0" fillId="0" borderId="0" xfId="0"/>
    <xf numFmtId="0" fontId="14"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6" fillId="0" borderId="0" xfId="0" applyFont="1"/>
    <xf numFmtId="0" fontId="17" fillId="0" borderId="0" xfId="0" applyFont="1"/>
    <xf numFmtId="0" fontId="18" fillId="0" borderId="0" xfId="0" applyFont="1"/>
    <xf numFmtId="0" fontId="15" fillId="0" borderId="0" xfId="0" applyFont="1"/>
    <xf numFmtId="0" fontId="16" fillId="0" borderId="0" xfId="0" applyFont="1" applyAlignment="1">
      <alignment horizontal="center" wrapText="1"/>
    </xf>
    <xf numFmtId="0" fontId="15" fillId="0" borderId="0" xfId="0" applyFont="1" applyFill="1"/>
    <xf numFmtId="0" fontId="14" fillId="0" borderId="0" xfId="1" applyFont="1"/>
    <xf numFmtId="0" fontId="20" fillId="0" borderId="0" xfId="1"/>
    <xf numFmtId="0" fontId="17" fillId="0" borderId="0" xfId="1" applyFont="1"/>
    <xf numFmtId="0" fontId="23" fillId="0" borderId="0" xfId="1" applyFont="1" applyFill="1"/>
    <xf numFmtId="0" fontId="16" fillId="0" borderId="0" xfId="1" applyFont="1"/>
    <xf numFmtId="0" fontId="17" fillId="0" borderId="0" xfId="0" applyFont="1" applyFill="1"/>
    <xf numFmtId="0" fontId="24" fillId="0" borderId="0" xfId="0" applyFont="1" applyFill="1"/>
    <xf numFmtId="0" fontId="24" fillId="0" borderId="0" xfId="0" applyFont="1"/>
    <xf numFmtId="0" fontId="25" fillId="0" borderId="0" xfId="0" applyFont="1" applyFill="1"/>
    <xf numFmtId="0" fontId="26" fillId="0" borderId="0" xfId="0" applyFont="1" applyFill="1"/>
    <xf numFmtId="0" fontId="23" fillId="0" borderId="0" xfId="1" applyFont="1"/>
    <xf numFmtId="0" fontId="18" fillId="0" borderId="0" xfId="1" applyFont="1"/>
    <xf numFmtId="0" fontId="25" fillId="0" borderId="0" xfId="1" applyFont="1" applyFill="1"/>
    <xf numFmtId="0" fontId="17" fillId="0" borderId="0" xfId="1" applyFont="1" applyFill="1"/>
    <xf numFmtId="0" fontId="26" fillId="0" borderId="0" xfId="1" applyFont="1" applyFill="1"/>
    <xf numFmtId="49" fontId="25" fillId="0" borderId="0" xfId="0" applyNumberFormat="1" applyFont="1" applyFill="1" applyAlignment="1">
      <alignment horizontal="left"/>
    </xf>
    <xf numFmtId="0" fontId="27" fillId="0" borderId="0" xfId="1" applyFont="1" applyFill="1"/>
    <xf numFmtId="0" fontId="21" fillId="0" borderId="0" xfId="1" applyFont="1" applyFill="1" applyAlignment="1">
      <alignment horizontal="center"/>
    </xf>
    <xf numFmtId="0" fontId="17" fillId="0" borderId="0" xfId="1" applyFont="1" applyFill="1" applyAlignment="1">
      <alignment horizontal="center"/>
    </xf>
    <xf numFmtId="0" fontId="16" fillId="0" borderId="0" xfId="1" applyFont="1" applyFill="1"/>
    <xf numFmtId="0" fontId="20" fillId="0" borderId="0" xfId="1" applyFill="1"/>
    <xf numFmtId="0" fontId="14" fillId="0" borderId="0" xfId="1" applyFont="1" applyFill="1"/>
    <xf numFmtId="0" fontId="0" fillId="0" borderId="0" xfId="0" applyFill="1"/>
    <xf numFmtId="0" fontId="17" fillId="0" borderId="0" xfId="1" applyFont="1" applyFill="1" applyAlignment="1">
      <alignment horizontal="center" wrapText="1"/>
    </xf>
    <xf numFmtId="0" fontId="23" fillId="0" borderId="0" xfId="0" applyFont="1" applyFill="1"/>
    <xf numFmtId="0" fontId="26" fillId="3" borderId="0" xfId="0" applyFont="1" applyFill="1"/>
    <xf numFmtId="0" fontId="26" fillId="3" borderId="0" xfId="1" applyFont="1" applyFill="1"/>
    <xf numFmtId="0" fontId="23" fillId="0" borderId="0" xfId="0" applyFont="1"/>
    <xf numFmtId="0" fontId="17" fillId="0" borderId="0" xfId="0" applyFont="1" applyAlignment="1">
      <alignment horizontal="center"/>
    </xf>
    <xf numFmtId="0" fontId="25" fillId="0" borderId="0" xfId="0" applyFont="1" applyFill="1" applyAlignment="1">
      <alignment horizontal="center"/>
    </xf>
    <xf numFmtId="0" fontId="30" fillId="0" borderId="0" xfId="3" applyFont="1"/>
    <xf numFmtId="0" fontId="17" fillId="0" borderId="0" xfId="3" applyFont="1" applyFill="1"/>
    <xf numFmtId="0" fontId="17" fillId="0" borderId="0" xfId="2" applyFont="1" applyFill="1" applyAlignment="1">
      <alignment horizontal="center"/>
    </xf>
    <xf numFmtId="0" fontId="17" fillId="0" borderId="0" xfId="2" applyFont="1" applyFill="1"/>
    <xf numFmtId="0" fontId="20" fillId="0" borderId="0" xfId="3"/>
    <xf numFmtId="0" fontId="20" fillId="0" borderId="0" xfId="3" applyFont="1" applyFill="1"/>
    <xf numFmtId="0" fontId="17" fillId="0" borderId="0" xfId="2" applyFont="1"/>
    <xf numFmtId="0" fontId="32" fillId="0" borderId="0" xfId="1" applyFont="1" applyFill="1"/>
    <xf numFmtId="0" fontId="17" fillId="0" borderId="0" xfId="3" applyFont="1"/>
    <xf numFmtId="0" fontId="27" fillId="0" borderId="0" xfId="2" applyFont="1" applyFill="1"/>
    <xf numFmtId="0" fontId="33" fillId="0" borderId="0" xfId="3" applyFont="1"/>
    <xf numFmtId="0" fontId="33" fillId="0" borderId="0" xfId="1" applyFont="1"/>
    <xf numFmtId="0" fontId="31" fillId="0" borderId="0" xfId="1" applyFont="1"/>
    <xf numFmtId="0" fontId="26" fillId="0" borderId="0" xfId="2" applyFont="1" applyFill="1" applyAlignment="1">
      <alignment horizontal="center"/>
    </xf>
    <xf numFmtId="0" fontId="26" fillId="0" borderId="0" xfId="2" applyFont="1" applyFill="1"/>
    <xf numFmtId="0" fontId="27" fillId="0" borderId="0" xfId="0" applyFont="1" applyFill="1"/>
    <xf numFmtId="0" fontId="12" fillId="0" borderId="0" xfId="12"/>
    <xf numFmtId="0" fontId="12" fillId="0" borderId="0" xfId="12" applyBorder="1"/>
    <xf numFmtId="0" fontId="12" fillId="0" borderId="5" xfId="12" applyBorder="1" applyAlignment="1">
      <alignment horizontal="center"/>
    </xf>
    <xf numFmtId="0" fontId="12" fillId="0" borderId="0" xfId="12" applyBorder="1" applyAlignment="1">
      <alignment horizontal="center"/>
    </xf>
    <xf numFmtId="0" fontId="12" fillId="0" borderId="14" xfId="12" applyBorder="1" applyAlignment="1">
      <alignment horizontal="center"/>
    </xf>
    <xf numFmtId="0" fontId="12" fillId="0" borderId="0" xfId="12" applyAlignment="1">
      <alignment horizontal="center"/>
    </xf>
    <xf numFmtId="0" fontId="12" fillId="0" borderId="4" xfId="12" applyBorder="1" applyAlignment="1">
      <alignment horizontal="center"/>
    </xf>
    <xf numFmtId="0" fontId="12" fillId="0" borderId="9" xfId="12" applyBorder="1" applyAlignment="1">
      <alignment horizontal="center"/>
    </xf>
    <xf numFmtId="0" fontId="12" fillId="0" borderId="4" xfId="12" applyBorder="1"/>
    <xf numFmtId="0" fontId="12" fillId="0" borderId="14" xfId="12" applyBorder="1"/>
    <xf numFmtId="0" fontId="12" fillId="0" borderId="8" xfId="12" applyBorder="1" applyAlignment="1">
      <alignment horizontal="center"/>
    </xf>
    <xf numFmtId="0" fontId="12" fillId="0" borderId="10" xfId="12" applyBorder="1" applyAlignment="1">
      <alignment horizontal="center"/>
    </xf>
    <xf numFmtId="0" fontId="12" fillId="0" borderId="3" xfId="12" applyBorder="1" applyAlignment="1">
      <alignment horizontal="center"/>
    </xf>
    <xf numFmtId="0" fontId="12" fillId="0" borderId="6" xfId="12" applyBorder="1" applyAlignment="1">
      <alignment horizontal="center"/>
    </xf>
    <xf numFmtId="0" fontId="36" fillId="0" borderId="15" xfId="12" applyFont="1" applyBorder="1" applyAlignment="1">
      <alignment horizontal="center"/>
    </xf>
    <xf numFmtId="0" fontId="12" fillId="0" borderId="5" xfId="12" applyBorder="1"/>
    <xf numFmtId="0" fontId="12" fillId="0" borderId="12" xfId="12" applyBorder="1" applyAlignment="1">
      <alignment horizontal="center"/>
    </xf>
    <xf numFmtId="0" fontId="35" fillId="0" borderId="14" xfId="12" applyFont="1" applyBorder="1" applyAlignment="1">
      <alignment horizontal="center"/>
    </xf>
    <xf numFmtId="0" fontId="12" fillId="0" borderId="5" xfId="12" applyBorder="1" applyAlignment="1">
      <alignment horizontal="center" textRotation="90"/>
    </xf>
    <xf numFmtId="0" fontId="12" fillId="0" borderId="4" xfId="12" applyBorder="1" applyAlignment="1">
      <alignment horizontal="center" textRotation="90"/>
    </xf>
    <xf numFmtId="0" fontId="12" fillId="0" borderId="0" xfId="12" applyAlignment="1">
      <alignment horizontal="center" textRotation="90"/>
    </xf>
    <xf numFmtId="0" fontId="20" fillId="0" borderId="0" xfId="0" applyFont="1"/>
    <xf numFmtId="0" fontId="11" fillId="0" borderId="5" xfId="12" applyFont="1" applyBorder="1" applyAlignment="1">
      <alignment horizontal="center" textRotation="90"/>
    </xf>
    <xf numFmtId="167" fontId="17" fillId="0" borderId="0" xfId="2" applyNumberFormat="1" applyFont="1"/>
    <xf numFmtId="0" fontId="39" fillId="0" borderId="17" xfId="19"/>
    <xf numFmtId="0" fontId="0" fillId="0" borderId="4" xfId="0" applyBorder="1"/>
    <xf numFmtId="2" fontId="0" fillId="0" borderId="0" xfId="0" applyNumberFormat="1" applyBorder="1"/>
    <xf numFmtId="0" fontId="0" fillId="0" borderId="0" xfId="0" applyBorder="1"/>
    <xf numFmtId="0" fontId="20" fillId="0" borderId="0" xfId="0" applyFont="1" applyBorder="1"/>
    <xf numFmtId="0" fontId="0" fillId="0" borderId="2" xfId="0" applyBorder="1"/>
    <xf numFmtId="0" fontId="0" fillId="0" borderId="3" xfId="0" applyBorder="1"/>
    <xf numFmtId="0" fontId="0" fillId="0" borderId="6" xfId="0" applyBorder="1"/>
    <xf numFmtId="0" fontId="0" fillId="0" borderId="7" xfId="0" applyBorder="1"/>
    <xf numFmtId="0" fontId="39" fillId="0" borderId="0" xfId="19" applyBorder="1"/>
    <xf numFmtId="0" fontId="0" fillId="0" borderId="1" xfId="0" applyBorder="1"/>
    <xf numFmtId="0" fontId="14" fillId="0" borderId="6" xfId="0" applyFont="1" applyBorder="1"/>
    <xf numFmtId="0" fontId="14" fillId="0" borderId="7" xfId="0" applyFont="1" applyBorder="1"/>
    <xf numFmtId="0" fontId="14" fillId="0" borderId="8" xfId="0" applyFont="1" applyBorder="1"/>
    <xf numFmtId="0" fontId="0" fillId="0" borderId="11" xfId="0" applyBorder="1"/>
    <xf numFmtId="2" fontId="17" fillId="0" borderId="0" xfId="0" applyNumberFormat="1" applyFont="1"/>
    <xf numFmtId="0" fontId="26" fillId="0" borderId="0" xfId="2" applyFont="1" applyFill="1" applyAlignment="1">
      <alignment wrapText="1"/>
    </xf>
    <xf numFmtId="0" fontId="17" fillId="0" borderId="0" xfId="2" applyFont="1" applyFill="1" applyAlignment="1">
      <alignment wrapText="1"/>
    </xf>
    <xf numFmtId="165" fontId="17" fillId="0" borderId="0" xfId="0" applyNumberFormat="1" applyFont="1"/>
    <xf numFmtId="0" fontId="42" fillId="5" borderId="16" xfId="22" applyAlignment="1">
      <alignment horizontal="center"/>
    </xf>
    <xf numFmtId="0" fontId="0" fillId="0" borderId="0" xfId="0" applyAlignment="1">
      <alignment horizontal="center"/>
    </xf>
    <xf numFmtId="0" fontId="16" fillId="0" borderId="0" xfId="0" applyFont="1" applyAlignment="1">
      <alignment horizontal="left"/>
    </xf>
    <xf numFmtId="0" fontId="17" fillId="0" borderId="0" xfId="2" applyFont="1" applyAlignment="1">
      <alignment horizontal="left"/>
    </xf>
    <xf numFmtId="0" fontId="17" fillId="0" borderId="0" xfId="0" applyFont="1" applyAlignment="1">
      <alignment horizontal="left"/>
    </xf>
    <xf numFmtId="166" fontId="17" fillId="0" borderId="0" xfId="0" applyNumberFormat="1" applyFont="1" applyAlignment="1">
      <alignment horizontal="center"/>
    </xf>
    <xf numFmtId="0" fontId="10" fillId="0" borderId="5" xfId="12" applyFont="1" applyBorder="1" applyAlignment="1">
      <alignment horizontal="center" textRotation="90"/>
    </xf>
    <xf numFmtId="0" fontId="40" fillId="0" borderId="19" xfId="20" applyBorder="1" applyAlignment="1">
      <alignment horizontal="center"/>
    </xf>
    <xf numFmtId="0" fontId="9" fillId="0" borderId="5" xfId="12" applyFont="1" applyBorder="1" applyAlignment="1">
      <alignment horizontal="center" textRotation="90"/>
    </xf>
    <xf numFmtId="0" fontId="12" fillId="0" borderId="13" xfId="12" applyBorder="1" applyAlignment="1">
      <alignment horizontal="center"/>
    </xf>
    <xf numFmtId="165" fontId="20" fillId="0" borderId="5" xfId="0" applyNumberFormat="1" applyFont="1" applyBorder="1"/>
    <xf numFmtId="0" fontId="20" fillId="0" borderId="3" xfId="0" applyFont="1" applyBorder="1"/>
    <xf numFmtId="0" fontId="8" fillId="0" borderId="5" xfId="12" applyFont="1" applyBorder="1" applyAlignment="1">
      <alignment horizontal="center" textRotation="90"/>
    </xf>
    <xf numFmtId="0" fontId="7" fillId="0" borderId="0" xfId="12" applyFont="1"/>
    <xf numFmtId="0" fontId="7" fillId="0" borderId="5" xfId="12" applyFont="1" applyBorder="1" applyAlignment="1">
      <alignment horizontal="center" textRotation="90"/>
    </xf>
    <xf numFmtId="0" fontId="0" fillId="0" borderId="0" xfId="0" applyFill="1" applyBorder="1"/>
    <xf numFmtId="0" fontId="26" fillId="0" borderId="0" xfId="1" applyFont="1"/>
    <xf numFmtId="0" fontId="6" fillId="0" borderId="5" xfId="12" applyFont="1" applyBorder="1" applyAlignment="1">
      <alignment horizontal="center" textRotation="90"/>
    </xf>
    <xf numFmtId="0" fontId="5" fillId="0" borderId="5" xfId="12" applyFont="1" applyBorder="1" applyAlignment="1">
      <alignment horizontal="center" textRotation="90"/>
    </xf>
    <xf numFmtId="0" fontId="5" fillId="0" borderId="14" xfId="12" applyFont="1" applyBorder="1" applyAlignment="1">
      <alignment horizontal="center"/>
    </xf>
    <xf numFmtId="4" fontId="0" fillId="0" borderId="0" xfId="0" applyNumberFormat="1"/>
    <xf numFmtId="0" fontId="17" fillId="0" borderId="0" xfId="0" applyFont="1" applyAlignment="1">
      <alignment horizontal="center" wrapText="1"/>
    </xf>
    <xf numFmtId="0" fontId="17" fillId="0" borderId="0" xfId="0" applyFont="1" applyAlignment="1">
      <alignment horizontal="left" wrapText="1"/>
    </xf>
    <xf numFmtId="2" fontId="17" fillId="0" borderId="0" xfId="0" applyNumberFormat="1" applyFont="1" applyAlignment="1">
      <alignment horizontal="center"/>
    </xf>
    <xf numFmtId="0" fontId="4" fillId="0" borderId="5" xfId="12" applyFont="1" applyBorder="1" applyAlignment="1">
      <alignment horizontal="center" textRotation="90"/>
    </xf>
    <xf numFmtId="0" fontId="3" fillId="0" borderId="0" xfId="12" applyFont="1"/>
    <xf numFmtId="0" fontId="12" fillId="0" borderId="7" xfId="12" applyBorder="1" applyAlignment="1">
      <alignment horizontal="center"/>
    </xf>
    <xf numFmtId="0" fontId="12" fillId="0" borderId="11" xfId="12" applyBorder="1" applyAlignment="1">
      <alignment horizontal="center"/>
    </xf>
    <xf numFmtId="0" fontId="3" fillId="0" borderId="14" xfId="12" applyFont="1" applyBorder="1" applyAlignment="1">
      <alignment horizontal="center"/>
    </xf>
    <xf numFmtId="0" fontId="3" fillId="0" borderId="5" xfId="12" applyFont="1" applyBorder="1" applyAlignment="1">
      <alignment horizontal="center" textRotation="90"/>
    </xf>
    <xf numFmtId="0" fontId="3" fillId="0" borderId="5" xfId="12" applyFont="1" applyBorder="1" applyAlignment="1">
      <alignment horizontal="center"/>
    </xf>
    <xf numFmtId="0" fontId="3" fillId="0" borderId="9" xfId="12" applyFont="1" applyBorder="1" applyAlignment="1">
      <alignment horizontal="center"/>
    </xf>
    <xf numFmtId="0" fontId="12" fillId="0" borderId="7" xfId="12" applyBorder="1"/>
    <xf numFmtId="0" fontId="12" fillId="0" borderId="8" xfId="12" applyBorder="1"/>
    <xf numFmtId="0" fontId="12" fillId="0" borderId="6" xfId="12" applyBorder="1"/>
    <xf numFmtId="0" fontId="44" fillId="0" borderId="14" xfId="12" applyFont="1" applyBorder="1" applyAlignment="1">
      <alignment horizontal="center"/>
    </xf>
    <xf numFmtId="0" fontId="12" fillId="0" borderId="20" xfId="12" applyBorder="1" applyAlignment="1">
      <alignment horizontal="center"/>
    </xf>
    <xf numFmtId="0" fontId="12" fillId="0" borderId="21" xfId="12" applyBorder="1" applyAlignment="1">
      <alignment horizontal="center"/>
    </xf>
    <xf numFmtId="0" fontId="12" fillId="0" borderId="11" xfId="12" applyBorder="1"/>
    <xf numFmtId="0" fontId="12" fillId="0" borderId="12" xfId="12" applyBorder="1"/>
    <xf numFmtId="0" fontId="3" fillId="0" borderId="8" xfId="12" applyFont="1" applyBorder="1" applyAlignment="1">
      <alignment horizontal="center"/>
    </xf>
    <xf numFmtId="0" fontId="44" fillId="0" borderId="15" xfId="12" applyFont="1" applyBorder="1" applyAlignment="1">
      <alignment horizontal="center"/>
    </xf>
    <xf numFmtId="0" fontId="12" fillId="0" borderId="22" xfId="12" applyBorder="1" applyAlignment="1">
      <alignment horizontal="center"/>
    </xf>
    <xf numFmtId="0" fontId="12" fillId="0" borderId="23" xfId="12" applyBorder="1" applyAlignment="1">
      <alignment horizontal="center"/>
    </xf>
    <xf numFmtId="0" fontId="12" fillId="0" borderId="24" xfId="12" applyBorder="1" applyAlignment="1">
      <alignment horizontal="center"/>
    </xf>
    <xf numFmtId="0" fontId="12" fillId="0" borderId="24" xfId="12" applyBorder="1"/>
    <xf numFmtId="0" fontId="12" fillId="0" borderId="25" xfId="12" applyBorder="1" applyAlignment="1">
      <alignment horizontal="center"/>
    </xf>
    <xf numFmtId="0" fontId="12" fillId="0" borderId="25" xfId="12" applyBorder="1"/>
    <xf numFmtId="0" fontId="12" fillId="0" borderId="3" xfId="12" applyBorder="1"/>
    <xf numFmtId="0" fontId="0" fillId="0" borderId="5" xfId="0" applyBorder="1"/>
    <xf numFmtId="165" fontId="20" fillId="0" borderId="0" xfId="0" applyNumberFormat="1" applyFont="1" applyBorder="1"/>
    <xf numFmtId="2" fontId="20" fillId="0" borderId="0" xfId="0" applyNumberFormat="1" applyFont="1" applyBorder="1"/>
    <xf numFmtId="2" fontId="41" fillId="4" borderId="0" xfId="21" applyNumberFormat="1" applyBorder="1"/>
    <xf numFmtId="168" fontId="0" fillId="0" borderId="0" xfId="18" applyNumberFormat="1" applyFont="1" applyBorder="1"/>
    <xf numFmtId="0" fontId="29" fillId="0" borderId="12" xfId="0" applyFont="1" applyBorder="1" applyAlignment="1">
      <alignment horizontal="center" vertical="center" wrapText="1"/>
    </xf>
    <xf numFmtId="0" fontId="29" fillId="0" borderId="6" xfId="0" applyFont="1" applyBorder="1"/>
    <xf numFmtId="0" fontId="29" fillId="0" borderId="0" xfId="0" applyFont="1"/>
    <xf numFmtId="169" fontId="0" fillId="0" borderId="0" xfId="0" applyNumberFormat="1"/>
    <xf numFmtId="169" fontId="0" fillId="0" borderId="7" xfId="0" applyNumberFormat="1" applyBorder="1"/>
    <xf numFmtId="169" fontId="0" fillId="0" borderId="2" xfId="0" applyNumberFormat="1" applyBorder="1"/>
    <xf numFmtId="169" fontId="29" fillId="0" borderId="7" xfId="0" applyNumberFormat="1" applyFont="1" applyBorder="1"/>
    <xf numFmtId="43" fontId="0" fillId="0" borderId="11" xfId="0" applyNumberFormat="1" applyBorder="1"/>
    <xf numFmtId="169" fontId="0" fillId="0" borderId="3" xfId="0" applyNumberFormat="1" applyBorder="1"/>
    <xf numFmtId="169" fontId="0" fillId="0" borderId="5" xfId="0" applyNumberFormat="1" applyBorder="1"/>
    <xf numFmtId="169" fontId="0" fillId="0" borderId="8" xfId="0" applyNumberFormat="1" applyBorder="1"/>
    <xf numFmtId="169" fontId="29" fillId="0" borderId="8" xfId="0" applyNumberFormat="1" applyFont="1" applyBorder="1"/>
    <xf numFmtId="43" fontId="0" fillId="0" borderId="12" xfId="0" applyNumberFormat="1" applyBorder="1"/>
    <xf numFmtId="0" fontId="29" fillId="0" borderId="7" xfId="0" applyFont="1" applyBorder="1"/>
    <xf numFmtId="0" fontId="29" fillId="0" borderId="8" xfId="0" applyFont="1" applyBorder="1"/>
    <xf numFmtId="0" fontId="29" fillId="0" borderId="0" xfId="0" applyFont="1" applyFill="1" applyBorder="1"/>
    <xf numFmtId="2" fontId="0" fillId="0" borderId="0" xfId="0" applyNumberFormat="1"/>
    <xf numFmtId="169" fontId="29" fillId="0" borderId="0" xfId="0" applyNumberFormat="1" applyFont="1"/>
    <xf numFmtId="0" fontId="0" fillId="6" borderId="0" xfId="0" applyFill="1"/>
    <xf numFmtId="43" fontId="0" fillId="0" borderId="0" xfId="23" applyFont="1"/>
    <xf numFmtId="169" fontId="0" fillId="3" borderId="0" xfId="0" applyNumberFormat="1" applyFill="1"/>
    <xf numFmtId="43" fontId="17" fillId="0" borderId="0" xfId="2" applyNumberFormat="1" applyFont="1"/>
    <xf numFmtId="43" fontId="0" fillId="3" borderId="0" xfId="0" applyNumberFormat="1" applyFill="1"/>
    <xf numFmtId="0" fontId="0" fillId="3" borderId="0" xfId="0" applyNumberFormat="1" applyFill="1"/>
    <xf numFmtId="43" fontId="0" fillId="0" borderId="0" xfId="23" applyFont="1" applyFill="1" applyBorder="1"/>
    <xf numFmtId="0" fontId="20" fillId="0" borderId="0" xfId="0" applyFont="1" applyAlignment="1">
      <alignment wrapText="1"/>
    </xf>
    <xf numFmtId="0" fontId="3" fillId="0" borderId="0" xfId="24"/>
    <xf numFmtId="9" fontId="0" fillId="0" borderId="0" xfId="0" applyNumberFormat="1"/>
    <xf numFmtId="9" fontId="0" fillId="0" borderId="0" xfId="18" applyFont="1"/>
    <xf numFmtId="9" fontId="14" fillId="0" borderId="0" xfId="0" applyNumberFormat="1" applyFont="1"/>
    <xf numFmtId="170" fontId="17" fillId="0" borderId="0" xfId="23" applyNumberFormat="1" applyFont="1"/>
    <xf numFmtId="171" fontId="20" fillId="0" borderId="0" xfId="23" applyNumberFormat="1" applyFont="1"/>
    <xf numFmtId="0" fontId="2" fillId="0" borderId="0" xfId="12" applyFont="1"/>
    <xf numFmtId="0" fontId="12" fillId="0" borderId="26" xfId="12" applyBorder="1" applyAlignment="1">
      <alignment horizontal="center"/>
    </xf>
    <xf numFmtId="0" fontId="2" fillId="0" borderId="5" xfId="12" applyFont="1" applyBorder="1" applyAlignment="1">
      <alignment horizontal="center" textRotation="90"/>
    </xf>
    <xf numFmtId="0" fontId="2" fillId="0" borderId="0" xfId="12" applyFont="1" applyAlignment="1">
      <alignment textRotation="90"/>
    </xf>
    <xf numFmtId="0" fontId="41" fillId="4" borderId="0" xfId="21"/>
    <xf numFmtId="169" fontId="41" fillId="4" borderId="0" xfId="21" applyNumberFormat="1"/>
    <xf numFmtId="9" fontId="14" fillId="0" borderId="0" xfId="18" applyFont="1"/>
    <xf numFmtId="0" fontId="17" fillId="3" borderId="0" xfId="0" applyFont="1" applyFill="1"/>
    <xf numFmtId="0" fontId="1" fillId="0" borderId="0" xfId="12" applyFont="1"/>
    <xf numFmtId="0" fontId="45" fillId="0" borderId="27" xfId="0" applyFont="1" applyBorder="1" applyAlignment="1">
      <alignment horizontal="left" vertical="top" wrapText="1"/>
    </xf>
    <xf numFmtId="0" fontId="45" fillId="0" borderId="28" xfId="0" applyFont="1" applyBorder="1" applyAlignment="1">
      <alignment horizontal="left" vertical="center" wrapText="1"/>
    </xf>
    <xf numFmtId="0" fontId="45" fillId="0" borderId="29" xfId="0" applyFont="1" applyBorder="1" applyAlignment="1">
      <alignment horizontal="left" vertical="center" wrapText="1"/>
    </xf>
    <xf numFmtId="0" fontId="45" fillId="0" borderId="30" xfId="0" applyFont="1" applyBorder="1" applyAlignment="1">
      <alignment horizontal="left" vertical="center" wrapText="1"/>
    </xf>
    <xf numFmtId="0" fontId="20" fillId="0" borderId="1" xfId="0" applyFont="1" applyBorder="1"/>
    <xf numFmtId="0" fontId="20" fillId="0" borderId="4" xfId="0" applyFont="1" applyBorder="1"/>
    <xf numFmtId="0" fontId="0" fillId="0" borderId="4" xfId="0" applyBorder="1" applyAlignment="1">
      <alignment horizontal="right"/>
    </xf>
    <xf numFmtId="0" fontId="20" fillId="0" borderId="0" xfId="0" applyFont="1" applyBorder="1" applyAlignment="1">
      <alignment horizontal="right"/>
    </xf>
    <xf numFmtId="9" fontId="0" fillId="0" borderId="0" xfId="18" applyFont="1" applyBorder="1"/>
    <xf numFmtId="0" fontId="46" fillId="7" borderId="31" xfId="0" applyFont="1" applyFill="1" applyBorder="1" applyAlignment="1">
      <alignment horizontal="center" vertical="top" wrapText="1"/>
    </xf>
    <xf numFmtId="0" fontId="46" fillId="7" borderId="32" xfId="0" applyFont="1" applyFill="1" applyBorder="1" applyAlignment="1">
      <alignment horizontal="center" vertical="top" wrapText="1"/>
    </xf>
    <xf numFmtId="0" fontId="46" fillId="7" borderId="32" xfId="0" applyFont="1" applyFill="1" applyBorder="1" applyAlignment="1">
      <alignment horizontal="left" vertical="top" wrapText="1" indent="3"/>
    </xf>
    <xf numFmtId="0" fontId="46" fillId="7" borderId="33" xfId="0" applyFont="1" applyFill="1" applyBorder="1" applyAlignment="1">
      <alignment horizontal="right" vertical="top" wrapText="1" indent="1"/>
    </xf>
    <xf numFmtId="0" fontId="46" fillId="0" borderId="31" xfId="0" applyFont="1" applyBorder="1" applyAlignment="1">
      <alignment horizontal="center" vertical="top" wrapText="1"/>
    </xf>
    <xf numFmtId="1" fontId="47" fillId="0" borderId="32" xfId="0" applyNumberFormat="1" applyFont="1" applyBorder="1" applyAlignment="1">
      <alignment horizontal="center" vertical="top" shrinkToFit="1"/>
    </xf>
    <xf numFmtId="1" fontId="47" fillId="0" borderId="33" xfId="0" applyNumberFormat="1" applyFont="1" applyBorder="1" applyAlignment="1">
      <alignment horizontal="center" vertical="top" shrinkToFit="1"/>
    </xf>
    <xf numFmtId="1" fontId="46" fillId="0" borderId="31" xfId="0" applyNumberFormat="1" applyFont="1" applyBorder="1" applyAlignment="1">
      <alignment horizontal="center" vertical="top" shrinkToFit="1"/>
    </xf>
    <xf numFmtId="3" fontId="46" fillId="0" borderId="32" xfId="0" applyNumberFormat="1" applyFont="1" applyBorder="1" applyAlignment="1">
      <alignment horizontal="center" vertical="top" shrinkToFit="1"/>
    </xf>
    <xf numFmtId="0" fontId="48" fillId="7" borderId="32" xfId="0" applyFont="1" applyFill="1" applyBorder="1" applyAlignment="1">
      <alignment horizontal="center" vertical="top" wrapText="1"/>
    </xf>
    <xf numFmtId="0" fontId="48" fillId="0" borderId="32" xfId="0" applyFont="1" applyBorder="1" applyAlignment="1">
      <alignment horizontal="center" vertical="top" wrapText="1"/>
    </xf>
    <xf numFmtId="1" fontId="49" fillId="0" borderId="32" xfId="0" applyNumberFormat="1" applyFont="1" applyBorder="1" applyAlignment="1">
      <alignment horizontal="center" vertical="top" shrinkToFit="1"/>
    </xf>
    <xf numFmtId="3" fontId="46" fillId="0" borderId="0" xfId="0" applyNumberFormat="1" applyFont="1" applyFill="1" applyBorder="1" applyAlignment="1">
      <alignment horizontal="center" vertical="top" shrinkToFit="1"/>
    </xf>
    <xf numFmtId="3" fontId="0" fillId="0" borderId="0" xfId="0" applyNumberFormat="1"/>
    <xf numFmtId="3" fontId="14" fillId="0" borderId="0" xfId="0" applyNumberFormat="1" applyFont="1"/>
    <xf numFmtId="11" fontId="20" fillId="0" borderId="0" xfId="0" applyNumberFormat="1" applyFont="1"/>
    <xf numFmtId="43" fontId="0" fillId="0" borderId="0" xfId="0" applyNumberFormat="1"/>
    <xf numFmtId="0" fontId="14" fillId="0" borderId="0" xfId="0" applyFont="1" applyAlignment="1">
      <alignment wrapText="1"/>
    </xf>
    <xf numFmtId="0" fontId="29" fillId="0" borderId="5" xfId="0" applyFont="1" applyBorder="1" applyAlignment="1">
      <alignment horizontal="center" vertical="center"/>
    </xf>
    <xf numFmtId="0" fontId="29" fillId="0" borderId="8" xfId="0" applyFont="1" applyBorder="1" applyAlignment="1">
      <alignment horizontal="center" vertical="center"/>
    </xf>
    <xf numFmtId="0" fontId="29" fillId="0" borderId="3"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8" xfId="0" applyFont="1" applyBorder="1" applyAlignment="1">
      <alignment horizontal="center" vertical="center" wrapText="1"/>
    </xf>
    <xf numFmtId="15" fontId="0" fillId="0" borderId="0" xfId="0" applyNumberFormat="1"/>
    <xf numFmtId="0" fontId="50" fillId="0" borderId="0" xfId="0" applyFont="1" applyAlignment="1">
      <alignment wrapText="1"/>
    </xf>
    <xf numFmtId="0" fontId="50" fillId="0" borderId="0" xfId="0" applyFont="1" applyAlignment="1">
      <alignment horizontal="left" vertical="top"/>
    </xf>
    <xf numFmtId="169" fontId="0" fillId="8" borderId="2" xfId="0" applyNumberFormat="1" applyFill="1" applyBorder="1"/>
    <xf numFmtId="169" fontId="0" fillId="8" borderId="0" xfId="0" applyNumberFormat="1" applyFill="1"/>
    <xf numFmtId="169" fontId="0" fillId="8" borderId="7" xfId="0" applyNumberFormat="1" applyFill="1" applyBorder="1"/>
    <xf numFmtId="0" fontId="20" fillId="8" borderId="0" xfId="0" applyFont="1" applyFill="1" applyAlignment="1">
      <alignment horizontal="center" wrapText="1"/>
    </xf>
    <xf numFmtId="0" fontId="0" fillId="8" borderId="0" xfId="0" applyFill="1" applyAlignment="1">
      <alignment horizontal="center" wrapText="1"/>
    </xf>
    <xf numFmtId="43" fontId="17" fillId="0" borderId="0" xfId="0" applyNumberFormat="1" applyFont="1"/>
  </cellXfs>
  <cellStyles count="25">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Heading 2" xfId="19" builtinId="17"/>
    <cellStyle name="Heading 3" xfId="20" builtinId="1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Normal 8" xfId="24" xr:uid="{2F6FCAFD-21F8-4CCD-8174-79EFF789DBCD}"/>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22.xml><?xml version="1.0" encoding="utf-8"?>
<ax:ocx xmlns:ax="http://schemas.microsoft.com/office/2006/activeX" xmlns:r="http://schemas.openxmlformats.org/officeDocument/2006/relationships" ax:classid="{D7053240-CE69-11CD-A777-00DD01143C57}" ax:persistence="persistStreamInit" r:id="rId1"/>
</file>

<file path=xl/activeX/activeX123.xml><?xml version="1.0" encoding="utf-8"?>
<ax:ocx xmlns:ax="http://schemas.microsoft.com/office/2006/activeX" xmlns:r="http://schemas.openxmlformats.org/officeDocument/2006/relationships" ax:classid="{D7053240-CE69-11CD-A777-00DD01143C57}" ax:persistence="persistStreamInit" r:id="rId1"/>
</file>

<file path=xl/activeX/activeX124.xml><?xml version="1.0" encoding="utf-8"?>
<ax:ocx xmlns:ax="http://schemas.microsoft.com/office/2006/activeX" xmlns:r="http://schemas.openxmlformats.org/officeDocument/2006/relationships" ax:classid="{D7053240-CE69-11CD-A777-00DD01143C57}" ax:persistence="persistStreamInit" r:id="rId1"/>
</file>

<file path=xl/activeX/activeX125.xml><?xml version="1.0" encoding="utf-8"?>
<ax:ocx xmlns:ax="http://schemas.microsoft.com/office/2006/activeX" xmlns:r="http://schemas.openxmlformats.org/officeDocument/2006/relationships" ax:classid="{D7053240-CE69-11CD-A777-00DD01143C57}" ax:persistence="persistStreamInit" r:id="rId1"/>
</file>

<file path=xl/activeX/activeX126.xml><?xml version="1.0" encoding="utf-8"?>
<ax:ocx xmlns:ax="http://schemas.microsoft.com/office/2006/activeX" xmlns:r="http://schemas.openxmlformats.org/officeDocument/2006/relationships" ax:classid="{D7053240-CE69-11CD-A777-00DD01143C57}" ax:persistence="persistStreamInit" r:id="rId1"/>
</file>

<file path=xl/activeX/activeX127.xml><?xml version="1.0" encoding="utf-8"?>
<ax:ocx xmlns:ax="http://schemas.microsoft.com/office/2006/activeX" xmlns:r="http://schemas.openxmlformats.org/officeDocument/2006/relationships" ax:classid="{D7053240-CE69-11CD-A777-00DD01143C57}" ax:persistence="persistStreamInit" r:id="rId1"/>
</file>

<file path=xl/activeX/activeX128.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0.emf"/><Relationship Id="rId7" Type="http://schemas.openxmlformats.org/officeDocument/2006/relationships/image" Target="../media/image44.emf"/><Relationship Id="rId2" Type="http://schemas.openxmlformats.org/officeDocument/2006/relationships/image" Target="../media/image39.emf"/><Relationship Id="rId1" Type="http://schemas.openxmlformats.org/officeDocument/2006/relationships/image" Target="../media/image38.emf"/><Relationship Id="rId6" Type="http://schemas.openxmlformats.org/officeDocument/2006/relationships/image" Target="../media/image43.emf"/><Relationship Id="rId5" Type="http://schemas.openxmlformats.org/officeDocument/2006/relationships/image" Target="../media/image42.emf"/><Relationship Id="rId4" Type="http://schemas.openxmlformats.org/officeDocument/2006/relationships/image" Target="../media/image41.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48.emf"/><Relationship Id="rId7" Type="http://schemas.openxmlformats.org/officeDocument/2006/relationships/image" Target="../media/image50.emf"/><Relationship Id="rId2" Type="http://schemas.openxmlformats.org/officeDocument/2006/relationships/image" Target="../media/image47.emf"/><Relationship Id="rId1" Type="http://schemas.openxmlformats.org/officeDocument/2006/relationships/image" Target="../media/image46.emf"/><Relationship Id="rId6" Type="http://schemas.openxmlformats.org/officeDocument/2006/relationships/image" Target="../media/image45.emf"/><Relationship Id="rId5" Type="http://schemas.openxmlformats.org/officeDocument/2006/relationships/image" Target="../media/image51.emf"/><Relationship Id="rId4" Type="http://schemas.openxmlformats.org/officeDocument/2006/relationships/image" Target="../media/image49.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56.emf"/><Relationship Id="rId7" Type="http://schemas.openxmlformats.org/officeDocument/2006/relationships/image" Target="../media/image52.emf"/><Relationship Id="rId2" Type="http://schemas.openxmlformats.org/officeDocument/2006/relationships/image" Target="../media/image57.emf"/><Relationship Id="rId1" Type="http://schemas.openxmlformats.org/officeDocument/2006/relationships/image" Target="../media/image58.emf"/><Relationship Id="rId6" Type="http://schemas.openxmlformats.org/officeDocument/2006/relationships/image" Target="../media/image53.emf"/><Relationship Id="rId5" Type="http://schemas.openxmlformats.org/officeDocument/2006/relationships/image" Target="../media/image54.emf"/><Relationship Id="rId4" Type="http://schemas.openxmlformats.org/officeDocument/2006/relationships/image" Target="../media/image55.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61.emf"/><Relationship Id="rId7" Type="http://schemas.openxmlformats.org/officeDocument/2006/relationships/image" Target="../media/image65.emf"/><Relationship Id="rId2" Type="http://schemas.openxmlformats.org/officeDocument/2006/relationships/image" Target="../media/image60.emf"/><Relationship Id="rId1" Type="http://schemas.openxmlformats.org/officeDocument/2006/relationships/image" Target="../media/image59.emf"/><Relationship Id="rId6" Type="http://schemas.openxmlformats.org/officeDocument/2006/relationships/image" Target="../media/image64.emf"/><Relationship Id="rId5" Type="http://schemas.openxmlformats.org/officeDocument/2006/relationships/image" Target="../media/image63.emf"/><Relationship Id="rId4" Type="http://schemas.openxmlformats.org/officeDocument/2006/relationships/image" Target="../media/image62.emf"/></Relationships>
</file>

<file path=xl/drawings/_rels/vmlDrawing14.vml.rels><?xml version="1.0" encoding="UTF-8" standalone="yes"?>
<Relationships xmlns="http://schemas.openxmlformats.org/package/2006/relationships"><Relationship Id="rId8" Type="http://schemas.openxmlformats.org/officeDocument/2006/relationships/image" Target="../media/image73.emf"/><Relationship Id="rId3" Type="http://schemas.openxmlformats.org/officeDocument/2006/relationships/image" Target="../media/image68.emf"/><Relationship Id="rId7" Type="http://schemas.openxmlformats.org/officeDocument/2006/relationships/image" Target="../media/image72.emf"/><Relationship Id="rId2" Type="http://schemas.openxmlformats.org/officeDocument/2006/relationships/image" Target="../media/image67.emf"/><Relationship Id="rId1" Type="http://schemas.openxmlformats.org/officeDocument/2006/relationships/image" Target="../media/image66.emf"/><Relationship Id="rId6" Type="http://schemas.openxmlformats.org/officeDocument/2006/relationships/image" Target="../media/image71.emf"/><Relationship Id="rId5" Type="http://schemas.openxmlformats.org/officeDocument/2006/relationships/image" Target="../media/image70.emf"/><Relationship Id="rId4" Type="http://schemas.openxmlformats.org/officeDocument/2006/relationships/image" Target="../media/image69.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76.emf"/><Relationship Id="rId2" Type="http://schemas.openxmlformats.org/officeDocument/2006/relationships/image" Target="../media/image75.emf"/><Relationship Id="rId1" Type="http://schemas.openxmlformats.org/officeDocument/2006/relationships/image" Target="../media/image74.emf"/><Relationship Id="rId4" Type="http://schemas.openxmlformats.org/officeDocument/2006/relationships/image" Target="../media/image77.emf"/></Relationships>
</file>

<file path=xl/drawings/_rels/vmlDrawing16.vml.rels><?xml version="1.0" encoding="UTF-8" standalone="yes"?>
<Relationships xmlns="http://schemas.openxmlformats.org/package/2006/relationships"><Relationship Id="rId8" Type="http://schemas.openxmlformats.org/officeDocument/2006/relationships/image" Target="../media/image86.emf"/><Relationship Id="rId3" Type="http://schemas.openxmlformats.org/officeDocument/2006/relationships/image" Target="../media/image81.emf"/><Relationship Id="rId7" Type="http://schemas.openxmlformats.org/officeDocument/2006/relationships/image" Target="../media/image85.emf"/><Relationship Id="rId2" Type="http://schemas.openxmlformats.org/officeDocument/2006/relationships/image" Target="../media/image80.emf"/><Relationship Id="rId1" Type="http://schemas.openxmlformats.org/officeDocument/2006/relationships/image" Target="../media/image79.emf"/><Relationship Id="rId6" Type="http://schemas.openxmlformats.org/officeDocument/2006/relationships/image" Target="../media/image84.emf"/><Relationship Id="rId5" Type="http://schemas.openxmlformats.org/officeDocument/2006/relationships/image" Target="../media/image83.emf"/><Relationship Id="rId10" Type="http://schemas.openxmlformats.org/officeDocument/2006/relationships/image" Target="../media/image78.emf"/><Relationship Id="rId4" Type="http://schemas.openxmlformats.org/officeDocument/2006/relationships/image" Target="../media/image82.emf"/><Relationship Id="rId9" Type="http://schemas.openxmlformats.org/officeDocument/2006/relationships/image" Target="../media/image87.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95.emf"/><Relationship Id="rId3" Type="http://schemas.openxmlformats.org/officeDocument/2006/relationships/image" Target="../media/image90.emf"/><Relationship Id="rId7" Type="http://schemas.openxmlformats.org/officeDocument/2006/relationships/image" Target="../media/image94.emf"/><Relationship Id="rId2" Type="http://schemas.openxmlformats.org/officeDocument/2006/relationships/image" Target="../media/image89.emf"/><Relationship Id="rId1" Type="http://schemas.openxmlformats.org/officeDocument/2006/relationships/image" Target="../media/image88.emf"/><Relationship Id="rId6" Type="http://schemas.openxmlformats.org/officeDocument/2006/relationships/image" Target="../media/image93.emf"/><Relationship Id="rId5" Type="http://schemas.openxmlformats.org/officeDocument/2006/relationships/image" Target="../media/image92.emf"/><Relationship Id="rId4" Type="http://schemas.openxmlformats.org/officeDocument/2006/relationships/image" Target="../media/image91.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104.emf"/><Relationship Id="rId3" Type="http://schemas.openxmlformats.org/officeDocument/2006/relationships/image" Target="../media/image99.emf"/><Relationship Id="rId7" Type="http://schemas.openxmlformats.org/officeDocument/2006/relationships/image" Target="../media/image103.emf"/><Relationship Id="rId2" Type="http://schemas.openxmlformats.org/officeDocument/2006/relationships/image" Target="../media/image98.emf"/><Relationship Id="rId1" Type="http://schemas.openxmlformats.org/officeDocument/2006/relationships/image" Target="../media/image97.emf"/><Relationship Id="rId6" Type="http://schemas.openxmlformats.org/officeDocument/2006/relationships/image" Target="../media/image102.emf"/><Relationship Id="rId5" Type="http://schemas.openxmlformats.org/officeDocument/2006/relationships/image" Target="../media/image101.emf"/><Relationship Id="rId10" Type="http://schemas.openxmlformats.org/officeDocument/2006/relationships/image" Target="../media/image96.emf"/><Relationship Id="rId4" Type="http://schemas.openxmlformats.org/officeDocument/2006/relationships/image" Target="../media/image100.emf"/><Relationship Id="rId9" Type="http://schemas.openxmlformats.org/officeDocument/2006/relationships/image" Target="../media/image105.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114.emf"/><Relationship Id="rId3" Type="http://schemas.openxmlformats.org/officeDocument/2006/relationships/image" Target="../media/image109.emf"/><Relationship Id="rId7" Type="http://schemas.openxmlformats.org/officeDocument/2006/relationships/image" Target="../media/image113.emf"/><Relationship Id="rId2" Type="http://schemas.openxmlformats.org/officeDocument/2006/relationships/image" Target="../media/image108.emf"/><Relationship Id="rId1" Type="http://schemas.openxmlformats.org/officeDocument/2006/relationships/image" Target="../media/image107.emf"/><Relationship Id="rId6" Type="http://schemas.openxmlformats.org/officeDocument/2006/relationships/image" Target="../media/image112.emf"/><Relationship Id="rId5" Type="http://schemas.openxmlformats.org/officeDocument/2006/relationships/image" Target="../media/image111.emf"/><Relationship Id="rId10" Type="http://schemas.openxmlformats.org/officeDocument/2006/relationships/image" Target="../media/image106.emf"/><Relationship Id="rId4" Type="http://schemas.openxmlformats.org/officeDocument/2006/relationships/image" Target="../media/image110.emf"/><Relationship Id="rId9" Type="http://schemas.openxmlformats.org/officeDocument/2006/relationships/image" Target="../media/image115.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123.emf"/><Relationship Id="rId3" Type="http://schemas.openxmlformats.org/officeDocument/2006/relationships/image" Target="../media/image118.emf"/><Relationship Id="rId7" Type="http://schemas.openxmlformats.org/officeDocument/2006/relationships/image" Target="../media/image122.emf"/><Relationship Id="rId2" Type="http://schemas.openxmlformats.org/officeDocument/2006/relationships/image" Target="../media/image117.emf"/><Relationship Id="rId1" Type="http://schemas.openxmlformats.org/officeDocument/2006/relationships/image" Target="../media/image116.emf"/><Relationship Id="rId6" Type="http://schemas.openxmlformats.org/officeDocument/2006/relationships/image" Target="../media/image121.emf"/><Relationship Id="rId5" Type="http://schemas.openxmlformats.org/officeDocument/2006/relationships/image" Target="../media/image120.emf"/><Relationship Id="rId4" Type="http://schemas.openxmlformats.org/officeDocument/2006/relationships/image" Target="../media/image119.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32.emf"/><Relationship Id="rId3" Type="http://schemas.openxmlformats.org/officeDocument/2006/relationships/image" Target="../media/image127.emf"/><Relationship Id="rId7" Type="http://schemas.openxmlformats.org/officeDocument/2006/relationships/image" Target="../media/image131.emf"/><Relationship Id="rId2" Type="http://schemas.openxmlformats.org/officeDocument/2006/relationships/image" Target="../media/image126.emf"/><Relationship Id="rId1" Type="http://schemas.openxmlformats.org/officeDocument/2006/relationships/image" Target="../media/image125.emf"/><Relationship Id="rId6" Type="http://schemas.openxmlformats.org/officeDocument/2006/relationships/image" Target="../media/image130.emf"/><Relationship Id="rId5" Type="http://schemas.openxmlformats.org/officeDocument/2006/relationships/image" Target="../media/image129.emf"/><Relationship Id="rId10" Type="http://schemas.openxmlformats.org/officeDocument/2006/relationships/image" Target="../media/image124.emf"/><Relationship Id="rId4" Type="http://schemas.openxmlformats.org/officeDocument/2006/relationships/image" Target="../media/image128.emf"/><Relationship Id="rId9" Type="http://schemas.openxmlformats.org/officeDocument/2006/relationships/image" Target="../media/image13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7.emf"/><Relationship Id="rId1" Type="http://schemas.openxmlformats.org/officeDocument/2006/relationships/image" Target="../media/image18.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20.emf"/><Relationship Id="rId1" Type="http://schemas.openxmlformats.org/officeDocument/2006/relationships/image" Target="../media/image21.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7.emf"/><Relationship Id="rId1" Type="http://schemas.openxmlformats.org/officeDocument/2006/relationships/image" Target="../media/image28.emf"/><Relationship Id="rId5" Type="http://schemas.openxmlformats.org/officeDocument/2006/relationships/image" Target="../media/image29.emf"/><Relationship Id="rId4" Type="http://schemas.openxmlformats.org/officeDocument/2006/relationships/image" Target="../media/image25.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2.emf"/><Relationship Id="rId2" Type="http://schemas.openxmlformats.org/officeDocument/2006/relationships/image" Target="../media/image33.emf"/><Relationship Id="rId1" Type="http://schemas.openxmlformats.org/officeDocument/2006/relationships/image" Target="../media/image34.emf"/><Relationship Id="rId5" Type="http://schemas.openxmlformats.org/officeDocument/2006/relationships/image" Target="../media/image30.emf"/><Relationship Id="rId4" Type="http://schemas.openxmlformats.org/officeDocument/2006/relationships/image" Target="../media/image31.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6.emf"/><Relationship Id="rId1" Type="http://schemas.openxmlformats.org/officeDocument/2006/relationships/image" Target="../media/image3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1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1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1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1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D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D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D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D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D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E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E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E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F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F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F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F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F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F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F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10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10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10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819150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10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819150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10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819150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10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819150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10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838200</xdr:colOff>
          <xdr:row>2</xdr:row>
          <xdr:rowOff>228600</xdr:rowOff>
        </xdr:to>
        <xdr:sp macro="" textlink="">
          <xdr:nvSpPr>
            <xdr:cNvPr id="175105" name="cmdTechNameAndDesc" hidden="1">
              <a:extLst>
                <a:ext uri="{63B3BB69-23CF-44E3-9099-C40C66FF867C}">
                  <a14:compatExt spid="_x0000_s175105"/>
                </a:ext>
                <a:ext uri="{FF2B5EF4-FFF2-40B4-BE49-F238E27FC236}">
                  <a16:creationId xmlns:a16="http://schemas.microsoft.com/office/drawing/2014/main" id="{00000000-0008-0000-1100-000001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609600</xdr:colOff>
          <xdr:row>2</xdr:row>
          <xdr:rowOff>228600</xdr:rowOff>
        </xdr:to>
        <xdr:sp macro="" textlink="">
          <xdr:nvSpPr>
            <xdr:cNvPr id="175106" name="cmdCommIN" hidden="1">
              <a:extLst>
                <a:ext uri="{63B3BB69-23CF-44E3-9099-C40C66FF867C}">
                  <a14:compatExt spid="_x0000_s175106"/>
                </a:ext>
                <a:ext uri="{FF2B5EF4-FFF2-40B4-BE49-F238E27FC236}">
                  <a16:creationId xmlns:a16="http://schemas.microsoft.com/office/drawing/2014/main" id="{00000000-0008-0000-1100-000002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609600</xdr:colOff>
          <xdr:row>2</xdr:row>
          <xdr:rowOff>228600</xdr:rowOff>
        </xdr:to>
        <xdr:sp macro="" textlink="">
          <xdr:nvSpPr>
            <xdr:cNvPr id="175107" name="cmdCommOUT" hidden="1">
              <a:extLst>
                <a:ext uri="{63B3BB69-23CF-44E3-9099-C40C66FF867C}">
                  <a14:compatExt spid="_x0000_s175107"/>
                </a:ext>
                <a:ext uri="{FF2B5EF4-FFF2-40B4-BE49-F238E27FC236}">
                  <a16:creationId xmlns:a16="http://schemas.microsoft.com/office/drawing/2014/main" id="{00000000-0008-0000-1100-000003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819150</xdr:colOff>
          <xdr:row>2</xdr:row>
          <xdr:rowOff>419100</xdr:rowOff>
        </xdr:to>
        <xdr:sp macro="" textlink="">
          <xdr:nvSpPr>
            <xdr:cNvPr id="175108" name="cmdAddParameter" hidden="1">
              <a:extLst>
                <a:ext uri="{63B3BB69-23CF-44E3-9099-C40C66FF867C}">
                  <a14:compatExt spid="_x0000_s175108"/>
                </a:ext>
                <a:ext uri="{FF2B5EF4-FFF2-40B4-BE49-F238E27FC236}">
                  <a16:creationId xmlns:a16="http://schemas.microsoft.com/office/drawing/2014/main" id="{00000000-0008-0000-1100-000004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819150</xdr:colOff>
          <xdr:row>4</xdr:row>
          <xdr:rowOff>152400</xdr:rowOff>
        </xdr:to>
        <xdr:sp macro="" textlink="">
          <xdr:nvSpPr>
            <xdr:cNvPr id="175109" name="cmdAddParamQualifier1" hidden="1">
              <a:extLst>
                <a:ext uri="{63B3BB69-23CF-44E3-9099-C40C66FF867C}">
                  <a14:compatExt spid="_x0000_s175109"/>
                </a:ext>
                <a:ext uri="{FF2B5EF4-FFF2-40B4-BE49-F238E27FC236}">
                  <a16:creationId xmlns:a16="http://schemas.microsoft.com/office/drawing/2014/main" id="{00000000-0008-0000-1100-000005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819150</xdr:colOff>
          <xdr:row>2</xdr:row>
          <xdr:rowOff>228600</xdr:rowOff>
        </xdr:to>
        <xdr:sp macro="" textlink="">
          <xdr:nvSpPr>
            <xdr:cNvPr id="175110" name="cmdCheckTechDataSheet" hidden="1">
              <a:extLst>
                <a:ext uri="{63B3BB69-23CF-44E3-9099-C40C66FF867C}">
                  <a14:compatExt spid="_x0000_s175110"/>
                </a:ext>
                <a:ext uri="{FF2B5EF4-FFF2-40B4-BE49-F238E27FC236}">
                  <a16:creationId xmlns:a16="http://schemas.microsoft.com/office/drawing/2014/main" id="{00000000-0008-0000-1100-000006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819150</xdr:colOff>
          <xdr:row>6</xdr:row>
          <xdr:rowOff>38100</xdr:rowOff>
        </xdr:to>
        <xdr:sp macro="" textlink="">
          <xdr:nvSpPr>
            <xdr:cNvPr id="175111" name="cmdAddParamQualifier2" hidden="1">
              <a:extLst>
                <a:ext uri="{63B3BB69-23CF-44E3-9099-C40C66FF867C}">
                  <a14:compatExt spid="_x0000_s175111"/>
                </a:ext>
                <a:ext uri="{FF2B5EF4-FFF2-40B4-BE49-F238E27FC236}">
                  <a16:creationId xmlns:a16="http://schemas.microsoft.com/office/drawing/2014/main" id="{00000000-0008-0000-1100-000007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838200</xdr:colOff>
          <xdr:row>2</xdr:row>
          <xdr:rowOff>228600</xdr:rowOff>
        </xdr:to>
        <xdr:sp macro="" textlink="">
          <xdr:nvSpPr>
            <xdr:cNvPr id="191489" name="cmdTechNameAndDesc" hidden="1">
              <a:extLst>
                <a:ext uri="{63B3BB69-23CF-44E3-9099-C40C66FF867C}">
                  <a14:compatExt spid="_x0000_s191489"/>
                </a:ext>
                <a:ext uri="{FF2B5EF4-FFF2-40B4-BE49-F238E27FC236}">
                  <a16:creationId xmlns:a16="http://schemas.microsoft.com/office/drawing/2014/main" id="{00000000-0008-0000-1300-000001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609600</xdr:colOff>
          <xdr:row>2</xdr:row>
          <xdr:rowOff>228600</xdr:rowOff>
        </xdr:to>
        <xdr:sp macro="" textlink="">
          <xdr:nvSpPr>
            <xdr:cNvPr id="191490" name="cmdCommIN" hidden="1">
              <a:extLst>
                <a:ext uri="{63B3BB69-23CF-44E3-9099-C40C66FF867C}">
                  <a14:compatExt spid="_x0000_s191490"/>
                </a:ext>
                <a:ext uri="{FF2B5EF4-FFF2-40B4-BE49-F238E27FC236}">
                  <a16:creationId xmlns:a16="http://schemas.microsoft.com/office/drawing/2014/main" id="{00000000-0008-0000-1300-000002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609600</xdr:colOff>
          <xdr:row>2</xdr:row>
          <xdr:rowOff>228600</xdr:rowOff>
        </xdr:to>
        <xdr:sp macro="" textlink="">
          <xdr:nvSpPr>
            <xdr:cNvPr id="191491" name="cmdCommOUT" hidden="1">
              <a:extLst>
                <a:ext uri="{63B3BB69-23CF-44E3-9099-C40C66FF867C}">
                  <a14:compatExt spid="_x0000_s191491"/>
                </a:ext>
                <a:ext uri="{FF2B5EF4-FFF2-40B4-BE49-F238E27FC236}">
                  <a16:creationId xmlns:a16="http://schemas.microsoft.com/office/drawing/2014/main" id="{00000000-0008-0000-1300-000003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819150</xdr:colOff>
          <xdr:row>2</xdr:row>
          <xdr:rowOff>419100</xdr:rowOff>
        </xdr:to>
        <xdr:sp macro="" textlink="">
          <xdr:nvSpPr>
            <xdr:cNvPr id="191492" name="cmdAddParameter" hidden="1">
              <a:extLst>
                <a:ext uri="{63B3BB69-23CF-44E3-9099-C40C66FF867C}">
                  <a14:compatExt spid="_x0000_s191492"/>
                </a:ext>
                <a:ext uri="{FF2B5EF4-FFF2-40B4-BE49-F238E27FC236}">
                  <a16:creationId xmlns:a16="http://schemas.microsoft.com/office/drawing/2014/main" id="{00000000-0008-0000-1300-000004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819150</xdr:colOff>
          <xdr:row>4</xdr:row>
          <xdr:rowOff>152400</xdr:rowOff>
        </xdr:to>
        <xdr:sp macro="" textlink="">
          <xdr:nvSpPr>
            <xdr:cNvPr id="191493" name="cmdAddParamQualifier1" hidden="1">
              <a:extLst>
                <a:ext uri="{63B3BB69-23CF-44E3-9099-C40C66FF867C}">
                  <a14:compatExt spid="_x0000_s191493"/>
                </a:ext>
                <a:ext uri="{FF2B5EF4-FFF2-40B4-BE49-F238E27FC236}">
                  <a16:creationId xmlns:a16="http://schemas.microsoft.com/office/drawing/2014/main" id="{00000000-0008-0000-1300-000005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819150</xdr:colOff>
          <xdr:row>2</xdr:row>
          <xdr:rowOff>228600</xdr:rowOff>
        </xdr:to>
        <xdr:sp macro="" textlink="">
          <xdr:nvSpPr>
            <xdr:cNvPr id="191494" name="cmdCheckTechDataSheet" hidden="1">
              <a:extLst>
                <a:ext uri="{63B3BB69-23CF-44E3-9099-C40C66FF867C}">
                  <a14:compatExt spid="_x0000_s191494"/>
                </a:ext>
                <a:ext uri="{FF2B5EF4-FFF2-40B4-BE49-F238E27FC236}">
                  <a16:creationId xmlns:a16="http://schemas.microsoft.com/office/drawing/2014/main" id="{00000000-0008-0000-1300-000006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819150</xdr:colOff>
          <xdr:row>6</xdr:row>
          <xdr:rowOff>38100</xdr:rowOff>
        </xdr:to>
        <xdr:sp macro="" textlink="">
          <xdr:nvSpPr>
            <xdr:cNvPr id="191495" name="cmdAddParamQualifier2" hidden="1">
              <a:extLst>
                <a:ext uri="{63B3BB69-23CF-44E3-9099-C40C66FF867C}">
                  <a14:compatExt spid="_x0000_s191495"/>
                </a:ext>
                <a:ext uri="{FF2B5EF4-FFF2-40B4-BE49-F238E27FC236}">
                  <a16:creationId xmlns:a16="http://schemas.microsoft.com/office/drawing/2014/main" id="{00000000-0008-0000-1300-000007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15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15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15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15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15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15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15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15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6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6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6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6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7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7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7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7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7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7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7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7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7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7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8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8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8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8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8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8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8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8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33</xdr:row>
      <xdr:rowOff>110490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1217295"/>
          <a:ext cx="6052185" cy="3851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262778</xdr:colOff>
      <xdr:row>60</xdr:row>
      <xdr:rowOff>74855</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1149" y="5703569"/>
          <a:ext cx="6324600" cy="37304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9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9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9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9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9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9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9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9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9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9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A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A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A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A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A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A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A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A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A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A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B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B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B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B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B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B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B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B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C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C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C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C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C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C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C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C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C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C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371475</xdr:colOff>
      <xdr:row>30</xdr:row>
      <xdr:rowOff>95250</xdr:rowOff>
    </xdr:from>
    <xdr:to>
      <xdr:col>11</xdr:col>
      <xdr:colOff>190500</xdr:colOff>
      <xdr:row>47</xdr:row>
      <xdr:rowOff>52217</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0675" y="4953000"/>
          <a:ext cx="5305425" cy="2709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504825</xdr:colOff>
      <xdr:row>7</xdr:row>
      <xdr:rowOff>95250</xdr:rowOff>
    </xdr:from>
    <xdr:to>
      <xdr:col>11</xdr:col>
      <xdr:colOff>33055</xdr:colOff>
      <xdr:row>21</xdr:row>
      <xdr:rowOff>123825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4025" y="1228725"/>
          <a:ext cx="5014630"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329647</xdr:colOff>
      <xdr:row>53</xdr:row>
      <xdr:rowOff>142951</xdr:rowOff>
    </xdr:from>
    <xdr:to>
      <xdr:col>12</xdr:col>
      <xdr:colOff>528016</xdr:colOff>
      <xdr:row>77</xdr:row>
      <xdr:rowOff>130384</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55473" y="8922516"/>
          <a:ext cx="6484869" cy="3963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7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7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8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8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8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9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9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9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A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A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A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B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B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B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C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C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C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C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C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4.vml"/><Relationship Id="rId7" Type="http://schemas.openxmlformats.org/officeDocument/2006/relationships/image" Target="../media/image17.emf"/><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ontrol" Target="../activeX/activeX12.xml"/><Relationship Id="rId5" Type="http://schemas.openxmlformats.org/officeDocument/2006/relationships/image" Target="../media/image16.emf"/><Relationship Id="rId4" Type="http://schemas.openxmlformats.org/officeDocument/2006/relationships/control" Target="../activeX/activeX11.xml"/><Relationship Id="rId9" Type="http://schemas.openxmlformats.org/officeDocument/2006/relationships/image" Target="../media/image18.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5.vml"/><Relationship Id="rId7" Type="http://schemas.openxmlformats.org/officeDocument/2006/relationships/image" Target="../media/image20.emf"/><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control" Target="../activeX/activeX15.xml"/><Relationship Id="rId5" Type="http://schemas.openxmlformats.org/officeDocument/2006/relationships/image" Target="../media/image19.emf"/><Relationship Id="rId4" Type="http://schemas.openxmlformats.org/officeDocument/2006/relationships/control" Target="../activeX/activeX14.xml"/><Relationship Id="rId9" Type="http://schemas.openxmlformats.org/officeDocument/2006/relationships/image" Target="../media/image21.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6.vml"/><Relationship Id="rId7" Type="http://schemas.openxmlformats.org/officeDocument/2006/relationships/image" Target="../media/image23.emf"/><Relationship Id="rId2" Type="http://schemas.openxmlformats.org/officeDocument/2006/relationships/drawing" Target="../drawings/drawing8.xml"/><Relationship Id="rId1" Type="http://schemas.openxmlformats.org/officeDocument/2006/relationships/printerSettings" Target="../printerSettings/printerSettings10.bin"/><Relationship Id="rId6" Type="http://schemas.openxmlformats.org/officeDocument/2006/relationships/control" Target="../activeX/activeX18.xml"/><Relationship Id="rId5" Type="http://schemas.openxmlformats.org/officeDocument/2006/relationships/image" Target="../media/image22.emf"/><Relationship Id="rId4" Type="http://schemas.openxmlformats.org/officeDocument/2006/relationships/control" Target="../activeX/activeX17.xml"/><Relationship Id="rId9" Type="http://schemas.openxmlformats.org/officeDocument/2006/relationships/image" Target="../media/image24.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29.emf"/><Relationship Id="rId3" Type="http://schemas.openxmlformats.org/officeDocument/2006/relationships/vmlDrawing" Target="../drawings/vmlDrawing7.vml"/><Relationship Id="rId7" Type="http://schemas.openxmlformats.org/officeDocument/2006/relationships/image" Target="../media/image26.emf"/><Relationship Id="rId12" Type="http://schemas.openxmlformats.org/officeDocument/2006/relationships/control" Target="../activeX/activeX24.xml"/><Relationship Id="rId2" Type="http://schemas.openxmlformats.org/officeDocument/2006/relationships/drawing" Target="../drawings/drawing9.xml"/><Relationship Id="rId1" Type="http://schemas.openxmlformats.org/officeDocument/2006/relationships/printerSettings" Target="../printerSettings/printerSettings11.bin"/><Relationship Id="rId6" Type="http://schemas.openxmlformats.org/officeDocument/2006/relationships/control" Target="../activeX/activeX21.xml"/><Relationship Id="rId11" Type="http://schemas.openxmlformats.org/officeDocument/2006/relationships/image" Target="../media/image28.emf"/><Relationship Id="rId5" Type="http://schemas.openxmlformats.org/officeDocument/2006/relationships/image" Target="../media/image25.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27.emf"/></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34.emf"/><Relationship Id="rId3" Type="http://schemas.openxmlformats.org/officeDocument/2006/relationships/vmlDrawing" Target="../drawings/vmlDrawing8.vml"/><Relationship Id="rId7" Type="http://schemas.openxmlformats.org/officeDocument/2006/relationships/image" Target="../media/image31.emf"/><Relationship Id="rId12" Type="http://schemas.openxmlformats.org/officeDocument/2006/relationships/control" Target="../activeX/activeX29.xml"/><Relationship Id="rId2" Type="http://schemas.openxmlformats.org/officeDocument/2006/relationships/drawing" Target="../drawings/drawing10.xml"/><Relationship Id="rId1" Type="http://schemas.openxmlformats.org/officeDocument/2006/relationships/printerSettings" Target="../printerSettings/printerSettings12.bin"/><Relationship Id="rId6" Type="http://schemas.openxmlformats.org/officeDocument/2006/relationships/control" Target="../activeX/activeX26.xml"/><Relationship Id="rId11" Type="http://schemas.openxmlformats.org/officeDocument/2006/relationships/image" Target="../media/image33.emf"/><Relationship Id="rId5" Type="http://schemas.openxmlformats.org/officeDocument/2006/relationships/image" Target="../media/image30.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32.emf"/></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9.vml"/><Relationship Id="rId7" Type="http://schemas.openxmlformats.org/officeDocument/2006/relationships/image" Target="../media/image36.emf"/><Relationship Id="rId2" Type="http://schemas.openxmlformats.org/officeDocument/2006/relationships/drawing" Target="../drawings/drawing11.xml"/><Relationship Id="rId1" Type="http://schemas.openxmlformats.org/officeDocument/2006/relationships/printerSettings" Target="../printerSettings/printerSettings13.bin"/><Relationship Id="rId6" Type="http://schemas.openxmlformats.org/officeDocument/2006/relationships/control" Target="../activeX/activeX31.xml"/><Relationship Id="rId5" Type="http://schemas.openxmlformats.org/officeDocument/2006/relationships/image" Target="../media/image35.emf"/><Relationship Id="rId4" Type="http://schemas.openxmlformats.org/officeDocument/2006/relationships/control" Target="../activeX/activeX30.xml"/><Relationship Id="rId9" Type="http://schemas.openxmlformats.org/officeDocument/2006/relationships/image" Target="../media/image37.emf"/></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42.emf"/><Relationship Id="rId18" Type="http://schemas.openxmlformats.org/officeDocument/2006/relationships/comments" Target="../comments1.xml"/><Relationship Id="rId3" Type="http://schemas.openxmlformats.org/officeDocument/2006/relationships/vmlDrawing" Target="../drawings/vmlDrawing10.vml"/><Relationship Id="rId7" Type="http://schemas.openxmlformats.org/officeDocument/2006/relationships/image" Target="../media/image39.emf"/><Relationship Id="rId12" Type="http://schemas.openxmlformats.org/officeDocument/2006/relationships/control" Target="../activeX/activeX37.xml"/><Relationship Id="rId17" Type="http://schemas.openxmlformats.org/officeDocument/2006/relationships/image" Target="../media/image44.emf"/><Relationship Id="rId2" Type="http://schemas.openxmlformats.org/officeDocument/2006/relationships/drawing" Target="../drawings/drawing12.xml"/><Relationship Id="rId16" Type="http://schemas.openxmlformats.org/officeDocument/2006/relationships/control" Target="../activeX/activeX39.xml"/><Relationship Id="rId1" Type="http://schemas.openxmlformats.org/officeDocument/2006/relationships/printerSettings" Target="../printerSettings/printerSettings14.bin"/><Relationship Id="rId6" Type="http://schemas.openxmlformats.org/officeDocument/2006/relationships/control" Target="../activeX/activeX34.xml"/><Relationship Id="rId11" Type="http://schemas.openxmlformats.org/officeDocument/2006/relationships/image" Target="../media/image41.emf"/><Relationship Id="rId5" Type="http://schemas.openxmlformats.org/officeDocument/2006/relationships/image" Target="../media/image38.emf"/><Relationship Id="rId15" Type="http://schemas.openxmlformats.org/officeDocument/2006/relationships/image" Target="../media/image43.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40.emf"/><Relationship Id="rId14" Type="http://schemas.openxmlformats.org/officeDocument/2006/relationships/control" Target="../activeX/activeX38.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49.emf"/><Relationship Id="rId18" Type="http://schemas.openxmlformats.org/officeDocument/2006/relationships/comments" Target="../comments2.xml"/><Relationship Id="rId3" Type="http://schemas.openxmlformats.org/officeDocument/2006/relationships/vmlDrawing" Target="../drawings/vmlDrawing11.vml"/><Relationship Id="rId7" Type="http://schemas.openxmlformats.org/officeDocument/2006/relationships/image" Target="../media/image46.emf"/><Relationship Id="rId12" Type="http://schemas.openxmlformats.org/officeDocument/2006/relationships/control" Target="../activeX/activeX44.xml"/><Relationship Id="rId17" Type="http://schemas.openxmlformats.org/officeDocument/2006/relationships/image" Target="../media/image51.emf"/><Relationship Id="rId2" Type="http://schemas.openxmlformats.org/officeDocument/2006/relationships/drawing" Target="../drawings/drawing13.xml"/><Relationship Id="rId16" Type="http://schemas.openxmlformats.org/officeDocument/2006/relationships/control" Target="../activeX/activeX46.xml"/><Relationship Id="rId1" Type="http://schemas.openxmlformats.org/officeDocument/2006/relationships/printerSettings" Target="../printerSettings/printerSettings15.bin"/><Relationship Id="rId6" Type="http://schemas.openxmlformats.org/officeDocument/2006/relationships/control" Target="../activeX/activeX41.xml"/><Relationship Id="rId11" Type="http://schemas.openxmlformats.org/officeDocument/2006/relationships/image" Target="../media/image48.emf"/><Relationship Id="rId5" Type="http://schemas.openxmlformats.org/officeDocument/2006/relationships/image" Target="../media/image45.emf"/><Relationship Id="rId15" Type="http://schemas.openxmlformats.org/officeDocument/2006/relationships/image" Target="../media/image50.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47.emf"/><Relationship Id="rId14" Type="http://schemas.openxmlformats.org/officeDocument/2006/relationships/control" Target="../activeX/activeX45.xml"/></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56.emf"/><Relationship Id="rId18" Type="http://schemas.openxmlformats.org/officeDocument/2006/relationships/comments" Target="../comments3.xml"/><Relationship Id="rId3" Type="http://schemas.openxmlformats.org/officeDocument/2006/relationships/vmlDrawing" Target="../drawings/vmlDrawing12.vml"/><Relationship Id="rId7" Type="http://schemas.openxmlformats.org/officeDocument/2006/relationships/image" Target="../media/image53.emf"/><Relationship Id="rId12" Type="http://schemas.openxmlformats.org/officeDocument/2006/relationships/control" Target="../activeX/activeX51.xml"/><Relationship Id="rId17" Type="http://schemas.openxmlformats.org/officeDocument/2006/relationships/image" Target="../media/image58.emf"/><Relationship Id="rId2" Type="http://schemas.openxmlformats.org/officeDocument/2006/relationships/drawing" Target="../drawings/drawing14.xml"/><Relationship Id="rId16" Type="http://schemas.openxmlformats.org/officeDocument/2006/relationships/control" Target="../activeX/activeX53.xml"/><Relationship Id="rId1" Type="http://schemas.openxmlformats.org/officeDocument/2006/relationships/printerSettings" Target="../printerSettings/printerSettings16.bin"/><Relationship Id="rId6" Type="http://schemas.openxmlformats.org/officeDocument/2006/relationships/control" Target="../activeX/activeX48.xml"/><Relationship Id="rId11" Type="http://schemas.openxmlformats.org/officeDocument/2006/relationships/image" Target="../media/image55.emf"/><Relationship Id="rId5" Type="http://schemas.openxmlformats.org/officeDocument/2006/relationships/image" Target="../media/image52.emf"/><Relationship Id="rId15" Type="http://schemas.openxmlformats.org/officeDocument/2006/relationships/image" Target="../media/image57.emf"/><Relationship Id="rId10" Type="http://schemas.openxmlformats.org/officeDocument/2006/relationships/control" Target="../activeX/activeX50.xml"/><Relationship Id="rId4" Type="http://schemas.openxmlformats.org/officeDocument/2006/relationships/control" Target="../activeX/activeX47.xml"/><Relationship Id="rId9" Type="http://schemas.openxmlformats.org/officeDocument/2006/relationships/image" Target="../media/image54.emf"/><Relationship Id="rId14" Type="http://schemas.openxmlformats.org/officeDocument/2006/relationships/control" Target="../activeX/activeX52.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20.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63.emf"/><Relationship Id="rId18" Type="http://schemas.openxmlformats.org/officeDocument/2006/relationships/comments" Target="../comments4.xml"/><Relationship Id="rId3" Type="http://schemas.openxmlformats.org/officeDocument/2006/relationships/vmlDrawing" Target="../drawings/vmlDrawing13.vml"/><Relationship Id="rId7" Type="http://schemas.openxmlformats.org/officeDocument/2006/relationships/image" Target="../media/image60.emf"/><Relationship Id="rId12" Type="http://schemas.openxmlformats.org/officeDocument/2006/relationships/control" Target="../activeX/activeX58.xml"/><Relationship Id="rId17" Type="http://schemas.openxmlformats.org/officeDocument/2006/relationships/image" Target="../media/image65.emf"/><Relationship Id="rId2" Type="http://schemas.openxmlformats.org/officeDocument/2006/relationships/drawing" Target="../drawings/drawing15.xml"/><Relationship Id="rId16" Type="http://schemas.openxmlformats.org/officeDocument/2006/relationships/control" Target="../activeX/activeX60.xml"/><Relationship Id="rId1" Type="http://schemas.openxmlformats.org/officeDocument/2006/relationships/printerSettings" Target="../printerSettings/printerSettings17.bin"/><Relationship Id="rId6" Type="http://schemas.openxmlformats.org/officeDocument/2006/relationships/control" Target="../activeX/activeX55.xml"/><Relationship Id="rId11" Type="http://schemas.openxmlformats.org/officeDocument/2006/relationships/image" Target="../media/image62.emf"/><Relationship Id="rId5" Type="http://schemas.openxmlformats.org/officeDocument/2006/relationships/image" Target="../media/image59.emf"/><Relationship Id="rId15" Type="http://schemas.openxmlformats.org/officeDocument/2006/relationships/image" Target="../media/image64.emf"/><Relationship Id="rId10" Type="http://schemas.openxmlformats.org/officeDocument/2006/relationships/control" Target="../activeX/activeX57.xml"/><Relationship Id="rId4" Type="http://schemas.openxmlformats.org/officeDocument/2006/relationships/control" Target="../activeX/activeX54.xml"/><Relationship Id="rId9" Type="http://schemas.openxmlformats.org/officeDocument/2006/relationships/image" Target="../media/image61.emf"/><Relationship Id="rId14" Type="http://schemas.openxmlformats.org/officeDocument/2006/relationships/control" Target="../activeX/activeX59.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63.xml"/><Relationship Id="rId13" Type="http://schemas.openxmlformats.org/officeDocument/2006/relationships/image" Target="../media/image70.emf"/><Relationship Id="rId18" Type="http://schemas.openxmlformats.org/officeDocument/2006/relationships/control" Target="../activeX/activeX68.xml"/><Relationship Id="rId3" Type="http://schemas.openxmlformats.org/officeDocument/2006/relationships/vmlDrawing" Target="../drawings/vmlDrawing14.vml"/><Relationship Id="rId7" Type="http://schemas.openxmlformats.org/officeDocument/2006/relationships/image" Target="../media/image67.emf"/><Relationship Id="rId12" Type="http://schemas.openxmlformats.org/officeDocument/2006/relationships/control" Target="../activeX/activeX65.xml"/><Relationship Id="rId17" Type="http://schemas.openxmlformats.org/officeDocument/2006/relationships/image" Target="../media/image72.emf"/><Relationship Id="rId2" Type="http://schemas.openxmlformats.org/officeDocument/2006/relationships/drawing" Target="../drawings/drawing16.xml"/><Relationship Id="rId16" Type="http://schemas.openxmlformats.org/officeDocument/2006/relationships/control" Target="../activeX/activeX67.xml"/><Relationship Id="rId20" Type="http://schemas.openxmlformats.org/officeDocument/2006/relationships/comments" Target="../comments5.xml"/><Relationship Id="rId1" Type="http://schemas.openxmlformats.org/officeDocument/2006/relationships/printerSettings" Target="../printerSettings/printerSettings19.bin"/><Relationship Id="rId6" Type="http://schemas.openxmlformats.org/officeDocument/2006/relationships/control" Target="../activeX/activeX62.xml"/><Relationship Id="rId11" Type="http://schemas.openxmlformats.org/officeDocument/2006/relationships/image" Target="../media/image69.emf"/><Relationship Id="rId5" Type="http://schemas.openxmlformats.org/officeDocument/2006/relationships/image" Target="../media/image66.emf"/><Relationship Id="rId15" Type="http://schemas.openxmlformats.org/officeDocument/2006/relationships/image" Target="../media/image71.emf"/><Relationship Id="rId10" Type="http://schemas.openxmlformats.org/officeDocument/2006/relationships/control" Target="../activeX/activeX64.xml"/><Relationship Id="rId19" Type="http://schemas.openxmlformats.org/officeDocument/2006/relationships/image" Target="../media/image73.emf"/><Relationship Id="rId4" Type="http://schemas.openxmlformats.org/officeDocument/2006/relationships/control" Target="../activeX/activeX61.xml"/><Relationship Id="rId9" Type="http://schemas.openxmlformats.org/officeDocument/2006/relationships/image" Target="../media/image68.emf"/><Relationship Id="rId14" Type="http://schemas.openxmlformats.org/officeDocument/2006/relationships/control" Target="../activeX/activeX66.xml"/></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71.xml"/><Relationship Id="rId3" Type="http://schemas.openxmlformats.org/officeDocument/2006/relationships/vmlDrawing" Target="../drawings/vmlDrawing15.vml"/><Relationship Id="rId7" Type="http://schemas.openxmlformats.org/officeDocument/2006/relationships/image" Target="../media/image75.emf"/><Relationship Id="rId2" Type="http://schemas.openxmlformats.org/officeDocument/2006/relationships/drawing" Target="../drawings/drawing17.xml"/><Relationship Id="rId1" Type="http://schemas.openxmlformats.org/officeDocument/2006/relationships/printerSettings" Target="../printerSettings/printerSettings20.bin"/><Relationship Id="rId6" Type="http://schemas.openxmlformats.org/officeDocument/2006/relationships/control" Target="../activeX/activeX70.xml"/><Relationship Id="rId11" Type="http://schemas.openxmlformats.org/officeDocument/2006/relationships/image" Target="../media/image77.emf"/><Relationship Id="rId5" Type="http://schemas.openxmlformats.org/officeDocument/2006/relationships/image" Target="../media/image74.emf"/><Relationship Id="rId10" Type="http://schemas.openxmlformats.org/officeDocument/2006/relationships/control" Target="../activeX/activeX72.xml"/><Relationship Id="rId4" Type="http://schemas.openxmlformats.org/officeDocument/2006/relationships/control" Target="../activeX/activeX69.xml"/><Relationship Id="rId9" Type="http://schemas.openxmlformats.org/officeDocument/2006/relationships/image" Target="../media/image76.emf"/></Relationships>
</file>

<file path=xl/worksheets/_rels/sheet24.xml.rels><?xml version="1.0" encoding="UTF-8" standalone="yes"?>
<Relationships xmlns="http://schemas.openxmlformats.org/package/2006/relationships"><Relationship Id="rId8" Type="http://schemas.openxmlformats.org/officeDocument/2006/relationships/control" Target="../activeX/activeX75.xml"/><Relationship Id="rId13" Type="http://schemas.openxmlformats.org/officeDocument/2006/relationships/image" Target="../media/image82.emf"/><Relationship Id="rId18" Type="http://schemas.openxmlformats.org/officeDocument/2006/relationships/control" Target="../activeX/activeX80.xml"/><Relationship Id="rId3" Type="http://schemas.openxmlformats.org/officeDocument/2006/relationships/vmlDrawing" Target="../drawings/vmlDrawing16.vml"/><Relationship Id="rId21" Type="http://schemas.openxmlformats.org/officeDocument/2006/relationships/image" Target="../media/image86.emf"/><Relationship Id="rId7" Type="http://schemas.openxmlformats.org/officeDocument/2006/relationships/image" Target="../media/image79.emf"/><Relationship Id="rId12" Type="http://schemas.openxmlformats.org/officeDocument/2006/relationships/control" Target="../activeX/activeX77.xml"/><Relationship Id="rId17" Type="http://schemas.openxmlformats.org/officeDocument/2006/relationships/image" Target="../media/image84.emf"/><Relationship Id="rId2" Type="http://schemas.openxmlformats.org/officeDocument/2006/relationships/drawing" Target="../drawings/drawing18.xml"/><Relationship Id="rId16" Type="http://schemas.openxmlformats.org/officeDocument/2006/relationships/control" Target="../activeX/activeX79.xml"/><Relationship Id="rId20" Type="http://schemas.openxmlformats.org/officeDocument/2006/relationships/control" Target="../activeX/activeX81.xml"/><Relationship Id="rId1" Type="http://schemas.openxmlformats.org/officeDocument/2006/relationships/printerSettings" Target="../printerSettings/printerSettings21.bin"/><Relationship Id="rId6" Type="http://schemas.openxmlformats.org/officeDocument/2006/relationships/control" Target="../activeX/activeX74.xml"/><Relationship Id="rId11" Type="http://schemas.openxmlformats.org/officeDocument/2006/relationships/image" Target="../media/image81.emf"/><Relationship Id="rId5" Type="http://schemas.openxmlformats.org/officeDocument/2006/relationships/image" Target="../media/image78.emf"/><Relationship Id="rId15" Type="http://schemas.openxmlformats.org/officeDocument/2006/relationships/image" Target="../media/image83.emf"/><Relationship Id="rId23" Type="http://schemas.openxmlformats.org/officeDocument/2006/relationships/image" Target="../media/image87.emf"/><Relationship Id="rId10" Type="http://schemas.openxmlformats.org/officeDocument/2006/relationships/control" Target="../activeX/activeX76.xml"/><Relationship Id="rId19" Type="http://schemas.openxmlformats.org/officeDocument/2006/relationships/image" Target="../media/image85.emf"/><Relationship Id="rId4" Type="http://schemas.openxmlformats.org/officeDocument/2006/relationships/control" Target="../activeX/activeX73.xml"/><Relationship Id="rId9" Type="http://schemas.openxmlformats.org/officeDocument/2006/relationships/image" Target="../media/image80.emf"/><Relationship Id="rId14" Type="http://schemas.openxmlformats.org/officeDocument/2006/relationships/control" Target="../activeX/activeX78.xml"/><Relationship Id="rId22" Type="http://schemas.openxmlformats.org/officeDocument/2006/relationships/control" Target="../activeX/activeX82.xml"/></Relationships>
</file>

<file path=xl/worksheets/_rels/sheet25.xml.rels><?xml version="1.0" encoding="UTF-8" standalone="yes"?>
<Relationships xmlns="http://schemas.openxmlformats.org/package/2006/relationships"><Relationship Id="rId8" Type="http://schemas.openxmlformats.org/officeDocument/2006/relationships/control" Target="../activeX/activeX85.xml"/><Relationship Id="rId13" Type="http://schemas.openxmlformats.org/officeDocument/2006/relationships/image" Target="../media/image92.emf"/><Relationship Id="rId18" Type="http://schemas.openxmlformats.org/officeDocument/2006/relationships/control" Target="../activeX/activeX90.xml"/><Relationship Id="rId3" Type="http://schemas.openxmlformats.org/officeDocument/2006/relationships/vmlDrawing" Target="../drawings/vmlDrawing17.vml"/><Relationship Id="rId7" Type="http://schemas.openxmlformats.org/officeDocument/2006/relationships/image" Target="../media/image89.emf"/><Relationship Id="rId12" Type="http://schemas.openxmlformats.org/officeDocument/2006/relationships/control" Target="../activeX/activeX87.xml"/><Relationship Id="rId17" Type="http://schemas.openxmlformats.org/officeDocument/2006/relationships/image" Target="../media/image94.emf"/><Relationship Id="rId2" Type="http://schemas.openxmlformats.org/officeDocument/2006/relationships/drawing" Target="../drawings/drawing19.xml"/><Relationship Id="rId16" Type="http://schemas.openxmlformats.org/officeDocument/2006/relationships/control" Target="../activeX/activeX89.xml"/><Relationship Id="rId1" Type="http://schemas.openxmlformats.org/officeDocument/2006/relationships/printerSettings" Target="../printerSettings/printerSettings22.bin"/><Relationship Id="rId6" Type="http://schemas.openxmlformats.org/officeDocument/2006/relationships/control" Target="../activeX/activeX84.xml"/><Relationship Id="rId11" Type="http://schemas.openxmlformats.org/officeDocument/2006/relationships/image" Target="../media/image91.emf"/><Relationship Id="rId5" Type="http://schemas.openxmlformats.org/officeDocument/2006/relationships/image" Target="../media/image88.emf"/><Relationship Id="rId15" Type="http://schemas.openxmlformats.org/officeDocument/2006/relationships/image" Target="../media/image93.emf"/><Relationship Id="rId10" Type="http://schemas.openxmlformats.org/officeDocument/2006/relationships/control" Target="../activeX/activeX86.xml"/><Relationship Id="rId19" Type="http://schemas.openxmlformats.org/officeDocument/2006/relationships/image" Target="../media/image95.emf"/><Relationship Id="rId4" Type="http://schemas.openxmlformats.org/officeDocument/2006/relationships/control" Target="../activeX/activeX83.xml"/><Relationship Id="rId9" Type="http://schemas.openxmlformats.org/officeDocument/2006/relationships/image" Target="../media/image90.emf"/><Relationship Id="rId14" Type="http://schemas.openxmlformats.org/officeDocument/2006/relationships/control" Target="../activeX/activeX88.xml"/></Relationships>
</file>

<file path=xl/worksheets/_rels/sheet26.xml.rels><?xml version="1.0" encoding="UTF-8" standalone="yes"?>
<Relationships xmlns="http://schemas.openxmlformats.org/package/2006/relationships"><Relationship Id="rId8" Type="http://schemas.openxmlformats.org/officeDocument/2006/relationships/image" Target="../media/image98.emf"/><Relationship Id="rId13" Type="http://schemas.openxmlformats.org/officeDocument/2006/relationships/control" Target="../activeX/activeX96.xml"/><Relationship Id="rId18" Type="http://schemas.openxmlformats.org/officeDocument/2006/relationships/image" Target="../media/image103.emf"/><Relationship Id="rId3" Type="http://schemas.openxmlformats.org/officeDocument/2006/relationships/control" Target="../activeX/activeX91.xml"/><Relationship Id="rId21" Type="http://schemas.openxmlformats.org/officeDocument/2006/relationships/control" Target="../activeX/activeX100.xml"/><Relationship Id="rId7" Type="http://schemas.openxmlformats.org/officeDocument/2006/relationships/control" Target="../activeX/activeX93.xml"/><Relationship Id="rId12" Type="http://schemas.openxmlformats.org/officeDocument/2006/relationships/image" Target="../media/image100.emf"/><Relationship Id="rId17" Type="http://schemas.openxmlformats.org/officeDocument/2006/relationships/control" Target="../activeX/activeX98.xml"/><Relationship Id="rId2" Type="http://schemas.openxmlformats.org/officeDocument/2006/relationships/vmlDrawing" Target="../drawings/vmlDrawing18.vml"/><Relationship Id="rId16" Type="http://schemas.openxmlformats.org/officeDocument/2006/relationships/image" Target="../media/image102.emf"/><Relationship Id="rId20" Type="http://schemas.openxmlformats.org/officeDocument/2006/relationships/image" Target="../media/image104.emf"/><Relationship Id="rId1" Type="http://schemas.openxmlformats.org/officeDocument/2006/relationships/drawing" Target="../drawings/drawing20.xml"/><Relationship Id="rId6" Type="http://schemas.openxmlformats.org/officeDocument/2006/relationships/image" Target="../media/image97.emf"/><Relationship Id="rId11" Type="http://schemas.openxmlformats.org/officeDocument/2006/relationships/control" Target="../activeX/activeX95.xml"/><Relationship Id="rId5" Type="http://schemas.openxmlformats.org/officeDocument/2006/relationships/control" Target="../activeX/activeX92.xml"/><Relationship Id="rId15" Type="http://schemas.openxmlformats.org/officeDocument/2006/relationships/control" Target="../activeX/activeX97.xml"/><Relationship Id="rId10" Type="http://schemas.openxmlformats.org/officeDocument/2006/relationships/image" Target="../media/image99.emf"/><Relationship Id="rId19" Type="http://schemas.openxmlformats.org/officeDocument/2006/relationships/control" Target="../activeX/activeX99.xml"/><Relationship Id="rId4" Type="http://schemas.openxmlformats.org/officeDocument/2006/relationships/image" Target="../media/image96.emf"/><Relationship Id="rId9" Type="http://schemas.openxmlformats.org/officeDocument/2006/relationships/control" Target="../activeX/activeX94.xml"/><Relationship Id="rId14" Type="http://schemas.openxmlformats.org/officeDocument/2006/relationships/image" Target="../media/image101.emf"/><Relationship Id="rId22" Type="http://schemas.openxmlformats.org/officeDocument/2006/relationships/image" Target="../media/image105.emf"/></Relationships>
</file>

<file path=xl/worksheets/_rels/sheet27.xml.rels><?xml version="1.0" encoding="UTF-8" standalone="yes"?>
<Relationships xmlns="http://schemas.openxmlformats.org/package/2006/relationships"><Relationship Id="rId8" Type="http://schemas.openxmlformats.org/officeDocument/2006/relationships/image" Target="../media/image108.emf"/><Relationship Id="rId13" Type="http://schemas.openxmlformats.org/officeDocument/2006/relationships/control" Target="../activeX/activeX106.xml"/><Relationship Id="rId18" Type="http://schemas.openxmlformats.org/officeDocument/2006/relationships/image" Target="../media/image113.emf"/><Relationship Id="rId3" Type="http://schemas.openxmlformats.org/officeDocument/2006/relationships/control" Target="../activeX/activeX101.xml"/><Relationship Id="rId21" Type="http://schemas.openxmlformats.org/officeDocument/2006/relationships/control" Target="../activeX/activeX110.xml"/><Relationship Id="rId7" Type="http://schemas.openxmlformats.org/officeDocument/2006/relationships/control" Target="../activeX/activeX103.xml"/><Relationship Id="rId12" Type="http://schemas.openxmlformats.org/officeDocument/2006/relationships/image" Target="../media/image110.emf"/><Relationship Id="rId17" Type="http://schemas.openxmlformats.org/officeDocument/2006/relationships/control" Target="../activeX/activeX108.xml"/><Relationship Id="rId2" Type="http://schemas.openxmlformats.org/officeDocument/2006/relationships/vmlDrawing" Target="../drawings/vmlDrawing19.vml"/><Relationship Id="rId16" Type="http://schemas.openxmlformats.org/officeDocument/2006/relationships/image" Target="../media/image112.emf"/><Relationship Id="rId20" Type="http://schemas.openxmlformats.org/officeDocument/2006/relationships/image" Target="../media/image114.emf"/><Relationship Id="rId1" Type="http://schemas.openxmlformats.org/officeDocument/2006/relationships/drawing" Target="../drawings/drawing21.xml"/><Relationship Id="rId6" Type="http://schemas.openxmlformats.org/officeDocument/2006/relationships/image" Target="../media/image107.emf"/><Relationship Id="rId11" Type="http://schemas.openxmlformats.org/officeDocument/2006/relationships/control" Target="../activeX/activeX105.xml"/><Relationship Id="rId5" Type="http://schemas.openxmlformats.org/officeDocument/2006/relationships/control" Target="../activeX/activeX102.xml"/><Relationship Id="rId15" Type="http://schemas.openxmlformats.org/officeDocument/2006/relationships/control" Target="../activeX/activeX107.xml"/><Relationship Id="rId10" Type="http://schemas.openxmlformats.org/officeDocument/2006/relationships/image" Target="../media/image109.emf"/><Relationship Id="rId19" Type="http://schemas.openxmlformats.org/officeDocument/2006/relationships/control" Target="../activeX/activeX109.xml"/><Relationship Id="rId4" Type="http://schemas.openxmlformats.org/officeDocument/2006/relationships/image" Target="../media/image106.emf"/><Relationship Id="rId9" Type="http://schemas.openxmlformats.org/officeDocument/2006/relationships/control" Target="../activeX/activeX104.xml"/><Relationship Id="rId14" Type="http://schemas.openxmlformats.org/officeDocument/2006/relationships/image" Target="../media/image111.emf"/><Relationship Id="rId22" Type="http://schemas.openxmlformats.org/officeDocument/2006/relationships/image" Target="../media/image115.emf"/></Relationships>
</file>

<file path=xl/worksheets/_rels/sheet28.xml.rels><?xml version="1.0" encoding="UTF-8" standalone="yes"?>
<Relationships xmlns="http://schemas.openxmlformats.org/package/2006/relationships"><Relationship Id="rId8" Type="http://schemas.openxmlformats.org/officeDocument/2006/relationships/control" Target="../activeX/activeX113.xml"/><Relationship Id="rId13" Type="http://schemas.openxmlformats.org/officeDocument/2006/relationships/image" Target="../media/image120.emf"/><Relationship Id="rId18" Type="http://schemas.openxmlformats.org/officeDocument/2006/relationships/control" Target="../activeX/activeX118.xml"/><Relationship Id="rId3" Type="http://schemas.openxmlformats.org/officeDocument/2006/relationships/vmlDrawing" Target="../drawings/vmlDrawing20.vml"/><Relationship Id="rId7" Type="http://schemas.openxmlformats.org/officeDocument/2006/relationships/image" Target="../media/image117.emf"/><Relationship Id="rId12" Type="http://schemas.openxmlformats.org/officeDocument/2006/relationships/control" Target="../activeX/activeX115.xml"/><Relationship Id="rId17" Type="http://schemas.openxmlformats.org/officeDocument/2006/relationships/image" Target="../media/image122.emf"/><Relationship Id="rId2" Type="http://schemas.openxmlformats.org/officeDocument/2006/relationships/drawing" Target="../drawings/drawing22.xml"/><Relationship Id="rId16" Type="http://schemas.openxmlformats.org/officeDocument/2006/relationships/control" Target="../activeX/activeX117.xml"/><Relationship Id="rId1" Type="http://schemas.openxmlformats.org/officeDocument/2006/relationships/printerSettings" Target="../printerSettings/printerSettings23.bin"/><Relationship Id="rId6" Type="http://schemas.openxmlformats.org/officeDocument/2006/relationships/control" Target="../activeX/activeX112.xml"/><Relationship Id="rId11" Type="http://schemas.openxmlformats.org/officeDocument/2006/relationships/image" Target="../media/image119.emf"/><Relationship Id="rId5" Type="http://schemas.openxmlformats.org/officeDocument/2006/relationships/image" Target="../media/image116.emf"/><Relationship Id="rId15" Type="http://schemas.openxmlformats.org/officeDocument/2006/relationships/image" Target="../media/image121.emf"/><Relationship Id="rId10" Type="http://schemas.openxmlformats.org/officeDocument/2006/relationships/control" Target="../activeX/activeX114.xml"/><Relationship Id="rId19" Type="http://schemas.openxmlformats.org/officeDocument/2006/relationships/image" Target="../media/image123.emf"/><Relationship Id="rId4" Type="http://schemas.openxmlformats.org/officeDocument/2006/relationships/control" Target="../activeX/activeX111.xml"/><Relationship Id="rId9" Type="http://schemas.openxmlformats.org/officeDocument/2006/relationships/image" Target="../media/image118.emf"/><Relationship Id="rId14" Type="http://schemas.openxmlformats.org/officeDocument/2006/relationships/control" Target="../activeX/activeX116.xml"/></Relationships>
</file>

<file path=xl/worksheets/_rels/sheet29.xml.rels><?xml version="1.0" encoding="UTF-8" standalone="yes"?>
<Relationships xmlns="http://schemas.openxmlformats.org/package/2006/relationships"><Relationship Id="rId8" Type="http://schemas.openxmlformats.org/officeDocument/2006/relationships/control" Target="../activeX/activeX121.xml"/><Relationship Id="rId13" Type="http://schemas.openxmlformats.org/officeDocument/2006/relationships/image" Target="../media/image128.emf"/><Relationship Id="rId18" Type="http://schemas.openxmlformats.org/officeDocument/2006/relationships/control" Target="../activeX/activeX126.xml"/><Relationship Id="rId3" Type="http://schemas.openxmlformats.org/officeDocument/2006/relationships/vmlDrawing" Target="../drawings/vmlDrawing21.vml"/><Relationship Id="rId21" Type="http://schemas.openxmlformats.org/officeDocument/2006/relationships/image" Target="../media/image132.emf"/><Relationship Id="rId7" Type="http://schemas.openxmlformats.org/officeDocument/2006/relationships/image" Target="../media/image125.emf"/><Relationship Id="rId12" Type="http://schemas.openxmlformats.org/officeDocument/2006/relationships/control" Target="../activeX/activeX123.xml"/><Relationship Id="rId17" Type="http://schemas.openxmlformats.org/officeDocument/2006/relationships/image" Target="../media/image130.emf"/><Relationship Id="rId2" Type="http://schemas.openxmlformats.org/officeDocument/2006/relationships/drawing" Target="../drawings/drawing23.xml"/><Relationship Id="rId16" Type="http://schemas.openxmlformats.org/officeDocument/2006/relationships/control" Target="../activeX/activeX125.xml"/><Relationship Id="rId20" Type="http://schemas.openxmlformats.org/officeDocument/2006/relationships/control" Target="../activeX/activeX127.xml"/><Relationship Id="rId1" Type="http://schemas.openxmlformats.org/officeDocument/2006/relationships/printerSettings" Target="../printerSettings/printerSettings24.bin"/><Relationship Id="rId6" Type="http://schemas.openxmlformats.org/officeDocument/2006/relationships/control" Target="../activeX/activeX120.xml"/><Relationship Id="rId11" Type="http://schemas.openxmlformats.org/officeDocument/2006/relationships/image" Target="../media/image127.emf"/><Relationship Id="rId5" Type="http://schemas.openxmlformats.org/officeDocument/2006/relationships/image" Target="../media/image124.emf"/><Relationship Id="rId15" Type="http://schemas.openxmlformats.org/officeDocument/2006/relationships/image" Target="../media/image129.emf"/><Relationship Id="rId23" Type="http://schemas.openxmlformats.org/officeDocument/2006/relationships/image" Target="../media/image133.emf"/><Relationship Id="rId10" Type="http://schemas.openxmlformats.org/officeDocument/2006/relationships/control" Target="../activeX/activeX122.xml"/><Relationship Id="rId19" Type="http://schemas.openxmlformats.org/officeDocument/2006/relationships/image" Target="../media/image131.emf"/><Relationship Id="rId4" Type="http://schemas.openxmlformats.org/officeDocument/2006/relationships/control" Target="../activeX/activeX119.xml"/><Relationship Id="rId9" Type="http://schemas.openxmlformats.org/officeDocument/2006/relationships/image" Target="../media/image126.emf"/><Relationship Id="rId14" Type="http://schemas.openxmlformats.org/officeDocument/2006/relationships/control" Target="../activeX/activeX124.xml"/><Relationship Id="rId22" Type="http://schemas.openxmlformats.org/officeDocument/2006/relationships/control" Target="../activeX/activeX12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ontrol" Target="../activeX/activeX7.xml"/><Relationship Id="rId5" Type="http://schemas.openxmlformats.org/officeDocument/2006/relationships/image" Target="../media/image11.emf"/><Relationship Id="rId4" Type="http://schemas.openxmlformats.org/officeDocument/2006/relationships/control" Target="../activeX/activeX6.xml"/></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3.vml"/><Relationship Id="rId7" Type="http://schemas.openxmlformats.org/officeDocument/2006/relationships/image" Target="../media/image14.emf"/><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ontrol" Target="../activeX/activeX9.xml"/><Relationship Id="rId5" Type="http://schemas.openxmlformats.org/officeDocument/2006/relationships/image" Target="../media/image13.emf"/><Relationship Id="rId4" Type="http://schemas.openxmlformats.org/officeDocument/2006/relationships/control" Target="../activeX/activeX8.xml"/><Relationship Id="rId9" Type="http://schemas.openxmlformats.org/officeDocument/2006/relationships/image" Target="../media/image1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EB7D-CDEE-4A87-AF47-0484D2008B77}">
  <dimension ref="A2:C15"/>
  <sheetViews>
    <sheetView workbookViewId="0">
      <selection activeCell="A2" sqref="A2"/>
    </sheetView>
    <sheetView workbookViewId="1"/>
  </sheetViews>
  <sheetFormatPr defaultRowHeight="12.75" x14ac:dyDescent="0.2"/>
  <cols>
    <col min="1" max="1" width="59.140625" style="185" customWidth="1"/>
  </cols>
  <sheetData>
    <row r="2" spans="1:3" ht="25.5" x14ac:dyDescent="0.2">
      <c r="A2" s="234" t="s">
        <v>346</v>
      </c>
    </row>
    <row r="6" spans="1:3" ht="38.25" x14ac:dyDescent="0.2">
      <c r="A6" s="185" t="s">
        <v>236</v>
      </c>
    </row>
    <row r="8" spans="1:3" ht="38.25" x14ac:dyDescent="0.2">
      <c r="A8" s="185" t="s">
        <v>303</v>
      </c>
      <c r="B8" s="84" t="s">
        <v>302</v>
      </c>
      <c r="C8" s="84" t="s">
        <v>304</v>
      </c>
    </row>
    <row r="9" spans="1:3" x14ac:dyDescent="0.2">
      <c r="A9" s="185" t="s">
        <v>307</v>
      </c>
    </row>
    <row r="11" spans="1:3" ht="51" x14ac:dyDescent="0.2">
      <c r="A11" s="227" t="s">
        <v>341</v>
      </c>
    </row>
    <row r="15" spans="1:3" x14ac:dyDescent="0.2">
      <c r="A15" s="185" t="s">
        <v>345</v>
      </c>
      <c r="B15" s="233">
        <v>44603</v>
      </c>
      <c r="C15" t="s">
        <v>304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workbookViewId="0">
      <selection activeCell="E30" sqref="E30"/>
    </sheetView>
    <sheetView workbookViewId="1"/>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11" t="str">
        <f ca="1">IF(INDEX(Index!$E$6:$E$37,MATCH(A2,Index!$D$6:$D$37,0))=1,LEFT(A2,SEARCH("_",A2)-1),"")</f>
        <v>Commodities</v>
      </c>
      <c r="B1" s="19" t="s">
        <v>125</v>
      </c>
    </row>
    <row r="2" spans="1:6" ht="12.75" x14ac:dyDescent="0.2">
      <c r="A2" t="str">
        <f ca="1">MID(CELL("filename",A2),FIND("]",CELL("filename",A2))+1,255)</f>
        <v>Commodities_BASE</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row r="8" spans="1:6" s="18" customFormat="1" ht="12.75" x14ac:dyDescent="0.2">
      <c r="A8" s="47" t="s">
        <v>115</v>
      </c>
      <c r="B8" s="53"/>
      <c r="C8" s="53"/>
      <c r="D8" s="53"/>
    </row>
    <row r="9" spans="1:6" s="18" customFormat="1" ht="12.75" x14ac:dyDescent="0.2">
      <c r="A9" s="48"/>
      <c r="B9" s="48" t="s">
        <v>179</v>
      </c>
      <c r="C9" s="48" t="str">
        <f>"Industry - PP - "&amp;INDEX(RES!$D$3:$AJ$3,1,MATCH(B9,RES!$D$2:$AJ$2,0))</f>
        <v>Industry - PP - Electricity</v>
      </c>
      <c r="D9" s="54" t="s">
        <v>116</v>
      </c>
      <c r="E9" s="31" t="s">
        <v>117</v>
      </c>
    </row>
    <row r="10" spans="1:6" s="18" customFormat="1" ht="12.75" x14ac:dyDescent="0.2">
      <c r="A10" s="48"/>
      <c r="B10" s="48" t="s">
        <v>180</v>
      </c>
      <c r="C10" s="48" t="str">
        <f>"Industry - PP - "&amp;INDEX(RES!$D$3:$AJ$3,1,MATCH(B10,RES!$D$2:$AJ$2,0))</f>
        <v>Industry - PP - Coal</v>
      </c>
      <c r="D10" s="54" t="s">
        <v>116</v>
      </c>
      <c r="E10" s="31" t="s">
        <v>118</v>
      </c>
    </row>
    <row r="11" spans="1:6" s="18" customFormat="1" ht="12.75" x14ac:dyDescent="0.2">
      <c r="A11" s="48"/>
      <c r="B11" s="48" t="s">
        <v>187</v>
      </c>
      <c r="C11" s="48" t="str">
        <f>"Industry - PP - "&amp;INDEX(RES!$D$3:$AJ$3,1,MATCH(B11,RES!$D$2:$AJ$2,0))</f>
        <v>Industry - PP - Biomass</v>
      </c>
      <c r="D11" s="54" t="s">
        <v>116</v>
      </c>
      <c r="E11" s="31" t="s">
        <v>118</v>
      </c>
    </row>
    <row r="12" spans="1:6" s="18" customFormat="1" ht="12.75" x14ac:dyDescent="0.2">
      <c r="A12" s="48"/>
      <c r="B12" s="48" t="s">
        <v>188</v>
      </c>
      <c r="C12" s="48" t="str">
        <f>"Industry - PP - "&amp;INDEX(RES!$D$3:$AJ$3,1,MATCH(B12,RES!$D$2:$AJ$2,0))</f>
        <v>Industry - PP - Gas</v>
      </c>
      <c r="D12" s="54" t="s">
        <v>116</v>
      </c>
      <c r="E12" s="31" t="s">
        <v>118</v>
      </c>
    </row>
    <row r="13" spans="1:6" s="18" customFormat="1" ht="12.75" x14ac:dyDescent="0.2">
      <c r="A13" s="48"/>
      <c r="B13" s="48" t="s">
        <v>296</v>
      </c>
      <c r="C13" s="48" t="str">
        <f>"Industry - PP - "&amp;INDEX(RES!$D$3:$AJ$3,1,MATCH(B13,RES!$D$2:$AJ$2,0))</f>
        <v>Industry - PP - HFO</v>
      </c>
      <c r="D13" s="54" t="s">
        <v>116</v>
      </c>
      <c r="E13" s="31" t="s">
        <v>118</v>
      </c>
    </row>
    <row r="14" spans="1:6" ht="12.75" x14ac:dyDescent="0.2">
      <c r="A14" s="48"/>
      <c r="B14" s="48" t="s">
        <v>182</v>
      </c>
      <c r="C14" s="48" t="str">
        <f>"Industry - PP - "&amp;INDEX(RES!$D$3:$AJ$3,1,MATCH(B14,RES!$D$2:$AJ$2,0))</f>
        <v>Industry - PP - Black Liquor</v>
      </c>
      <c r="D14" s="54" t="s">
        <v>116</v>
      </c>
      <c r="E14" s="31" t="s">
        <v>118</v>
      </c>
    </row>
    <row r="15" spans="1:6" ht="12.75" x14ac:dyDescent="0.2">
      <c r="B15" s="48" t="s">
        <v>212</v>
      </c>
      <c r="C15" s="48" t="str">
        <f>"Industry - PP - "&amp;INDEX(RES!$D$3:$AJ$3,1,MATCH(B15,RES!$D$2:$AJ$2,0))</f>
        <v>Industry - PP - Recycled paper</v>
      </c>
      <c r="D15" s="54" t="s">
        <v>116</v>
      </c>
      <c r="E15" s="31" t="s">
        <v>118</v>
      </c>
    </row>
    <row r="16" spans="1:6" ht="12.75" x14ac:dyDescent="0.2">
      <c r="B16" s="19" t="s">
        <v>181</v>
      </c>
      <c r="C16" s="48" t="str">
        <f>"Industry - PP - "&amp;INDEX(RES!$D$3:$AJ$3,1,MATCH(B16,RES!$D$2:$AJ$2,0))</f>
        <v>Industry - PP - Steam</v>
      </c>
      <c r="D16" s="54" t="s">
        <v>116</v>
      </c>
      <c r="E16" s="31" t="s">
        <v>118</v>
      </c>
    </row>
    <row r="17" spans="1:5" ht="12.75" x14ac:dyDescent="0.2">
      <c r="B17" s="19" t="s">
        <v>183</v>
      </c>
      <c r="C17" s="48" t="str">
        <f>"Industry - PP - "&amp;INDEX(RES!$D$3:$AJ$3,1,MATCH(B17,RES!$D$2:$AJ$2,0))</f>
        <v>Industry - PP - Pulp</v>
      </c>
      <c r="D17" s="54" t="s">
        <v>116</v>
      </c>
      <c r="E17" s="31" t="s">
        <v>118</v>
      </c>
    </row>
    <row r="18" spans="1:5" ht="12.75" x14ac:dyDescent="0.2">
      <c r="B18" s="19" t="s">
        <v>182</v>
      </c>
      <c r="C18" s="48" t="str">
        <f>"Industry - PP - "&amp;INDEX(RES!$D$3:$AJ$3,1,MATCH(B18,RES!$D$2:$AJ$2,0))</f>
        <v>Industry - PP - Black Liquor</v>
      </c>
      <c r="D18" s="54" t="s">
        <v>116</v>
      </c>
      <c r="E18" s="31" t="s">
        <v>118</v>
      </c>
    </row>
    <row r="19" spans="1:5" ht="12.75" x14ac:dyDescent="0.2">
      <c r="B19" s="19" t="s">
        <v>197</v>
      </c>
      <c r="C19" s="48" t="str">
        <f>"Industry - PP - "&amp;INDEX(RES!$D$3:$AJ$3,1,MATCH(B19,RES!$D$2:$AJ$2,0))</f>
        <v>Industry - PP - Disolving pulp</v>
      </c>
      <c r="D19" s="54" t="s">
        <v>116</v>
      </c>
      <c r="E19" s="122" t="s">
        <v>229</v>
      </c>
    </row>
    <row r="20" spans="1:5" ht="12.75" x14ac:dyDescent="0.2">
      <c r="B20" s="19" t="s">
        <v>199</v>
      </c>
      <c r="C20" s="48" t="str">
        <f>"Industry - PP - "&amp;INDEX(RES!$D$3:$AJ$3,1,MATCH(B20,RES!$D$2:$AJ$2,0))</f>
        <v>Industry - PP - Paper</v>
      </c>
      <c r="D20" s="54" t="s">
        <v>116</v>
      </c>
      <c r="E20" s="122" t="s">
        <v>229</v>
      </c>
    </row>
    <row r="21" spans="1:5" ht="12.75" x14ac:dyDescent="0.2">
      <c r="A21" s="19" t="s">
        <v>92</v>
      </c>
      <c r="B21" s="19" t="s">
        <v>281</v>
      </c>
      <c r="C21" s="19" t="s">
        <v>282</v>
      </c>
      <c r="D21" s="54" t="s">
        <v>116</v>
      </c>
      <c r="E21" s="19" t="s">
        <v>283</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5955"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125955" r:id="rId4" name="cmdCommUnit"/>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3" r:id="rId8" name="cmdSpecifySets">
          <controlPr defaultSize="0" autoLine="0" r:id="rId9">
            <anchor moveWithCells="1">
              <from>
                <xdr:col>4</xdr:col>
                <xdr:colOff>19050</xdr:colOff>
                <xdr:row>3</xdr:row>
                <xdr:rowOff>133350</xdr:rowOff>
              </from>
              <to>
                <xdr:col>4</xdr:col>
                <xdr:colOff>1924050</xdr:colOff>
                <xdr:row>4</xdr:row>
                <xdr:rowOff>152400</xdr:rowOff>
              </to>
            </anchor>
          </controlPr>
        </control>
      </mc:Choice>
      <mc:Fallback>
        <control shapeId="125953" r:id="rId8" name="cmdSpecifySets"/>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sheetView workbookViewId="1"/>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105</v>
      </c>
    </row>
    <row r="4" spans="1:6" ht="18" customHeight="1" x14ac:dyDescent="0.2"/>
    <row r="7" spans="1:6" x14ac:dyDescent="0.2">
      <c r="B7" s="11" t="s">
        <v>56</v>
      </c>
      <c r="C7" s="11" t="s">
        <v>57</v>
      </c>
      <c r="D7" s="11" t="s">
        <v>93</v>
      </c>
      <c r="E7" s="11" t="s">
        <v>1</v>
      </c>
      <c r="F7" s="11" t="s">
        <v>0</v>
      </c>
    </row>
    <row r="8" spans="1:6" x14ac:dyDescent="0.2">
      <c r="B8" s="11"/>
      <c r="C8" s="11"/>
      <c r="D8" s="11"/>
      <c r="E8" s="11"/>
      <c r="F8" s="11"/>
    </row>
    <row r="9" spans="1:6" x14ac:dyDescent="0.2">
      <c r="B9" s="41"/>
      <c r="C9" s="41"/>
      <c r="E9" s="41"/>
    </row>
    <row r="10" spans="1:6" x14ac:dyDescent="0.2">
      <c r="B10" s="13"/>
      <c r="C10" s="44"/>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80899"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80899" r:id="rId4" name="cmdProcUni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7" r:id="rId8" name="cmdSpecifySets">
          <controlPr defaultSize="0" autoLine="0" r:id="rId9">
            <anchor moveWithCells="1">
              <from>
                <xdr:col>4</xdr:col>
                <xdr:colOff>19050</xdr:colOff>
                <xdr:row>3</xdr:row>
                <xdr:rowOff>133350</xdr:rowOff>
              </from>
              <to>
                <xdr:col>4</xdr:col>
                <xdr:colOff>1924050</xdr:colOff>
                <xdr:row>5</xdr:row>
                <xdr:rowOff>0</xdr:rowOff>
              </to>
            </anchor>
          </controlPr>
        </control>
      </mc:Choice>
      <mc:Fallback>
        <control shapeId="80897" r:id="rId8" name="cmdSpecifySets"/>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sheetView workbookViewId="1"/>
  </sheetViews>
  <sheetFormatPr defaultColWidth="9.140625" defaultRowHeight="12.75" x14ac:dyDescent="0.2"/>
  <cols>
    <col min="1" max="1" width="12.28515625" style="18" customWidth="1"/>
    <col min="2" max="2" width="12.140625" style="18" customWidth="1"/>
    <col min="3" max="3" width="28.42578125" style="18" customWidth="1"/>
    <col min="4" max="4" width="10" style="18" customWidth="1"/>
    <col min="5" max="5" width="28.42578125" style="18" customWidth="1"/>
    <col min="6" max="6" width="10.28515625" style="18" customWidth="1"/>
    <col min="7" max="16384" width="9.140625" style="18"/>
  </cols>
  <sheetData>
    <row r="1" spans="1:6" s="19" customFormat="1" ht="11.25" x14ac:dyDescent="0.2">
      <c r="A1" s="21" t="s">
        <v>103</v>
      </c>
    </row>
    <row r="2" spans="1:6" s="19" customFormat="1" ht="11.25" x14ac:dyDescent="0.2"/>
    <row r="3" spans="1:6" s="19" customFormat="1" ht="11.25" x14ac:dyDescent="0.2"/>
    <row r="4" spans="1:6" s="19" customFormat="1" ht="18.75" customHeight="1" x14ac:dyDescent="0.2"/>
    <row r="5" spans="1:6" s="19" customFormat="1" ht="17.25" customHeight="1" x14ac:dyDescent="0.2">
      <c r="C5" s="27"/>
    </row>
    <row r="6" spans="1:6" s="19" customFormat="1" ht="15.75" customHeight="1" x14ac:dyDescent="0.2"/>
    <row r="7" spans="1:6" s="19" customFormat="1" ht="11.25" x14ac:dyDescent="0.2">
      <c r="B7" s="28" t="s">
        <v>46</v>
      </c>
      <c r="C7" s="21" t="s">
        <v>47</v>
      </c>
      <c r="D7" s="21" t="s">
        <v>43</v>
      </c>
      <c r="E7" s="21" t="s">
        <v>1</v>
      </c>
      <c r="F7" s="21" t="s">
        <v>0</v>
      </c>
    </row>
    <row r="8" spans="1:6" s="19" customFormat="1" ht="11.25" x14ac:dyDescent="0.2">
      <c r="B8" s="20"/>
      <c r="C8" s="20"/>
    </row>
    <row r="9" spans="1:6" s="19" customFormat="1" ht="11.25" x14ac:dyDescent="0.2">
      <c r="B9" s="20"/>
      <c r="C9" s="20"/>
      <c r="E9" s="20"/>
    </row>
    <row r="10" spans="1:6" s="19" customFormat="1" ht="11.25" x14ac:dyDescent="0.2">
      <c r="D10" s="20"/>
      <c r="E10" s="20"/>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01377" r:id="rId4" name="cmdConstraintSets">
          <controlPr defaultSize="0" autoLine="0" autoPict="0" r:id="rId5">
            <anchor moveWithCells="1">
              <from>
                <xdr:col>4</xdr:col>
                <xdr:colOff>19050</xdr:colOff>
                <xdr:row>4</xdr:row>
                <xdr:rowOff>19050</xdr:rowOff>
              </from>
              <to>
                <xdr:col>5</xdr:col>
                <xdr:colOff>19050</xdr:colOff>
                <xdr:row>5</xdr:row>
                <xdr:rowOff>28575</xdr:rowOff>
              </to>
            </anchor>
          </controlPr>
        </control>
      </mc:Choice>
      <mc:Fallback>
        <control shapeId="101377" r:id="rId4" name="cmdConstraintSets"/>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9" r:id="rId8" name="cmdConstraintUnit">
          <controlPr defaultSize="0" autoLine="0" r:id="rId9">
            <anchor moveWithCells="1">
              <from>
                <xdr:col>3</xdr:col>
                <xdr:colOff>19050</xdr:colOff>
                <xdr:row>4</xdr:row>
                <xdr:rowOff>9525</xdr:rowOff>
              </from>
              <to>
                <xdr:col>3</xdr:col>
                <xdr:colOff>571500</xdr:colOff>
                <xdr:row>5</xdr:row>
                <xdr:rowOff>28575</xdr:rowOff>
              </to>
            </anchor>
          </controlPr>
        </control>
      </mc:Choice>
      <mc:Fallback>
        <control shapeId="101379" r:id="rId8" name="cmdConstraintUnit"/>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sheetView workbookViewId="1"/>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104</v>
      </c>
    </row>
    <row r="3" spans="1:4" ht="15" customHeight="1" x14ac:dyDescent="0.2"/>
    <row r="4" spans="1:4" ht="20.25" customHeight="1" x14ac:dyDescent="0.2"/>
    <row r="5" spans="1:4" ht="19.5" customHeight="1" x14ac:dyDescent="0.2"/>
    <row r="6" spans="1:4" ht="19.5" customHeight="1" x14ac:dyDescent="0.2"/>
    <row r="7" spans="1:4" x14ac:dyDescent="0.2">
      <c r="B7" s="11" t="s">
        <v>40</v>
      </c>
      <c r="C7" s="11" t="s">
        <v>41</v>
      </c>
      <c r="D7" s="11" t="s">
        <v>43</v>
      </c>
    </row>
    <row r="9" spans="1:4" x14ac:dyDescent="0.2">
      <c r="B9" s="23"/>
      <c r="C9" s="24"/>
      <c r="D9" s="24"/>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90116" r:id="rId4" name="cmdCheckCommDataSheet">
          <controlPr defaultSize="0" autoLine="0" r:id="rId5">
            <anchor moveWithCells="1">
              <from>
                <xdr:col>0</xdr:col>
                <xdr:colOff>9525</xdr:colOff>
                <xdr:row>1</xdr:row>
                <xdr:rowOff>123825</xdr:rowOff>
              </from>
              <to>
                <xdr:col>0</xdr:col>
                <xdr:colOff>828675</xdr:colOff>
                <xdr:row>3</xdr:row>
                <xdr:rowOff>28575</xdr:rowOff>
              </to>
            </anchor>
          </controlPr>
        </control>
      </mc:Choice>
      <mc:Fallback>
        <control shapeId="90116" r:id="rId4" name="cmdCheckCommDataSheet"/>
      </mc:Fallback>
    </mc:AlternateContent>
    <mc:AlternateContent xmlns:mc="http://schemas.openxmlformats.org/markup-compatibility/2006">
      <mc:Choice Requires="x14">
        <control shapeId="90115" r:id="rId6" name="cmdAddParamQualifier1">
          <controlPr defaultSize="0" autoLine="0" r:id="rId7">
            <anchor moveWithCells="1">
              <from>
                <xdr:col>0</xdr:col>
                <xdr:colOff>9525</xdr:colOff>
                <xdr:row>4</xdr:row>
                <xdr:rowOff>19050</xdr:rowOff>
              </from>
              <to>
                <xdr:col>0</xdr:col>
                <xdr:colOff>828675</xdr:colOff>
                <xdr:row>5</xdr:row>
                <xdr:rowOff>9525</xdr:rowOff>
              </to>
            </anchor>
          </controlPr>
        </control>
      </mc:Choice>
      <mc:Fallback>
        <control shapeId="90115" r:id="rId6" name="cmdAddParamQualifier1"/>
      </mc:Fallback>
    </mc:AlternateContent>
    <mc:AlternateContent xmlns:mc="http://schemas.openxmlformats.org/markup-compatibility/2006">
      <mc:Choice Requires="x14">
        <control shapeId="90114" r:id="rId8" name="cmdCommNameAndDesc">
          <controlPr defaultSize="0" autoLine="0" r:id="rId9">
            <anchor moveWithCells="1">
              <from>
                <xdr:col>1</xdr:col>
                <xdr:colOff>19050</xdr:colOff>
                <xdr:row>2</xdr:row>
                <xdr:rowOff>0</xdr:rowOff>
              </from>
              <to>
                <xdr:col>3</xdr:col>
                <xdr:colOff>0</xdr:colOff>
                <xdr:row>3</xdr:row>
                <xdr:rowOff>47625</xdr:rowOff>
              </to>
            </anchor>
          </controlPr>
        </control>
      </mc:Choice>
      <mc:Fallback>
        <control shapeId="90114" r:id="rId8" name="cmdCommNameAndDesc"/>
      </mc:Fallback>
    </mc:AlternateContent>
    <mc:AlternateContent xmlns:mc="http://schemas.openxmlformats.org/markup-compatibility/2006">
      <mc:Choice Requires="x14">
        <control shapeId="90113" r:id="rId10" name="cmdAddParameter">
          <controlPr defaultSize="0" autoLine="0" r:id="rId11">
            <anchor moveWithCells="1">
              <from>
                <xdr:col>0</xdr:col>
                <xdr:colOff>9525</xdr:colOff>
                <xdr:row>3</xdr:row>
                <xdr:rowOff>38100</xdr:rowOff>
              </from>
              <to>
                <xdr:col>0</xdr:col>
                <xdr:colOff>828675</xdr:colOff>
                <xdr:row>4</xdr:row>
                <xdr:rowOff>19050</xdr:rowOff>
              </to>
            </anchor>
          </controlPr>
        </control>
      </mc:Choice>
      <mc:Fallback>
        <control shapeId="90113" r:id="rId10" name="cmdAddParameter"/>
      </mc:Fallback>
    </mc:AlternateContent>
    <mc:AlternateContent xmlns:mc="http://schemas.openxmlformats.org/markup-compatibility/2006">
      <mc:Choice Requires="x14">
        <control shapeId="90118"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90118" r:id="rId12" name="cmdAddParamQualifier2"/>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K11"/>
  <sheetViews>
    <sheetView workbookViewId="0">
      <selection activeCell="K4" sqref="K4:K13"/>
    </sheetView>
    <sheetView workbookViewId="1"/>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11" x14ac:dyDescent="0.2">
      <c r="A1" s="11" t="str">
        <f ca="1">IF(INDEX(Index!$E$6:$E$37,MATCH(A2,Index!$D$6:$D$37,0))=1,LEFT(A2,SEARCH("_",A2)-1),"")</f>
        <v>CommData</v>
      </c>
      <c r="B1" s="19" t="str">
        <f>Commodities_BASE!B1</f>
        <v>REGION1</v>
      </c>
      <c r="F1" s="53"/>
    </row>
    <row r="2" spans="1:11" ht="12.75" x14ac:dyDescent="0.2">
      <c r="A2" t="str">
        <f ca="1">MID(CELL("filename",A2),FIND("]",CELL("filename",A2))+1,255)</f>
        <v>CommData_BASE</v>
      </c>
      <c r="F2" s="53"/>
    </row>
    <row r="3" spans="1:11" ht="15" customHeight="1" x14ac:dyDescent="0.2">
      <c r="F3" s="53"/>
    </row>
    <row r="4" spans="1:11" ht="20.25" customHeight="1" x14ac:dyDescent="0.2">
      <c r="E4" s="26" t="s">
        <v>130</v>
      </c>
      <c r="F4" s="26" t="s">
        <v>130</v>
      </c>
      <c r="G4" s="26" t="s">
        <v>130</v>
      </c>
      <c r="H4" s="26" t="s">
        <v>130</v>
      </c>
      <c r="I4" s="26" t="s">
        <v>130</v>
      </c>
      <c r="J4" s="26" t="s">
        <v>130</v>
      </c>
      <c r="K4" s="26"/>
    </row>
    <row r="5" spans="1:11" ht="19.5" customHeight="1" x14ac:dyDescent="0.2">
      <c r="E5" s="62"/>
      <c r="J5" s="53"/>
    </row>
    <row r="6" spans="1:11" ht="19.5" customHeight="1" x14ac:dyDescent="0.2">
      <c r="E6" s="62"/>
      <c r="J6" s="53"/>
    </row>
    <row r="7" spans="1:11" x14ac:dyDescent="0.2">
      <c r="B7" s="11" t="s">
        <v>40</v>
      </c>
      <c r="C7" s="11" t="s">
        <v>41</v>
      </c>
      <c r="D7" s="11" t="s">
        <v>43</v>
      </c>
      <c r="E7" s="12">
        <v>2012</v>
      </c>
      <c r="F7" s="12">
        <v>2013</v>
      </c>
      <c r="G7" s="12">
        <v>2014</v>
      </c>
      <c r="H7" s="12">
        <v>2015</v>
      </c>
      <c r="I7" s="12">
        <v>2016</v>
      </c>
      <c r="J7" s="53">
        <v>2017</v>
      </c>
    </row>
    <row r="8" spans="1:11" s="53" customFormat="1" x14ac:dyDescent="0.2">
      <c r="B8" s="50" t="str">
        <f>RES!AD2</f>
        <v>IPPPULPD</v>
      </c>
      <c r="C8" s="50" t="str">
        <f>RES!AD3</f>
        <v>Disolving pulp</v>
      </c>
      <c r="D8" s="50" t="s">
        <v>116</v>
      </c>
      <c r="E8" s="86">
        <f>EB_Exist!Z10</f>
        <v>0.65910719806663931</v>
      </c>
      <c r="F8" s="86">
        <f>E8</f>
        <v>0.65910719806663931</v>
      </c>
      <c r="G8" s="86">
        <f t="shared" ref="G8:J8" si="0">F8</f>
        <v>0.65910719806663931</v>
      </c>
      <c r="H8" s="86">
        <f t="shared" si="0"/>
        <v>0.65910719806663931</v>
      </c>
      <c r="I8" s="86">
        <f t="shared" si="0"/>
        <v>0.65910719806663931</v>
      </c>
      <c r="J8" s="86">
        <f t="shared" si="0"/>
        <v>0.65910719806663931</v>
      </c>
      <c r="K8" s="86"/>
    </row>
    <row r="9" spans="1:11" s="53" customFormat="1" x14ac:dyDescent="0.2">
      <c r="B9" s="50" t="str">
        <f>RES!AE2</f>
        <v>IPPPAP</v>
      </c>
      <c r="C9" s="50" t="str">
        <f>RES!AE3</f>
        <v>Paper</v>
      </c>
      <c r="D9" s="50" t="s">
        <v>116</v>
      </c>
      <c r="E9" s="181">
        <f>EB_Exist!AA12</f>
        <v>2.1800600000000001</v>
      </c>
      <c r="F9" s="86">
        <f>E9</f>
        <v>2.1800600000000001</v>
      </c>
      <c r="G9" s="86">
        <f t="shared" ref="G9:J9" si="1">F9</f>
        <v>2.1800600000000001</v>
      </c>
      <c r="H9" s="86">
        <f t="shared" si="1"/>
        <v>2.1800600000000001</v>
      </c>
      <c r="I9" s="86">
        <f t="shared" si="1"/>
        <v>2.1800600000000001</v>
      </c>
      <c r="J9" s="86">
        <f t="shared" si="1"/>
        <v>2.1800600000000001</v>
      </c>
      <c r="K9" s="86"/>
    </row>
    <row r="10" spans="1:11" s="53" customFormat="1" x14ac:dyDescent="0.2"/>
    <row r="11" spans="1:11" s="53" customFormat="1" x14ac:dyDescent="0.2"/>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26981"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126981" r:id="rId4" name="cmdAddParamQualifier2"/>
      </mc:Fallback>
    </mc:AlternateContent>
    <mc:AlternateContent xmlns:mc="http://schemas.openxmlformats.org/markup-compatibility/2006">
      <mc:Choice Requires="x14">
        <control shapeId="126980" r:id="rId6" name="cmdCheckCommDataSheet">
          <controlPr defaultSize="0" autoLine="0" r:id="rId7">
            <anchor moveWithCells="1">
              <from>
                <xdr:col>0</xdr:col>
                <xdr:colOff>9525</xdr:colOff>
                <xdr:row>1</xdr:row>
                <xdr:rowOff>123825</xdr:rowOff>
              </from>
              <to>
                <xdr:col>0</xdr:col>
                <xdr:colOff>828675</xdr:colOff>
                <xdr:row>3</xdr:row>
                <xdr:rowOff>9525</xdr:rowOff>
              </to>
            </anchor>
          </controlPr>
        </control>
      </mc:Choice>
      <mc:Fallback>
        <control shapeId="126980" r:id="rId6" name="cmdCheckCommDataSheet"/>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78" r:id="rId10" name="cmdCommNameAndDesc">
          <controlPr defaultSize="0" autoLine="0" r:id="rId11">
            <anchor moveWithCells="1">
              <from>
                <xdr:col>1</xdr:col>
                <xdr:colOff>19050</xdr:colOff>
                <xdr:row>2</xdr:row>
                <xdr:rowOff>0</xdr:rowOff>
              </from>
              <to>
                <xdr:col>3</xdr:col>
                <xdr:colOff>0</xdr:colOff>
                <xdr:row>3</xdr:row>
                <xdr:rowOff>47625</xdr:rowOff>
              </to>
            </anchor>
          </controlPr>
        </control>
      </mc:Choice>
      <mc:Fallback>
        <control shapeId="126978" r:id="rId10" name="cmdCommNameAndDesc"/>
      </mc:Fallback>
    </mc:AlternateContent>
    <mc:AlternateContent xmlns:mc="http://schemas.openxmlformats.org/markup-compatibility/2006">
      <mc:Choice Requires="x14">
        <control shapeId="126977" r:id="rId12" name="cmdAddParameter">
          <controlPr defaultSize="0" autoLine="0" r:id="rId13">
            <anchor moveWithCells="1">
              <from>
                <xdr:col>0</xdr:col>
                <xdr:colOff>9525</xdr:colOff>
                <xdr:row>3</xdr:row>
                <xdr:rowOff>38100</xdr:rowOff>
              </from>
              <to>
                <xdr:col>0</xdr:col>
                <xdr:colOff>828675</xdr:colOff>
                <xdr:row>4</xdr:row>
                <xdr:rowOff>19050</xdr:rowOff>
              </to>
            </anchor>
          </controlPr>
        </control>
      </mc:Choice>
      <mc:Fallback>
        <control shapeId="126977" r:id="rId12" name="cmdAddParameter"/>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46"/>
  <sheetViews>
    <sheetView topLeftCell="A16" workbookViewId="0">
      <selection activeCell="F50" sqref="F50"/>
    </sheetView>
    <sheetView workbookViewId="1"/>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6" x14ac:dyDescent="0.2">
      <c r="A1" s="11" t="str">
        <f ca="1">IF(INDEX(Index!$E$6:$E$37,MATCH(A2,Index!$D$6:$D$37,0))=1,LEFT(A2,SEARCH("_",A2)-1),"")</f>
        <v>Processes</v>
      </c>
      <c r="B1" s="19" t="str">
        <f>Commodities_BASE!B1</f>
        <v>REGION1</v>
      </c>
    </row>
    <row r="2" spans="1:6" ht="12.75" x14ac:dyDescent="0.2">
      <c r="A2" t="str">
        <f ca="1">MID(CELL("filename",A2),FIND("]",CELL("filename",A2))+1,255)</f>
        <v>Processes_BASE</v>
      </c>
    </row>
    <row r="4" spans="1:6" ht="18" customHeight="1" x14ac:dyDescent="0.2"/>
    <row r="7" spans="1:6" x14ac:dyDescent="0.2">
      <c r="B7" s="11" t="s">
        <v>56</v>
      </c>
      <c r="C7" s="11" t="s">
        <v>57</v>
      </c>
      <c r="D7" s="11" t="s">
        <v>93</v>
      </c>
      <c r="E7" s="11" t="s">
        <v>1</v>
      </c>
      <c r="F7" s="11" t="s">
        <v>0</v>
      </c>
    </row>
    <row r="8" spans="1:6" s="53" customFormat="1" ht="12" x14ac:dyDescent="0.2">
      <c r="A8" s="57" t="s">
        <v>140</v>
      </c>
      <c r="B8" s="50"/>
      <c r="C8" s="50"/>
      <c r="D8" s="29"/>
      <c r="E8" s="29"/>
    </row>
    <row r="9" spans="1:6" s="53" customFormat="1" x14ac:dyDescent="0.2">
      <c r="A9" s="50"/>
      <c r="B9" s="50" t="str">
        <f>EB_Exist!C4</f>
        <v>IPPPAP-E</v>
      </c>
      <c r="C9" s="50" t="str">
        <f>EB_Exist!D4</f>
        <v>Paper - Mill</v>
      </c>
      <c r="D9" s="29" t="s">
        <v>119</v>
      </c>
      <c r="E9" s="122" t="s">
        <v>127</v>
      </c>
    </row>
    <row r="10" spans="1:6" s="53" customFormat="1" x14ac:dyDescent="0.2">
      <c r="A10" s="50"/>
      <c r="B10" s="50" t="str">
        <f>RES!T29</f>
        <v>IPPREC-E</v>
      </c>
      <c r="C10" s="50" t="str">
        <f>RES!T25</f>
        <v>Paper - Recovery Mill</v>
      </c>
      <c r="D10" s="29" t="s">
        <v>119</v>
      </c>
      <c r="E10" s="122" t="s">
        <v>127</v>
      </c>
    </row>
    <row r="11" spans="1:6" s="53" customFormat="1" ht="12" x14ac:dyDescent="0.2">
      <c r="A11" s="58"/>
      <c r="B11" s="50" t="str">
        <f>RES!T22</f>
        <v>IPPDIS-E</v>
      </c>
      <c r="C11" s="50" t="str">
        <f>RES!T18</f>
        <v>Pulping - Dissolving</v>
      </c>
      <c r="D11" s="29" t="s">
        <v>119</v>
      </c>
      <c r="E11" s="122" t="s">
        <v>127</v>
      </c>
    </row>
    <row r="12" spans="1:6" s="53" customFormat="1" ht="12" x14ac:dyDescent="0.2">
      <c r="A12" s="58"/>
      <c r="B12" s="58" t="str">
        <f>RES!T15</f>
        <v>IPPCHE-E</v>
      </c>
      <c r="C12" s="58" t="str">
        <f>RES!T12</f>
        <v>Pulping - Chemical</v>
      </c>
      <c r="D12" s="29" t="s">
        <v>119</v>
      </c>
      <c r="E12" s="122" t="s">
        <v>127</v>
      </c>
    </row>
    <row r="13" spans="1:6" s="53" customFormat="1" ht="12" x14ac:dyDescent="0.2">
      <c r="A13" s="58"/>
      <c r="B13" s="50" t="str">
        <f>RES!T9</f>
        <v>IPPMCH-E</v>
      </c>
      <c r="C13" s="50" t="str">
        <f>RES!T5</f>
        <v>Pulping - Mechanical</v>
      </c>
      <c r="D13" s="29" t="s">
        <v>119</v>
      </c>
      <c r="E13" s="122" t="s">
        <v>127</v>
      </c>
    </row>
    <row r="14" spans="1:6" s="53" customFormat="1" ht="12" x14ac:dyDescent="0.2">
      <c r="A14" s="58"/>
      <c r="B14" s="50" t="str">
        <f>RES!M42</f>
        <v>IPPSTMCOA-E</v>
      </c>
      <c r="C14" s="50" t="str">
        <f>RES!M41</f>
        <v>Boiler - Coal</v>
      </c>
      <c r="D14" s="29" t="s">
        <v>119</v>
      </c>
      <c r="E14" s="122" t="s">
        <v>127</v>
      </c>
    </row>
    <row r="15" spans="1:6" s="53" customFormat="1" ht="12" x14ac:dyDescent="0.2">
      <c r="A15" s="58"/>
      <c r="B15" s="50" t="str">
        <f>RES!M44</f>
        <v>IPPSTMGAS-E</v>
      </c>
      <c r="C15" s="50" t="str">
        <f>RES!M43</f>
        <v>Boiler - Gas</v>
      </c>
      <c r="D15" s="29" t="s">
        <v>119</v>
      </c>
      <c r="E15" s="122" t="s">
        <v>127</v>
      </c>
    </row>
    <row r="16" spans="1:6" s="53" customFormat="1" ht="12" x14ac:dyDescent="0.2">
      <c r="A16" s="58"/>
      <c r="B16" s="50" t="str">
        <f>RES!M46</f>
        <v>IPPSTMBLQ-E</v>
      </c>
      <c r="C16" s="50" t="str">
        <f>RES!M45</f>
        <v>Boiler - black liquor</v>
      </c>
      <c r="D16" s="29" t="s">
        <v>119</v>
      </c>
      <c r="E16" s="122" t="s">
        <v>127</v>
      </c>
    </row>
    <row r="17" spans="1:10" s="53" customFormat="1" ht="12" x14ac:dyDescent="0.2">
      <c r="A17" s="58"/>
      <c r="B17" s="50" t="str">
        <f>RES!M48</f>
        <v>IPPSTMBIO-E</v>
      </c>
      <c r="C17" s="50" t="str">
        <f>RES!M47</f>
        <v>Boiler - biomass</v>
      </c>
      <c r="D17" s="29" t="s">
        <v>119</v>
      </c>
      <c r="E17" s="122" t="s">
        <v>127</v>
      </c>
    </row>
    <row r="18" spans="1:10" s="53" customFormat="1" ht="12.75" x14ac:dyDescent="0.2">
      <c r="A18" s="58"/>
      <c r="B18" s="50" t="str">
        <f>RES!M50</f>
        <v>IPPSTMCOAOIL</v>
      </c>
      <c r="C18" s="50" t="str">
        <f>RES!M49</f>
        <v>Boiler - coal + hfo</v>
      </c>
      <c r="D18" s="29" t="s">
        <v>119</v>
      </c>
      <c r="E18" s="122" t="s">
        <v>127</v>
      </c>
      <c r="G18" s="52"/>
      <c r="H18" s="52"/>
      <c r="I18" s="19"/>
      <c r="J18" s="19"/>
    </row>
    <row r="19" spans="1:10" s="53" customFormat="1" x14ac:dyDescent="0.2">
      <c r="A19" s="59"/>
      <c r="B19" s="22" t="str">
        <f>RES!T38</f>
        <v>IPPELCSTM-E</v>
      </c>
      <c r="C19" s="22" t="str">
        <f>RES!T34</f>
        <v>Steam to elec</v>
      </c>
      <c r="D19" s="29" t="s">
        <v>119</v>
      </c>
      <c r="E19" s="122" t="s">
        <v>127</v>
      </c>
      <c r="F19" s="19"/>
      <c r="G19" s="48"/>
      <c r="H19" s="48"/>
      <c r="I19" s="29"/>
      <c r="J19" s="29"/>
    </row>
    <row r="20" spans="1:10" s="53" customFormat="1" x14ac:dyDescent="0.2">
      <c r="A20" s="59"/>
      <c r="B20" s="22" t="str">
        <f>B9&amp;"-T1"</f>
        <v>IPPPAP-E-T1</v>
      </c>
      <c r="C20" s="22" t="str">
        <f>C9&amp;" efficiency level 1"</f>
        <v>Paper - Mill efficiency level 1</v>
      </c>
      <c r="D20" s="29" t="s">
        <v>119</v>
      </c>
      <c r="E20" s="122" t="s">
        <v>127</v>
      </c>
      <c r="F20" s="19"/>
      <c r="G20" s="48"/>
      <c r="H20" s="48"/>
      <c r="I20" s="29"/>
      <c r="J20" s="29"/>
    </row>
    <row r="21" spans="1:10" s="53" customFormat="1" x14ac:dyDescent="0.2">
      <c r="A21" s="59"/>
      <c r="B21" s="22" t="str">
        <f t="shared" ref="B21:B24" si="0">B10&amp;"-T1"</f>
        <v>IPPREC-E-T1</v>
      </c>
      <c r="C21" s="22" t="str">
        <f t="shared" ref="C21:C24" si="1">C10&amp;" efficiency level 1"</f>
        <v>Paper - Recovery Mill efficiency level 1</v>
      </c>
      <c r="D21" s="29" t="s">
        <v>119</v>
      </c>
      <c r="E21" s="122" t="s">
        <v>127</v>
      </c>
      <c r="F21" s="19"/>
      <c r="G21" s="48"/>
      <c r="H21" s="48"/>
      <c r="I21" s="29"/>
      <c r="J21" s="29"/>
    </row>
    <row r="22" spans="1:10" s="53" customFormat="1" x14ac:dyDescent="0.2">
      <c r="A22" s="59"/>
      <c r="B22" s="22" t="str">
        <f t="shared" si="0"/>
        <v>IPPDIS-E-T1</v>
      </c>
      <c r="C22" s="22" t="str">
        <f t="shared" si="1"/>
        <v>Pulping - Dissolving efficiency level 1</v>
      </c>
      <c r="D22" s="29" t="s">
        <v>119</v>
      </c>
      <c r="E22" s="122" t="s">
        <v>127</v>
      </c>
      <c r="F22" s="19"/>
      <c r="G22" s="48"/>
      <c r="H22" s="48"/>
      <c r="I22" s="29"/>
      <c r="J22" s="29"/>
    </row>
    <row r="23" spans="1:10" s="53" customFormat="1" x14ac:dyDescent="0.2">
      <c r="A23" s="19"/>
      <c r="B23" s="22" t="str">
        <f t="shared" si="0"/>
        <v>IPPCHE-E-T1</v>
      </c>
      <c r="C23" s="22" t="str">
        <f t="shared" si="1"/>
        <v>Pulping - Chemical efficiency level 1</v>
      </c>
      <c r="D23" s="29" t="s">
        <v>119</v>
      </c>
      <c r="E23" s="122" t="s">
        <v>127</v>
      </c>
      <c r="F23" s="19"/>
      <c r="G23" s="48"/>
      <c r="H23" s="48"/>
      <c r="I23" s="29"/>
      <c r="J23" s="29"/>
    </row>
    <row r="24" spans="1:10" s="53" customFormat="1" ht="12" customHeight="1" x14ac:dyDescent="0.2">
      <c r="A24" s="59"/>
      <c r="B24" s="22" t="str">
        <f t="shared" si="0"/>
        <v>IPPMCH-E-T1</v>
      </c>
      <c r="C24" s="22" t="str">
        <f t="shared" si="1"/>
        <v>Pulping - Mechanical efficiency level 1</v>
      </c>
      <c r="D24" s="29" t="s">
        <v>119</v>
      </c>
      <c r="E24" s="122" t="s">
        <v>127</v>
      </c>
      <c r="G24" s="51"/>
      <c r="H24" s="51"/>
      <c r="I24" s="19"/>
      <c r="J24" s="19"/>
    </row>
    <row r="25" spans="1:10" s="53" customFormat="1" x14ac:dyDescent="0.2">
      <c r="A25" s="59"/>
      <c r="B25" s="22" t="str">
        <f>B9&amp;"-T2"</f>
        <v>IPPPAP-E-T2</v>
      </c>
      <c r="C25" s="22" t="str">
        <f>C9&amp;" efficiency level 2"</f>
        <v>Paper - Mill efficiency level 2</v>
      </c>
      <c r="D25" s="29" t="s">
        <v>119</v>
      </c>
      <c r="E25" s="122" t="s">
        <v>127</v>
      </c>
    </row>
    <row r="26" spans="1:10" s="53" customFormat="1" x14ac:dyDescent="0.2">
      <c r="A26" s="59"/>
      <c r="B26" s="22" t="str">
        <f t="shared" ref="B26:B29" si="2">B10&amp;"-T2"</f>
        <v>IPPREC-E-T2</v>
      </c>
      <c r="C26" s="22" t="str">
        <f t="shared" ref="C26:C29" si="3">C10&amp;" efficiency level 2"</f>
        <v>Paper - Recovery Mill efficiency level 2</v>
      </c>
      <c r="D26" s="29" t="s">
        <v>119</v>
      </c>
      <c r="E26" s="122" t="s">
        <v>127</v>
      </c>
      <c r="F26" s="55"/>
      <c r="G26" s="48"/>
      <c r="H26" s="48"/>
      <c r="I26" s="29"/>
      <c r="J26" s="29"/>
    </row>
    <row r="27" spans="1:10" s="53" customFormat="1" x14ac:dyDescent="0.2">
      <c r="A27" s="59"/>
      <c r="B27" s="22" t="str">
        <f t="shared" si="2"/>
        <v>IPPDIS-E-T2</v>
      </c>
      <c r="C27" s="22" t="str">
        <f t="shared" si="3"/>
        <v>Pulping - Dissolving efficiency level 2</v>
      </c>
      <c r="D27" s="29" t="s">
        <v>119</v>
      </c>
      <c r="E27" s="122" t="s">
        <v>127</v>
      </c>
      <c r="F27" s="55"/>
      <c r="G27" s="48"/>
      <c r="H27" s="48"/>
      <c r="I27" s="29"/>
      <c r="J27" s="29"/>
    </row>
    <row r="28" spans="1:10" s="53" customFormat="1" x14ac:dyDescent="0.2">
      <c r="A28" s="59"/>
      <c r="B28" s="22" t="str">
        <f t="shared" si="2"/>
        <v>IPPCHE-E-T2</v>
      </c>
      <c r="C28" s="22" t="str">
        <f t="shared" si="3"/>
        <v>Pulping - Chemical efficiency level 2</v>
      </c>
      <c r="D28" s="29" t="s">
        <v>119</v>
      </c>
      <c r="E28" s="122" t="s">
        <v>127</v>
      </c>
      <c r="F28" s="55"/>
      <c r="G28" s="48"/>
      <c r="H28" s="48"/>
      <c r="I28" s="29"/>
      <c r="J28" s="29"/>
    </row>
    <row r="29" spans="1:10" s="53" customFormat="1" ht="11.45" customHeight="1" x14ac:dyDescent="0.2">
      <c r="A29" s="59"/>
      <c r="B29" s="22" t="str">
        <f t="shared" si="2"/>
        <v>IPPMCH-E-T2</v>
      </c>
      <c r="C29" s="22" t="str">
        <f t="shared" si="3"/>
        <v>Pulping - Mechanical efficiency level 2</v>
      </c>
      <c r="D29" s="29" t="s">
        <v>119</v>
      </c>
      <c r="E29" s="122" t="s">
        <v>127</v>
      </c>
      <c r="F29" s="19"/>
      <c r="G29" s="18"/>
      <c r="H29" s="18"/>
      <c r="I29" s="18"/>
      <c r="J29" s="18"/>
    </row>
    <row r="30" spans="1:10" s="53" customFormat="1" x14ac:dyDescent="0.2">
      <c r="A30" s="59"/>
      <c r="B30" s="22" t="str">
        <f>LEFT(B9,LEN(B9)-1)&amp;"N"</f>
        <v>IPPPAP-N</v>
      </c>
      <c r="C30" s="22" t="str">
        <f>C9&amp;" New"</f>
        <v>Paper - Mill New</v>
      </c>
      <c r="D30" s="29" t="s">
        <v>119</v>
      </c>
      <c r="E30" s="122" t="s">
        <v>127</v>
      </c>
    </row>
    <row r="31" spans="1:10" s="53" customFormat="1" x14ac:dyDescent="0.2">
      <c r="A31" s="59"/>
      <c r="B31" s="22" t="str">
        <f t="shared" ref="B31:B38" si="4">LEFT(B10,LEN(B10)-1)&amp;"N"</f>
        <v>IPPREC-N</v>
      </c>
      <c r="C31" s="22" t="str">
        <f t="shared" ref="C31:C38" si="5">C10&amp;" New"</f>
        <v>Paper - Recovery Mill New</v>
      </c>
      <c r="D31" s="29" t="s">
        <v>119</v>
      </c>
      <c r="E31" s="122" t="s">
        <v>127</v>
      </c>
      <c r="F31" s="19"/>
      <c r="G31" s="48"/>
      <c r="H31" s="48"/>
      <c r="I31" s="29"/>
      <c r="J31" s="29"/>
    </row>
    <row r="32" spans="1:10" s="53" customFormat="1" x14ac:dyDescent="0.2">
      <c r="A32" s="59"/>
      <c r="B32" s="22" t="str">
        <f t="shared" si="4"/>
        <v>IPPDIS-N</v>
      </c>
      <c r="C32" s="22" t="str">
        <f t="shared" si="5"/>
        <v>Pulping - Dissolving New</v>
      </c>
      <c r="D32" s="29" t="s">
        <v>119</v>
      </c>
      <c r="E32" s="122" t="s">
        <v>127</v>
      </c>
      <c r="F32" s="55"/>
      <c r="G32" s="48"/>
      <c r="H32" s="48"/>
      <c r="I32" s="29"/>
      <c r="J32" s="29"/>
    </row>
    <row r="33" spans="1:5" x14ac:dyDescent="0.2">
      <c r="A33" s="59"/>
      <c r="B33" s="22" t="str">
        <f t="shared" si="4"/>
        <v>IPPCHE-N</v>
      </c>
      <c r="C33" s="22" t="str">
        <f t="shared" si="5"/>
        <v>Pulping - Chemical New</v>
      </c>
      <c r="D33" s="29" t="s">
        <v>119</v>
      </c>
      <c r="E33" s="122" t="s">
        <v>127</v>
      </c>
    </row>
    <row r="34" spans="1:5" x14ac:dyDescent="0.2">
      <c r="A34" s="59"/>
      <c r="B34" s="22" t="str">
        <f t="shared" si="4"/>
        <v>IPPMCH-N</v>
      </c>
      <c r="C34" s="22" t="str">
        <f t="shared" si="5"/>
        <v>Pulping - Mechanical New</v>
      </c>
      <c r="D34" s="29" t="s">
        <v>119</v>
      </c>
      <c r="E34" s="122" t="s">
        <v>127</v>
      </c>
    </row>
    <row r="35" spans="1:5" x14ac:dyDescent="0.2">
      <c r="B35" s="22" t="str">
        <f t="shared" si="4"/>
        <v>IPPSTMCOA-N</v>
      </c>
      <c r="C35" s="22" t="str">
        <f t="shared" si="5"/>
        <v>Boiler - Coal New</v>
      </c>
      <c r="D35" s="29" t="s">
        <v>119</v>
      </c>
      <c r="E35" s="122" t="s">
        <v>127</v>
      </c>
    </row>
    <row r="36" spans="1:5" x14ac:dyDescent="0.2">
      <c r="B36" s="22" t="str">
        <f t="shared" si="4"/>
        <v>IPPSTMGAS-N</v>
      </c>
      <c r="C36" s="22" t="str">
        <f t="shared" si="5"/>
        <v>Boiler - Gas New</v>
      </c>
      <c r="D36" s="29" t="s">
        <v>119</v>
      </c>
      <c r="E36" s="122" t="s">
        <v>127</v>
      </c>
    </row>
    <row r="37" spans="1:5" x14ac:dyDescent="0.2">
      <c r="B37" s="22" t="str">
        <f t="shared" si="4"/>
        <v>IPPSTMBLQ-N</v>
      </c>
      <c r="C37" s="22" t="str">
        <f t="shared" si="5"/>
        <v>Boiler - black liquor New</v>
      </c>
      <c r="D37" s="29" t="s">
        <v>119</v>
      </c>
      <c r="E37" s="122" t="s">
        <v>127</v>
      </c>
    </row>
    <row r="38" spans="1:5" x14ac:dyDescent="0.2">
      <c r="B38" s="22" t="str">
        <f t="shared" si="4"/>
        <v>IPPSTMBIO-N</v>
      </c>
      <c r="C38" s="22" t="str">
        <f t="shared" si="5"/>
        <v>Boiler - biomass New</v>
      </c>
      <c r="D38" s="29" t="s">
        <v>119</v>
      </c>
      <c r="E38" s="122" t="s">
        <v>127</v>
      </c>
    </row>
    <row r="39" spans="1:5" x14ac:dyDescent="0.2">
      <c r="B39" s="22" t="str">
        <f>LEFT(B19,LEN(B19)-1)&amp;"N"</f>
        <v>IPPELCSTM-N</v>
      </c>
      <c r="C39" s="22" t="str">
        <f>C19&amp;" New"</f>
        <v>Steam to elec New</v>
      </c>
      <c r="D39" s="29" t="s">
        <v>119</v>
      </c>
      <c r="E39" s="122" t="s">
        <v>127</v>
      </c>
    </row>
    <row r="40" spans="1:5" x14ac:dyDescent="0.2">
      <c r="B40" s="12" t="str">
        <f>RES!M56</f>
        <v>IPPCHPGAS-N</v>
      </c>
      <c r="C40" s="12" t="str">
        <f>RES!M52</f>
        <v>Gas CHP</v>
      </c>
      <c r="D40" s="29" t="s">
        <v>119</v>
      </c>
      <c r="E40" s="122" t="s">
        <v>278</v>
      </c>
    </row>
    <row r="41" spans="1:5" x14ac:dyDescent="0.2">
      <c r="A41" s="12" t="s">
        <v>92</v>
      </c>
      <c r="B41" s="11" t="s">
        <v>284</v>
      </c>
    </row>
    <row r="42" spans="1:5" x14ac:dyDescent="0.2">
      <c r="B42" s="12" t="s">
        <v>285</v>
      </c>
      <c r="C42" s="12" t="s">
        <v>286</v>
      </c>
      <c r="D42" s="29" t="s">
        <v>119</v>
      </c>
      <c r="E42" s="122" t="s">
        <v>127</v>
      </c>
    </row>
    <row r="43" spans="1:5" x14ac:dyDescent="0.2">
      <c r="B43" s="12" t="s">
        <v>287</v>
      </c>
      <c r="C43" s="12" t="s">
        <v>288</v>
      </c>
      <c r="D43" s="29" t="s">
        <v>119</v>
      </c>
      <c r="E43" s="122" t="s">
        <v>127</v>
      </c>
    </row>
    <row r="44" spans="1:5" x14ac:dyDescent="0.2">
      <c r="B44" s="12" t="s">
        <v>289</v>
      </c>
      <c r="C44" s="12" t="s">
        <v>290</v>
      </c>
      <c r="D44" s="29" t="s">
        <v>119</v>
      </c>
      <c r="E44" s="122" t="s">
        <v>127</v>
      </c>
    </row>
    <row r="45" spans="1:5" x14ac:dyDescent="0.2">
      <c r="B45" s="12" t="s">
        <v>291</v>
      </c>
      <c r="C45" s="12" t="s">
        <v>292</v>
      </c>
      <c r="D45" s="29" t="s">
        <v>119</v>
      </c>
      <c r="E45" s="122" t="s">
        <v>127</v>
      </c>
    </row>
    <row r="46" spans="1:5" x14ac:dyDescent="0.2">
      <c r="B46" s="12" t="s">
        <v>298</v>
      </c>
      <c r="C46" s="12" t="s">
        <v>299</v>
      </c>
      <c r="D46" s="29" t="s">
        <v>119</v>
      </c>
      <c r="E46" s="122" t="s">
        <v>127</v>
      </c>
    </row>
  </sheetData>
  <pageMargins left="0.75" right="0.75" top="1" bottom="1" header="0.5" footer="0.5"/>
  <pageSetup paperSize="9" orientation="portrait" horizontalDpi="1200" verticalDpi="1200" r:id="rId1"/>
  <headerFooter alignWithMargins="0"/>
  <drawing r:id="rId2"/>
  <legacyDrawing r:id="rId3"/>
  <controls>
    <mc:AlternateContent xmlns:mc="http://schemas.openxmlformats.org/markup-compatibility/2006">
      <mc:Choice Requires="x14">
        <control shapeId="128003"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128003" r:id="rId4" name="cmdProcUni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1" r:id="rId8" name="cmdSpecifySets">
          <controlPr defaultSize="0" autoLine="0" r:id="rId9">
            <anchor moveWithCells="1">
              <from>
                <xdr:col>4</xdr:col>
                <xdr:colOff>19050</xdr:colOff>
                <xdr:row>3</xdr:row>
                <xdr:rowOff>133350</xdr:rowOff>
              </from>
              <to>
                <xdr:col>4</xdr:col>
                <xdr:colOff>1924050</xdr:colOff>
                <xdr:row>5</xdr:row>
                <xdr:rowOff>0</xdr:rowOff>
              </to>
            </anchor>
          </controlPr>
        </control>
      </mc:Choice>
      <mc:Fallback>
        <control shapeId="128001" r:id="rId8" name="cmdSpecifySets"/>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sheetView workbookViewId="1"/>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7" ht="11.25" customHeight="1" x14ac:dyDescent="0.2">
      <c r="A1" s="11" t="s">
        <v>110</v>
      </c>
    </row>
    <row r="2" spans="1:7" ht="11.25" customHeight="1" x14ac:dyDescent="0.2">
      <c r="A2" s="22"/>
    </row>
    <row r="3" spans="1:7" ht="21.75" customHeight="1" x14ac:dyDescent="0.2">
      <c r="A3" s="22"/>
    </row>
    <row r="4" spans="1:7" ht="17.25" customHeight="1" x14ac:dyDescent="0.2">
      <c r="A4" s="22"/>
      <c r="E4" s="46" t="s">
        <v>92</v>
      </c>
      <c r="F4" s="46"/>
      <c r="G4" s="46"/>
    </row>
    <row r="5" spans="1:7" ht="16.5" customHeight="1" x14ac:dyDescent="0.2">
      <c r="A5" s="22"/>
    </row>
    <row r="6" spans="1:7" ht="17.25" customHeight="1" x14ac:dyDescent="0.2">
      <c r="A6" s="22"/>
    </row>
    <row r="7" spans="1:7" ht="21.75" customHeight="1" x14ac:dyDescent="0.2">
      <c r="A7" s="22"/>
      <c r="B7" s="11" t="s">
        <v>56</v>
      </c>
      <c r="C7" s="11" t="s">
        <v>57</v>
      </c>
      <c r="D7" s="15" t="s">
        <v>93</v>
      </c>
      <c r="E7" s="11" t="s">
        <v>80</v>
      </c>
      <c r="F7" s="11" t="s">
        <v>81</v>
      </c>
      <c r="G7" s="15" t="s">
        <v>94</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13665" r:id="rId4" name="cmdTechNameAndDesc">
          <controlPr defaultSize="0" autoLine="0" r:id="rId5">
            <anchor moveWithCells="1">
              <from>
                <xdr:col>1</xdr:col>
                <xdr:colOff>0</xdr:colOff>
                <xdr:row>1</xdr:row>
                <xdr:rowOff>114300</xdr:rowOff>
              </from>
              <to>
                <xdr:col>2</xdr:col>
                <xdr:colOff>1304925</xdr:colOff>
                <xdr:row>2</xdr:row>
                <xdr:rowOff>209550</xdr:rowOff>
              </to>
            </anchor>
          </controlPr>
        </control>
      </mc:Choice>
      <mc:Fallback>
        <control shapeId="113665" r:id="rId4" name="cmdTechNameAndDesc"/>
      </mc:Fallback>
    </mc:AlternateContent>
    <mc:AlternateContent xmlns:mc="http://schemas.openxmlformats.org/markup-compatibility/2006">
      <mc:Choice Requires="x14">
        <control shapeId="113666"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13666" r:id="rId6" name="cmdCommIN"/>
      </mc:Fallback>
    </mc:AlternateContent>
    <mc:AlternateContent xmlns:mc="http://schemas.openxmlformats.org/markup-compatibility/2006">
      <mc:Choice Requires="x14">
        <control shapeId="113667"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13667" r:id="rId8" name="cmdCommOUT"/>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9" r:id="rId12" name="cmdAddParamQualifier1">
          <controlPr defaultSize="0" autoLine="0" r:id="rId13">
            <anchor moveWithCells="1">
              <from>
                <xdr:col>0</xdr:col>
                <xdr:colOff>9525</xdr:colOff>
                <xdr:row>3</xdr:row>
                <xdr:rowOff>171450</xdr:rowOff>
              </from>
              <to>
                <xdr:col>1</xdr:col>
                <xdr:colOff>9525</xdr:colOff>
                <xdr:row>4</xdr:row>
                <xdr:rowOff>190500</xdr:rowOff>
              </to>
            </anchor>
          </controlPr>
        </control>
      </mc:Choice>
      <mc:Fallback>
        <control shapeId="113669" r:id="rId12" name="cmdAddParamQualifier1"/>
      </mc:Fallback>
    </mc:AlternateContent>
    <mc:AlternateContent xmlns:mc="http://schemas.openxmlformats.org/markup-compatibility/2006">
      <mc:Choice Requires="x14">
        <control shapeId="113670" r:id="rId14" name="cmdCheckTechDataSheet">
          <controlPr defaultSize="0" autoLine="0" r:id="rId15">
            <anchor moveWithCells="1">
              <from>
                <xdr:col>0</xdr:col>
                <xdr:colOff>9525</xdr:colOff>
                <xdr:row>1</xdr:row>
                <xdr:rowOff>114300</xdr:rowOff>
              </from>
              <to>
                <xdr:col>1</xdr:col>
                <xdr:colOff>9525</xdr:colOff>
                <xdr:row>2</xdr:row>
                <xdr:rowOff>209550</xdr:rowOff>
              </to>
            </anchor>
          </controlPr>
        </control>
      </mc:Choice>
      <mc:Fallback>
        <control shapeId="113670" r:id="rId14" name="cmdCheckTechDataSheet"/>
      </mc:Fallback>
    </mc:AlternateContent>
    <mc:AlternateContent xmlns:mc="http://schemas.openxmlformats.org/markup-compatibility/2006">
      <mc:Choice Requires="x14">
        <control shapeId="113672" r:id="rId16" name="cmdAddParamQualifier2">
          <controlPr defaultSize="0" autoLine="0" r:id="rId17">
            <anchor moveWithCells="1">
              <from>
                <xdr:col>0</xdr:col>
                <xdr:colOff>9525</xdr:colOff>
                <xdr:row>5</xdr:row>
                <xdr:rowOff>19050</xdr:rowOff>
              </from>
              <to>
                <xdr:col>1</xdr:col>
                <xdr:colOff>9525</xdr:colOff>
                <xdr:row>6</xdr:row>
                <xdr:rowOff>38100</xdr:rowOff>
              </to>
            </anchor>
          </controlPr>
        </control>
      </mc:Choice>
      <mc:Fallback>
        <control shapeId="113672" r:id="rId16" name="cmdAddParamQualifier2"/>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Z89"/>
  <sheetViews>
    <sheetView tabSelected="1" zoomScaleNormal="100" workbookViewId="0">
      <pane xSplit="3" ySplit="6" topLeftCell="D7" activePane="bottomRight" state="frozen"/>
      <selection pane="topRight" activeCell="D1" sqref="D1"/>
      <selection pane="bottomLeft" activeCell="A7" sqref="A7"/>
      <selection pane="bottomRight" activeCell="V40" sqref="V40"/>
    </sheetView>
    <sheetView workbookViewId="1"/>
  </sheetViews>
  <sheetFormatPr defaultColWidth="9.140625" defaultRowHeight="11.25" customHeight="1" x14ac:dyDescent="0.2"/>
  <cols>
    <col min="1" max="1" width="14.140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8" width="10.42578125" style="12" bestFit="1" customWidth="1"/>
    <col min="9" max="33" width="9.140625" style="12"/>
    <col min="34" max="34" width="7.85546875" style="12" customWidth="1"/>
    <col min="35" max="35" width="7.5703125" style="12" customWidth="1"/>
    <col min="36" max="37" width="7.85546875" style="12" customWidth="1"/>
    <col min="39" max="16384" width="9.140625" style="12"/>
  </cols>
  <sheetData>
    <row r="1" spans="1:52" ht="11.25" customHeight="1" x14ac:dyDescent="0.2">
      <c r="A1" s="11" t="str">
        <f ca="1">IF(INDEX(Index!$E$6:$E$37,MATCH(A2,Index!$D$6:$D$37,0))=1,LEFT(A2,SEARCH("_",A2)-1),"")</f>
        <v>ProcData</v>
      </c>
      <c r="B1" s="19" t="str">
        <f>Commodities_BASE!B1</f>
        <v>REGION1</v>
      </c>
      <c r="H1" s="53"/>
      <c r="AS1" s="199" t="str">
        <f>IF('PAMS levers'!$B$2,"","*")</f>
        <v/>
      </c>
      <c r="AT1" s="199" t="str">
        <f>IF('PAMS levers'!$B$2,"","*")</f>
        <v/>
      </c>
      <c r="AU1" s="199" t="str">
        <f>IF('PAMS levers'!$B$2,"","*")</f>
        <v/>
      </c>
      <c r="AV1" s="199" t="str">
        <f>IF('PAMS levers'!$B$2,"","*")</f>
        <v/>
      </c>
      <c r="AW1" s="199" t="str">
        <f>IF('PAMS levers'!$B$2,"","*")</f>
        <v/>
      </c>
      <c r="AX1" s="199" t="str">
        <f>IF('PAMS levers'!$B$2,"","*")</f>
        <v/>
      </c>
      <c r="AY1" s="199" t="str">
        <f>IF('PAMS levers'!$B$2,"","*")</f>
        <v/>
      </c>
      <c r="AZ1" s="199" t="str">
        <f>IF('PAMS levers'!$B$2,"","*")</f>
        <v/>
      </c>
    </row>
    <row r="2" spans="1:52" ht="11.25" customHeight="1" x14ac:dyDescent="0.2">
      <c r="A2" t="str">
        <f ca="1">MID(CELL("filename",A2),FIND("]",CELL("filename",A2))+1,255)</f>
        <v>ProcData_plants and boilers</v>
      </c>
      <c r="H2" s="50"/>
      <c r="I2" s="53" t="s">
        <v>165</v>
      </c>
      <c r="J2" s="53"/>
      <c r="K2" s="53"/>
      <c r="L2" s="53"/>
      <c r="M2" s="53"/>
      <c r="N2" s="53"/>
      <c r="O2" s="53"/>
      <c r="P2" s="53"/>
    </row>
    <row r="3" spans="1:52" ht="34.5" customHeight="1" x14ac:dyDescent="0.2">
      <c r="A3" s="22"/>
      <c r="H3" s="104" t="s">
        <v>148</v>
      </c>
      <c r="I3" s="104" t="s">
        <v>143</v>
      </c>
      <c r="J3" s="104" t="s">
        <v>143</v>
      </c>
      <c r="K3" s="104" t="s">
        <v>143</v>
      </c>
      <c r="L3" s="104" t="s">
        <v>143</v>
      </c>
      <c r="M3" s="104" t="s">
        <v>143</v>
      </c>
      <c r="N3" s="104" t="s">
        <v>143</v>
      </c>
      <c r="O3" s="104" t="s">
        <v>160</v>
      </c>
      <c r="P3" s="104" t="s">
        <v>160</v>
      </c>
      <c r="Q3" s="104" t="s">
        <v>150</v>
      </c>
      <c r="R3" s="104" t="s">
        <v>166</v>
      </c>
      <c r="S3" s="104" t="s">
        <v>147</v>
      </c>
      <c r="T3" s="104"/>
      <c r="U3" s="104"/>
      <c r="V3" s="104"/>
      <c r="W3" s="104"/>
      <c r="X3" s="104"/>
      <c r="Y3" s="104"/>
      <c r="Z3" s="12" t="s">
        <v>146</v>
      </c>
      <c r="AA3" s="12" t="s">
        <v>146</v>
      </c>
      <c r="AB3" s="104" t="s">
        <v>158</v>
      </c>
      <c r="AC3" s="104" t="s">
        <v>159</v>
      </c>
      <c r="AD3" s="104" t="s">
        <v>159</v>
      </c>
      <c r="AE3" s="104"/>
      <c r="AF3" s="104"/>
      <c r="AG3" s="12" t="s">
        <v>144</v>
      </c>
      <c r="AH3" s="12" t="s">
        <v>145</v>
      </c>
      <c r="AN3" s="53"/>
    </row>
    <row r="4" spans="1:52" ht="21.75" customHeight="1" x14ac:dyDescent="0.2">
      <c r="A4" s="22"/>
      <c r="E4" s="46"/>
      <c r="F4" s="46"/>
      <c r="G4" s="46"/>
      <c r="H4" s="61" t="s">
        <v>121</v>
      </c>
      <c r="I4" s="61" t="s">
        <v>149</v>
      </c>
      <c r="J4" s="61" t="s">
        <v>149</v>
      </c>
      <c r="K4" s="61" t="s">
        <v>149</v>
      </c>
      <c r="L4" s="61" t="s">
        <v>149</v>
      </c>
      <c r="M4" s="61" t="s">
        <v>149</v>
      </c>
      <c r="N4" s="61" t="s">
        <v>149</v>
      </c>
      <c r="O4" s="103" t="s">
        <v>161</v>
      </c>
      <c r="P4" s="103" t="s">
        <v>161</v>
      </c>
      <c r="Q4" s="61" t="s">
        <v>151</v>
      </c>
      <c r="R4" s="61" t="s">
        <v>167</v>
      </c>
      <c r="S4" s="61" t="s">
        <v>120</v>
      </c>
      <c r="T4" s="103" t="s">
        <v>230</v>
      </c>
      <c r="U4" s="103" t="s">
        <v>230</v>
      </c>
      <c r="V4" s="103" t="s">
        <v>351</v>
      </c>
      <c r="W4" s="103" t="s">
        <v>351</v>
      </c>
      <c r="X4" s="103" t="s">
        <v>235</v>
      </c>
      <c r="Y4" s="103" t="s">
        <v>235</v>
      </c>
      <c r="Z4" s="103" t="s">
        <v>231</v>
      </c>
      <c r="AA4" s="103" t="s">
        <v>231</v>
      </c>
      <c r="AB4" s="103" t="s">
        <v>142</v>
      </c>
      <c r="AC4" s="103" t="s">
        <v>142</v>
      </c>
      <c r="AD4" s="103" t="s">
        <v>142</v>
      </c>
      <c r="AE4" s="103" t="s">
        <v>342</v>
      </c>
      <c r="AF4" s="103" t="s">
        <v>342</v>
      </c>
      <c r="AG4" s="26" t="s">
        <v>128</v>
      </c>
      <c r="AH4" s="103" t="s">
        <v>141</v>
      </c>
      <c r="AI4" s="103" t="s">
        <v>141</v>
      </c>
      <c r="AJ4" s="103" t="s">
        <v>141</v>
      </c>
      <c r="AK4" s="103" t="s">
        <v>141</v>
      </c>
      <c r="AL4" s="103" t="s">
        <v>141</v>
      </c>
      <c r="AM4" s="103" t="s">
        <v>141</v>
      </c>
      <c r="AN4" s="103" t="s">
        <v>168</v>
      </c>
      <c r="AO4" s="12" t="s">
        <v>274</v>
      </c>
      <c r="AP4" s="103" t="s">
        <v>141</v>
      </c>
      <c r="AQ4" s="103" t="s">
        <v>141</v>
      </c>
      <c r="AR4" s="103" t="s">
        <v>141</v>
      </c>
      <c r="AS4" s="103" t="s">
        <v>141</v>
      </c>
      <c r="AT4" s="103" t="s">
        <v>141</v>
      </c>
      <c r="AU4" s="103" t="s">
        <v>141</v>
      </c>
      <c r="AV4" s="103" t="str">
        <f t="shared" ref="AV4:AX5" si="0">AS4</f>
        <v>PRC_ACTFLO</v>
      </c>
      <c r="AW4" s="103" t="str">
        <f t="shared" si="0"/>
        <v>PRC_ACTFLO</v>
      </c>
      <c r="AX4" s="103" t="str">
        <f t="shared" si="0"/>
        <v>PRC_ACTFLO</v>
      </c>
      <c r="AY4" s="12" t="s">
        <v>161</v>
      </c>
      <c r="AZ4" s="12" t="s">
        <v>161</v>
      </c>
    </row>
    <row r="5" spans="1:52" ht="16.5" customHeight="1" x14ac:dyDescent="0.2">
      <c r="A5" s="22"/>
      <c r="H5" s="61" t="s">
        <v>27</v>
      </c>
      <c r="I5" s="61"/>
      <c r="J5" s="61"/>
      <c r="K5" s="61"/>
      <c r="L5" s="61"/>
      <c r="M5" s="61"/>
      <c r="N5" s="61"/>
      <c r="O5" s="61"/>
      <c r="P5" s="61"/>
      <c r="S5" s="56"/>
      <c r="Z5" s="12" t="s">
        <v>122</v>
      </c>
      <c r="AA5" s="12" t="s">
        <v>122</v>
      </c>
      <c r="AB5" s="12" t="s">
        <v>122</v>
      </c>
      <c r="AC5" s="12" t="s">
        <v>122</v>
      </c>
      <c r="AD5" s="12" t="s">
        <v>122</v>
      </c>
      <c r="AE5" s="12" t="s">
        <v>122</v>
      </c>
      <c r="AF5" s="12" t="s">
        <v>122</v>
      </c>
      <c r="AG5" s="26" t="str">
        <f>F14</f>
        <v>IPPPAP</v>
      </c>
      <c r="AH5" s="12" t="str">
        <f>E10</f>
        <v>IPPELC</v>
      </c>
      <c r="AI5" s="12" t="str">
        <f>E11</f>
        <v>IPPSTM</v>
      </c>
      <c r="AJ5" s="12" t="str">
        <f>E12</f>
        <v>IPPPULP</v>
      </c>
      <c r="AK5" s="12" t="str">
        <f>E15</f>
        <v>IPPREC</v>
      </c>
      <c r="AL5" s="12" t="str">
        <f>E21</f>
        <v>IPPCOA</v>
      </c>
      <c r="AM5" s="12" t="str">
        <f>F23</f>
        <v>IPPBLQ</v>
      </c>
      <c r="AP5" s="12" t="str">
        <f>AH5</f>
        <v>IPPELC</v>
      </c>
      <c r="AQ5" s="12" t="str">
        <f t="shared" ref="AQ5" si="1">AI5</f>
        <v>IPPSTM</v>
      </c>
      <c r="AR5" s="12" t="str">
        <f>AL5</f>
        <v>IPPCOA</v>
      </c>
      <c r="AS5" s="12" t="str">
        <f>AP5</f>
        <v>IPPELC</v>
      </c>
      <c r="AT5" s="12" t="str">
        <f>AQ5</f>
        <v>IPPSTM</v>
      </c>
      <c r="AU5" s="12" t="str">
        <f>AR5</f>
        <v>IPPCOA</v>
      </c>
      <c r="AV5" s="103" t="str">
        <f t="shared" si="0"/>
        <v>IPPELC</v>
      </c>
      <c r="AW5" s="103" t="str">
        <f t="shared" si="0"/>
        <v>IPPSTM</v>
      </c>
      <c r="AX5" s="103" t="str">
        <f t="shared" si="0"/>
        <v>IPPCOA</v>
      </c>
    </row>
    <row r="6" spans="1:52" ht="17.25" customHeight="1" x14ac:dyDescent="0.2">
      <c r="A6" s="22"/>
      <c r="H6" s="61" t="s">
        <v>122</v>
      </c>
      <c r="I6" s="61"/>
      <c r="J6" s="61"/>
      <c r="K6" s="61"/>
      <c r="L6" s="61"/>
      <c r="M6" s="61"/>
      <c r="N6" s="61"/>
      <c r="S6" s="56"/>
      <c r="T6" s="56"/>
      <c r="U6" s="56"/>
      <c r="V6" s="56"/>
      <c r="W6" s="56"/>
      <c r="X6" s="56"/>
      <c r="Y6" s="56"/>
      <c r="AN6" s="53"/>
    </row>
    <row r="7" spans="1:52" ht="21.75" customHeight="1" x14ac:dyDescent="0.2">
      <c r="A7" s="22"/>
      <c r="B7" s="11" t="s">
        <v>56</v>
      </c>
      <c r="C7" s="11" t="s">
        <v>57</v>
      </c>
      <c r="D7" s="15" t="s">
        <v>93</v>
      </c>
      <c r="E7" s="108" t="s">
        <v>80</v>
      </c>
      <c r="F7" s="108" t="s">
        <v>81</v>
      </c>
      <c r="G7" s="15" t="s">
        <v>94</v>
      </c>
      <c r="H7" s="49"/>
      <c r="I7" s="49">
        <v>2012</v>
      </c>
      <c r="J7" s="49">
        <v>2017</v>
      </c>
      <c r="K7" s="49">
        <v>2030</v>
      </c>
      <c r="L7" s="49">
        <v>2035</v>
      </c>
      <c r="M7" s="49">
        <v>2040</v>
      </c>
      <c r="N7" s="49">
        <v>2050</v>
      </c>
      <c r="O7" s="12">
        <v>0</v>
      </c>
      <c r="P7" s="49">
        <v>2012</v>
      </c>
      <c r="S7" s="60" t="s">
        <v>44</v>
      </c>
      <c r="T7" s="60">
        <v>0</v>
      </c>
      <c r="U7" s="60">
        <v>2012</v>
      </c>
      <c r="V7" s="60">
        <v>0</v>
      </c>
      <c r="W7" s="60">
        <v>2012</v>
      </c>
      <c r="X7" s="60">
        <v>0</v>
      </c>
      <c r="Y7" s="60">
        <v>2012</v>
      </c>
      <c r="Z7" s="45">
        <v>0</v>
      </c>
      <c r="AA7" s="12">
        <v>2017</v>
      </c>
      <c r="AB7" s="45">
        <v>0</v>
      </c>
      <c r="AC7" s="12">
        <v>2012</v>
      </c>
      <c r="AD7" s="12">
        <v>2017</v>
      </c>
      <c r="AE7" s="12">
        <v>0</v>
      </c>
      <c r="AF7" s="12">
        <v>2012</v>
      </c>
      <c r="AG7" s="60" t="s">
        <v>44</v>
      </c>
      <c r="AH7" s="12">
        <v>2012</v>
      </c>
      <c r="AI7" s="12">
        <v>2012</v>
      </c>
      <c r="AJ7" s="12">
        <v>2012</v>
      </c>
      <c r="AK7" s="12">
        <v>2012</v>
      </c>
      <c r="AL7" s="12">
        <v>2012</v>
      </c>
      <c r="AM7" s="12">
        <v>2012</v>
      </c>
      <c r="AN7" s="53" t="s">
        <v>44</v>
      </c>
      <c r="AO7" s="12">
        <v>2012</v>
      </c>
      <c r="AP7" s="12">
        <v>2020</v>
      </c>
      <c r="AQ7" s="12">
        <v>2020</v>
      </c>
      <c r="AR7" s="12">
        <v>2020</v>
      </c>
      <c r="AS7" s="12">
        <v>2025</v>
      </c>
      <c r="AT7" s="12">
        <v>2025</v>
      </c>
      <c r="AU7" s="12">
        <v>2025</v>
      </c>
      <c r="AV7" s="12">
        <v>2030</v>
      </c>
      <c r="AW7" s="12">
        <v>2030</v>
      </c>
      <c r="AX7" s="12">
        <v>2030</v>
      </c>
      <c r="AY7" s="12">
        <v>0</v>
      </c>
      <c r="AZ7" s="12">
        <v>2012</v>
      </c>
    </row>
    <row r="8" spans="1:52" ht="12.75" x14ac:dyDescent="0.2">
      <c r="A8" s="22" t="s">
        <v>227</v>
      </c>
      <c r="D8" s="128"/>
      <c r="E8" s="110"/>
      <c r="F8" s="110"/>
      <c r="G8" s="127"/>
      <c r="H8" s="49"/>
      <c r="I8" s="49"/>
      <c r="J8" s="49"/>
      <c r="K8" s="49"/>
      <c r="L8" s="49"/>
      <c r="M8" s="49"/>
      <c r="N8" s="49"/>
      <c r="P8" s="49"/>
      <c r="S8" s="60"/>
      <c r="T8" s="60"/>
      <c r="U8" s="60"/>
      <c r="V8" s="60"/>
      <c r="W8" s="60"/>
      <c r="X8" s="60"/>
      <c r="Y8" s="60"/>
      <c r="Z8" s="45"/>
      <c r="AB8" s="45"/>
      <c r="AG8" s="60"/>
    </row>
    <row r="9" spans="1:52" ht="11.25" customHeight="1" x14ac:dyDescent="0.2">
      <c r="A9" s="57" t="str">
        <f>Processes_BASE!A8</f>
        <v>* Conversion technologies</v>
      </c>
      <c r="B9" s="50"/>
      <c r="E9" s="110"/>
      <c r="F9" s="109"/>
      <c r="H9" s="105"/>
      <c r="I9" s="105"/>
      <c r="J9" s="105"/>
      <c r="K9" s="105"/>
      <c r="L9" s="105"/>
      <c r="M9" s="105"/>
      <c r="N9" s="105"/>
      <c r="P9" s="105"/>
    </row>
    <row r="10" spans="1:52" s="45" customFormat="1" ht="11.25" customHeight="1" x14ac:dyDescent="0.2">
      <c r="A10" s="12"/>
      <c r="B10" s="50" t="str">
        <f>Processes_BASE!B9</f>
        <v>IPPPAP-E</v>
      </c>
      <c r="C10" s="50" t="str">
        <f>Processes_BASE!C9</f>
        <v>Paper - Mill</v>
      </c>
      <c r="D10" s="50" t="str">
        <f>Processes_BASE!D9</f>
        <v>PJ,PJa</v>
      </c>
      <c r="E10" s="110" t="str">
        <f>RES!D2</f>
        <v>IPPELC</v>
      </c>
      <c r="F10" s="110"/>
      <c r="H10" s="105"/>
      <c r="Q10" s="102"/>
      <c r="R10" s="102"/>
      <c r="Z10" s="12"/>
      <c r="AA10" s="12"/>
      <c r="AB10" s="12"/>
      <c r="AC10" s="12"/>
      <c r="AD10" s="12"/>
      <c r="AE10" s="12"/>
      <c r="AF10" s="12"/>
      <c r="AH10" s="129">
        <f>ABS(INDEX(EB_Exist!$R$8:$AB$18,MATCH($B$10,EB_Exist!$N$8:$N$18,0),MATCH(AH$5,EB_Exist!$R$4:$AB$4,0))/INDEX(EB_Exist!$R$8:$AB$18,MATCH($B$10,EB_Exist!$N$8:$N$18,0),MATCH($F$14,EB_Exist!$R$4:$AB$4,0)))</f>
        <v>2.5287346885513151</v>
      </c>
      <c r="AI10" s="102"/>
      <c r="AJ10" s="129"/>
      <c r="AP10" s="129">
        <f>AH10</f>
        <v>2.5287346885513151</v>
      </c>
      <c r="AS10" s="45">
        <f>AP10*(1+'PAMS levers'!$D$17)</f>
        <v>2.2590029884391747</v>
      </c>
      <c r="AV10" s="45">
        <f>AP10*(1+'PAMS levers'!$E$17)</f>
        <v>2.1241371383831047</v>
      </c>
    </row>
    <row r="11" spans="1:52" s="45" customFormat="1" ht="11.25" customHeight="1" x14ac:dyDescent="0.2">
      <c r="A11" s="12"/>
      <c r="E11" s="110" t="str">
        <f>RES!O2</f>
        <v>IPPSTM</v>
      </c>
      <c r="F11" s="110"/>
      <c r="H11" s="105"/>
      <c r="I11" s="105"/>
      <c r="J11" s="105"/>
      <c r="K11" s="105"/>
      <c r="L11" s="105"/>
      <c r="M11" s="105"/>
      <c r="N11" s="105"/>
      <c r="P11" s="105"/>
      <c r="Q11" s="12"/>
      <c r="R11" s="12"/>
      <c r="Z11" s="12"/>
      <c r="AA11" s="12"/>
      <c r="AB11" s="12"/>
      <c r="AC11" s="12"/>
      <c r="AD11" s="12"/>
      <c r="AE11" s="12"/>
      <c r="AF11" s="12"/>
      <c r="AH11" s="129"/>
      <c r="AI11" s="129">
        <f>ABS(INDEX(EB_Exist!$R$8:$AB$18,MATCH($B$10,EB_Exist!$N$8:$N$18,0),MATCH(AI$5,EB_Exist!$R$4:$AB$4,0))/INDEX(EB_Exist!$R$8:$AB$18,MATCH($B$10,EB_Exist!$N$8:$N$18,0),MATCH($F$14,EB_Exist!$R$4:$AB$4,0)))</f>
        <v>10.6</v>
      </c>
      <c r="AJ11" s="129"/>
      <c r="AQ11" s="129">
        <f>AI11</f>
        <v>10.6</v>
      </c>
      <c r="AT11" s="45">
        <f>AQ11*(1+'PAMS levers'!$D$17)</f>
        <v>9.4693333333333332</v>
      </c>
      <c r="AW11" s="45">
        <f>AQ11*(1+'PAMS levers'!$E$17)</f>
        <v>8.9039999999999999</v>
      </c>
    </row>
    <row r="12" spans="1:52" s="45" customFormat="1" ht="11.25" customHeight="1" x14ac:dyDescent="0.2">
      <c r="A12" s="12"/>
      <c r="E12" s="109" t="str">
        <f>RES!U2</f>
        <v>IPPPULP</v>
      </c>
      <c r="H12" s="105"/>
      <c r="I12" s="105"/>
      <c r="J12" s="105"/>
      <c r="K12" s="105"/>
      <c r="L12" s="105"/>
      <c r="M12" s="105"/>
      <c r="N12" s="105"/>
      <c r="P12" s="105"/>
      <c r="Q12" s="12"/>
      <c r="R12" s="12"/>
      <c r="Z12" s="12"/>
      <c r="AA12" s="12"/>
      <c r="AB12" s="12"/>
      <c r="AC12" s="12"/>
      <c r="AD12" s="12"/>
      <c r="AE12" s="12"/>
      <c r="AF12" s="12"/>
      <c r="AH12" s="129"/>
      <c r="AI12" s="129"/>
      <c r="AJ12" s="129">
        <f>ABS(INDEX(EB_Exist!$R$8:$AB$18,MATCH($B$10,EB_Exist!$N$8:$N$18,0),MATCH(AJ$5,EB_Exist!$R$4:$AB$4,0))/INDEX(EB_Exist!$R$8:$AB$18,MATCH($B$10,EB_Exist!$N$8:$N$18,0),MATCH($F$14,EB_Exist!$R$4:$AB$4,0)))</f>
        <v>1.0001100887131547</v>
      </c>
      <c r="AR12" s="129"/>
    </row>
    <row r="13" spans="1:52" s="45" customFormat="1" ht="11.25" customHeight="1" x14ac:dyDescent="0.2">
      <c r="A13" s="12"/>
      <c r="E13" s="109" t="str">
        <f>RES!E2</f>
        <v>IPPCOA</v>
      </c>
      <c r="H13" s="105"/>
      <c r="I13" s="105"/>
      <c r="J13" s="105"/>
      <c r="K13" s="105"/>
      <c r="L13" s="105"/>
      <c r="M13" s="105"/>
      <c r="N13" s="105"/>
      <c r="P13" s="105"/>
      <c r="Q13" s="12"/>
      <c r="R13" s="12"/>
      <c r="Z13" s="12"/>
      <c r="AA13" s="12"/>
      <c r="AB13" s="12"/>
      <c r="AC13" s="12"/>
      <c r="AD13" s="12"/>
      <c r="AE13" s="12"/>
      <c r="AF13" s="12"/>
      <c r="AH13" s="129"/>
      <c r="AI13" s="129"/>
      <c r="AJ13" s="129"/>
      <c r="AL13" s="129">
        <f>ABS(INDEX(EB_Exist!$R$8:$AB$18,MATCH($B$10,EB_Exist!$N$8:$N$18,0),MATCH(AL$5,EB_Exist!$R$4:$AB$4,0))/INDEX(EB_Exist!$R$8:$AB$18,MATCH($B$10,EB_Exist!$N$8:$N$18,0),MATCH($F$14,EB_Exist!$R$4:$AB$4,0)))</f>
        <v>0.89999999999999991</v>
      </c>
      <c r="AR13" s="129">
        <f>AL13</f>
        <v>0.89999999999999991</v>
      </c>
      <c r="AU13" s="45">
        <f>AR13*(1+'PAMS levers'!$D$17)</f>
        <v>0.80399999999999994</v>
      </c>
      <c r="AX13" s="45">
        <f>AR13*(1+'PAMS levers'!$E$17)</f>
        <v>0.75599999999999989</v>
      </c>
    </row>
    <row r="14" spans="1:52" s="45" customFormat="1" ht="11.25" customHeight="1" x14ac:dyDescent="0.2">
      <c r="A14" s="12"/>
      <c r="B14" s="12"/>
      <c r="C14" s="12"/>
      <c r="D14" s="12"/>
      <c r="E14" s="110"/>
      <c r="F14" s="109" t="str">
        <f>RES!AE2</f>
        <v>IPPPAP</v>
      </c>
      <c r="H14" s="105"/>
      <c r="I14" s="105">
        <f>SUMIFS(EB_Exist!$AC$8:$AC$17,EB_Exist!$N$8:$N$17,B10)</f>
        <v>3.0777317647058822</v>
      </c>
      <c r="J14" s="105">
        <f>I14</f>
        <v>3.0777317647058822</v>
      </c>
      <c r="K14" s="105">
        <f>J14</f>
        <v>3.0777317647058822</v>
      </c>
      <c r="L14" s="105">
        <v>0</v>
      </c>
      <c r="M14" s="105">
        <v>0</v>
      </c>
      <c r="N14" s="105">
        <v>0</v>
      </c>
      <c r="O14" s="45">
        <v>3</v>
      </c>
      <c r="P14" s="105">
        <f>J14</f>
        <v>3.0777317647058822</v>
      </c>
      <c r="Q14" s="12"/>
      <c r="R14" s="12"/>
      <c r="S14" s="12">
        <v>1</v>
      </c>
      <c r="T14" s="12">
        <v>3</v>
      </c>
      <c r="U14" s="12">
        <f>SUMIFS(EB_Exist!$AF$8:$AF$12,EB_Exist!$N$8:$N$12,B10)</f>
        <v>0.85</v>
      </c>
      <c r="V14" s="12"/>
      <c r="W14" s="12"/>
      <c r="X14" s="12">
        <v>3</v>
      </c>
      <c r="Y14" s="12">
        <v>0</v>
      </c>
      <c r="Z14" s="12">
        <v>-1</v>
      </c>
      <c r="AA14" s="102">
        <f>INDEX(EB_Exist!$R$8:$AB$18,MATCH($B$10,EB_Exist!$N$8:$N$18,0),MATCH($F$14,EB_Exist!$R$4:$AB$4,0))</f>
        <v>2.1800600000000001</v>
      </c>
      <c r="AB14" s="12"/>
      <c r="AC14" s="12"/>
      <c r="AD14" s="12"/>
      <c r="AE14" s="12"/>
      <c r="AF14" s="12"/>
      <c r="AG14" s="45">
        <v>1</v>
      </c>
    </row>
    <row r="15" spans="1:52" s="45" customFormat="1" ht="11.25" customHeight="1" x14ac:dyDescent="0.2">
      <c r="A15" s="12"/>
      <c r="B15" s="50" t="str">
        <f>Processes_BASE!B10</f>
        <v>IPPREC-E</v>
      </c>
      <c r="C15" s="50" t="str">
        <f>Processes_BASE!C10</f>
        <v>Paper - Recovery Mill</v>
      </c>
      <c r="D15" s="50" t="str">
        <f>Processes_BASE!D10</f>
        <v>PJ,PJa</v>
      </c>
      <c r="E15" s="110" t="str">
        <f>RES!J2</f>
        <v>IPPREC</v>
      </c>
      <c r="F15" s="109"/>
      <c r="H15" s="105"/>
      <c r="I15" s="105"/>
      <c r="J15" s="105"/>
      <c r="K15" s="105"/>
      <c r="L15" s="105"/>
      <c r="M15" s="105"/>
      <c r="N15" s="105"/>
      <c r="P15" s="111"/>
      <c r="Q15" s="12"/>
      <c r="R15" s="12"/>
      <c r="S15" s="12"/>
      <c r="T15" s="12"/>
      <c r="U15" s="12"/>
      <c r="V15" s="12"/>
      <c r="W15" s="12"/>
      <c r="X15" s="12"/>
      <c r="Y15" s="12"/>
      <c r="Z15" s="12"/>
      <c r="AA15" s="102"/>
      <c r="AB15" s="12"/>
      <c r="AC15" s="12"/>
      <c r="AD15" s="12"/>
      <c r="AE15" s="12"/>
      <c r="AF15" s="12"/>
      <c r="AH15" s="129"/>
      <c r="AI15" s="12"/>
      <c r="AJ15" s="12"/>
      <c r="AK15" s="129">
        <f>ABS(INDEX(EB_Exist!$R$8:$AB$18,MATCH($B$15,EB_Exist!$N$8:$N$18,0),MATCH(AK$5,EB_Exist!$R$4:$AB$4,0))/INDEX(EB_Exist!$R$8:$AB$18,MATCH($B$15,EB_Exist!$N$8:$N$18,0),MATCH($F$18,EB_Exist!$R$4:$AB$4,0)))</f>
        <v>1.4893267651888342</v>
      </c>
    </row>
    <row r="16" spans="1:52" s="45" customFormat="1" ht="11.25" customHeight="1" x14ac:dyDescent="0.2">
      <c r="A16" s="12"/>
      <c r="C16" s="12"/>
      <c r="D16" s="12"/>
      <c r="E16" s="110" t="str">
        <f>RES!D2</f>
        <v>IPPELC</v>
      </c>
      <c r="F16" s="109"/>
      <c r="H16" s="12"/>
      <c r="I16" s="12"/>
      <c r="J16" s="12"/>
      <c r="K16" s="12"/>
      <c r="L16" s="12"/>
      <c r="M16" s="12"/>
      <c r="N16" s="12"/>
      <c r="P16" s="12"/>
      <c r="Q16" s="12"/>
      <c r="R16" s="12"/>
      <c r="Z16" s="12"/>
      <c r="AA16" s="102"/>
      <c r="AB16" s="12"/>
      <c r="AC16" s="12"/>
      <c r="AD16" s="12"/>
      <c r="AE16" s="12"/>
      <c r="AF16" s="12"/>
      <c r="AH16" s="129">
        <f>ABS(INDEX(EB_Exist!$R$8:$AB$18,MATCH($B$15,EB_Exist!$N$8:$N$18,0),MATCH(AH$5,EB_Exist!$R$4:$AB$4,0))/INDEX(EB_Exist!$R$8:$AB$18,MATCH($B$15,EB_Exist!$N$8:$N$18,0),MATCH($F$18,EB_Exist!$R$4:$AB$4,0)))</f>
        <v>0.63121997572180577</v>
      </c>
      <c r="AI16" s="12"/>
      <c r="AJ16" s="12"/>
      <c r="AK16" s="12"/>
      <c r="AP16" s="129">
        <f>AH16</f>
        <v>0.63121997572180577</v>
      </c>
      <c r="AS16" s="45">
        <f>AP16*(1+'PAMS levers'!$D$17)</f>
        <v>0.56388984497814643</v>
      </c>
      <c r="AV16" s="45">
        <f>AP16*(1+'PAMS levers'!$E$17)</f>
        <v>0.53022477960631686</v>
      </c>
    </row>
    <row r="17" spans="1:50" s="45" customFormat="1" ht="11.25" customHeight="1" x14ac:dyDescent="0.2">
      <c r="A17" s="12"/>
      <c r="B17" s="12"/>
      <c r="C17" s="12"/>
      <c r="D17" s="12"/>
      <c r="E17" s="110" t="str">
        <f>RES!O2</f>
        <v>IPPSTM</v>
      </c>
      <c r="H17" s="12"/>
      <c r="I17" s="12"/>
      <c r="J17" s="12"/>
      <c r="K17" s="12"/>
      <c r="L17" s="12"/>
      <c r="M17" s="12"/>
      <c r="N17" s="12"/>
      <c r="P17" s="12"/>
      <c r="Q17" s="12"/>
      <c r="R17" s="12"/>
      <c r="S17" s="12"/>
      <c r="T17" s="12"/>
      <c r="U17" s="12"/>
      <c r="V17" s="12"/>
      <c r="W17" s="12"/>
      <c r="X17" s="12"/>
      <c r="Y17" s="12"/>
      <c r="Z17" s="12"/>
      <c r="AA17" s="102"/>
      <c r="AB17" s="12"/>
      <c r="AC17" s="12"/>
      <c r="AD17" s="12"/>
      <c r="AE17" s="12"/>
      <c r="AF17" s="12"/>
      <c r="AI17" s="129">
        <f>ABS(INDEX(EB_Exist!$R$8:$AB$18,MATCH($B$15,EB_Exist!$N$8:$N$18,0),MATCH(AI$5,EB_Exist!$R$4:$AB$4,0))/INDEX(EB_Exist!$R$8:$AB$18,MATCH($B$15,EB_Exist!$N$8:$N$18,0),MATCH($F$18,EB_Exist!$R$4:$AB$4,0)))</f>
        <v>1.0382968436917361</v>
      </c>
      <c r="AJ17" s="12"/>
      <c r="AK17" s="12"/>
      <c r="AQ17" s="129">
        <f>AI17</f>
        <v>1.0382968436917361</v>
      </c>
      <c r="AT17" s="45">
        <f>AQ17*(1+'PAMS levers'!$D$17)</f>
        <v>0.92754518036461764</v>
      </c>
      <c r="AW17" s="45">
        <f>AQ17*(1+'PAMS levers'!$E$17)</f>
        <v>0.87216934870105833</v>
      </c>
    </row>
    <row r="18" spans="1:50" ht="11.25" customHeight="1" x14ac:dyDescent="0.2">
      <c r="F18" s="110" t="str">
        <f>RES!U2</f>
        <v>IPPPULP</v>
      </c>
      <c r="I18" s="105">
        <f>SUMIFS(EB_Exist!$AC$8:$AC$17,EB_Exist!$N$8:$N$17,B15)</f>
        <v>1.719529411764706</v>
      </c>
      <c r="J18" s="105">
        <f>I18</f>
        <v>1.719529411764706</v>
      </c>
      <c r="K18" s="105">
        <f>J18</f>
        <v>1.719529411764706</v>
      </c>
      <c r="L18" s="105">
        <v>0</v>
      </c>
      <c r="M18" s="105">
        <v>0</v>
      </c>
      <c r="N18" s="105">
        <v>0</v>
      </c>
      <c r="O18" s="12">
        <v>3</v>
      </c>
      <c r="P18" s="105">
        <f>J18</f>
        <v>1.719529411764706</v>
      </c>
      <c r="T18" s="12">
        <v>3</v>
      </c>
      <c r="U18" s="12">
        <f>SUMIFS(EB_Exist!$AF$8:$AF$12,EB_Exist!$N$8:$N$12,B15)</f>
        <v>0.85</v>
      </c>
      <c r="X18" s="12">
        <v>3</v>
      </c>
      <c r="Y18" s="12">
        <v>0</v>
      </c>
      <c r="Z18" s="12">
        <v>-1</v>
      </c>
      <c r="AA18" s="102">
        <f>INDEX(EB_Exist!$R$8:$AB$18,MATCH($B$15,EB_Exist!$N$8:$N$18,0),MATCH($F$18,EB_Exist!$R$4:$AB$4,0))</f>
        <v>1.218</v>
      </c>
      <c r="AG18" s="45">
        <v>1</v>
      </c>
    </row>
    <row r="19" spans="1:50" ht="11.25" customHeight="1" x14ac:dyDescent="0.2">
      <c r="B19" s="50" t="str">
        <f>Processes_BASE!B11</f>
        <v>IPPDIS-E</v>
      </c>
      <c r="C19" s="50" t="str">
        <f>Processes_BASE!C11</f>
        <v>Pulping - Dissolving</v>
      </c>
      <c r="D19" s="50" t="str">
        <f>D15</f>
        <v>PJ,PJa</v>
      </c>
      <c r="E19" s="110" t="str">
        <f>RES!D2</f>
        <v>IPPELC</v>
      </c>
      <c r="F19" s="109"/>
      <c r="H19" s="105"/>
      <c r="I19" s="105"/>
      <c r="J19" s="105"/>
      <c r="K19" s="105"/>
      <c r="L19" s="105"/>
      <c r="M19" s="105"/>
      <c r="N19" s="105"/>
      <c r="P19" s="111"/>
      <c r="AA19" s="102"/>
      <c r="AG19" s="45"/>
      <c r="AH19" s="129">
        <f>ABS(INDEX(EB_Exist!$R$8:$AB$18,MATCH($B$19,EB_Exist!$N$8:$N$18,0),MATCH(AH$5,EB_Exist!$R$4:$AB$4,0))/INDEX(EB_Exist!$R$8:$AB$18,MATCH($B$19,EB_Exist!$N$8:$N$18,0),MATCH($F$22,EB_Exist!$R$4:$AB$4,0)))</f>
        <v>3.3106023746174635</v>
      </c>
      <c r="AP19" s="129">
        <f>AH19</f>
        <v>3.3106023746174635</v>
      </c>
      <c r="AS19" s="45">
        <f>AP19*(1+'PAMS levers'!$D$17)</f>
        <v>2.9574714546582674</v>
      </c>
      <c r="AV19" s="45">
        <f>AP19*(1+'PAMS levers'!$E$17)</f>
        <v>2.7809059946786694</v>
      </c>
    </row>
    <row r="20" spans="1:50" ht="11.25" customHeight="1" x14ac:dyDescent="0.2">
      <c r="E20" s="110" t="str">
        <f>RES!O2</f>
        <v>IPPSTM</v>
      </c>
      <c r="F20" s="109"/>
      <c r="S20" s="45"/>
      <c r="T20" s="45"/>
      <c r="U20" s="45"/>
      <c r="V20" s="45"/>
      <c r="W20" s="45"/>
      <c r="X20" s="45"/>
      <c r="Y20" s="45"/>
      <c r="AA20" s="102"/>
      <c r="AG20" s="45"/>
      <c r="AI20" s="129">
        <f>ABS(INDEX(EB_Exist!$R$8:$AB$18,MATCH($B$19,EB_Exist!$N$8:$N$18,0),MATCH(AI$5,EB_Exist!$R$4:$AB$4,0))/INDEX(EB_Exist!$R$8:$AB$18,MATCH($B$19,EB_Exist!$N$8:$N$18,0),MATCH($F$22,EB_Exist!$R$4:$AB$4,0)))</f>
        <v>13.300000000000004</v>
      </c>
      <c r="AQ20" s="129">
        <f>AI20</f>
        <v>13.300000000000004</v>
      </c>
      <c r="AT20" s="45">
        <f>AQ20*(1+'PAMS levers'!$D$17)</f>
        <v>11.881333333333338</v>
      </c>
      <c r="AW20" s="45">
        <f>AQ20*(1+'PAMS levers'!$E$17)</f>
        <v>11.172000000000002</v>
      </c>
    </row>
    <row r="21" spans="1:50" ht="11.25" customHeight="1" x14ac:dyDescent="0.2">
      <c r="E21" s="110" t="str">
        <f>RES!E2</f>
        <v>IPPCOA</v>
      </c>
      <c r="F21" s="45"/>
      <c r="AA21" s="102"/>
      <c r="AG21" s="45"/>
      <c r="AL21" s="129">
        <f>ABS(INDEX(EB_Exist!$R$8:$AB$18,MATCH($B$19,EB_Exist!$N$8:$N$18,0),MATCH(AL$5,EB_Exist!$R$4:$AB$4,0))/INDEX(EB_Exist!$R$8:$AB$18,MATCH($B$19,EB_Exist!$N$8:$N$18,0),MATCH($F$22,EB_Exist!$R$4:$AB$4,0)))</f>
        <v>3.45</v>
      </c>
      <c r="AR21" s="129">
        <f>AL21</f>
        <v>3.45</v>
      </c>
      <c r="AU21" s="45">
        <f>AR21*(1+'PAMS levers'!$D$17)</f>
        <v>3.0820000000000003</v>
      </c>
      <c r="AX21" s="45">
        <f>AR21*(1+'PAMS levers'!$E$17)</f>
        <v>2.8980000000000001</v>
      </c>
    </row>
    <row r="22" spans="1:50" ht="11.25" customHeight="1" x14ac:dyDescent="0.2">
      <c r="E22" s="110"/>
      <c r="F22" s="110" t="str">
        <f>RES!AD2</f>
        <v>IPPPULPD</v>
      </c>
      <c r="I22" s="105">
        <f>SUMIFS(EB_Exist!$AC$8:$AC$17,EB_Exist!$N$8:$N$17,B19)</f>
        <v>0.9305042796234908</v>
      </c>
      <c r="J22" s="105">
        <f>I22</f>
        <v>0.9305042796234908</v>
      </c>
      <c r="K22" s="105">
        <f>J22</f>
        <v>0.9305042796234908</v>
      </c>
      <c r="L22" s="105">
        <v>0</v>
      </c>
      <c r="M22" s="105">
        <v>0</v>
      </c>
      <c r="N22" s="105">
        <v>0</v>
      </c>
      <c r="O22" s="12">
        <v>3</v>
      </c>
      <c r="P22" s="105">
        <f>J22</f>
        <v>0.9305042796234908</v>
      </c>
      <c r="S22" s="12">
        <v>1</v>
      </c>
      <c r="T22" s="12">
        <v>3</v>
      </c>
      <c r="U22" s="12">
        <f>SUMIFS(EB_Exist!$AF$8:$AF$12,EB_Exist!$N$8:$N$12,B19)</f>
        <v>0.85</v>
      </c>
      <c r="X22" s="12">
        <v>3</v>
      </c>
      <c r="Y22" s="12">
        <v>0</v>
      </c>
      <c r="Z22" s="12">
        <v>-1</v>
      </c>
      <c r="AA22" s="102">
        <f>INDEX(EB_Exist!$R$8:$AB$18,MATCH($B$19,EB_Exist!$N$8:$N$18,0),MATCH($F$22,EB_Exist!$R$4:$AB$4,0))</f>
        <v>0.65910719806663931</v>
      </c>
      <c r="AG22" s="45">
        <v>1</v>
      </c>
    </row>
    <row r="23" spans="1:50" ht="11.25" customHeight="1" x14ac:dyDescent="0.2">
      <c r="F23" s="12" t="str">
        <f>RES!V2</f>
        <v>IPPBLQ</v>
      </c>
      <c r="AA23" s="102"/>
      <c r="AG23" s="45"/>
      <c r="AM23" s="129">
        <f>ABS(INDEX(EB_Exist!$R$8:$AB$18,MATCH($B$19,EB_Exist!$N$8:$N$18,0),MATCH(AM$5,EB_Exist!$R$4:$AB$4,0))/INDEX(EB_Exist!$R$8:$AB$18,MATCH($B$19,EB_Exist!$N$8:$N$18,0),MATCH($F$22,EB_Exist!$R$4:$AB$4,0)))</f>
        <v>31.398533121995733</v>
      </c>
    </row>
    <row r="24" spans="1:50" ht="11.25" customHeight="1" x14ac:dyDescent="0.2">
      <c r="B24" s="12" t="str">
        <f>Processes_BASE!B12</f>
        <v>IPPCHE-E</v>
      </c>
      <c r="C24" s="12" t="str">
        <f>Processes_BASE!C12</f>
        <v>Pulping - Chemical</v>
      </c>
      <c r="D24" s="50" t="str">
        <f>D19</f>
        <v>PJ,PJa</v>
      </c>
      <c r="E24" s="12" t="str">
        <f>RES!D2</f>
        <v>IPPELC</v>
      </c>
      <c r="AA24" s="102"/>
      <c r="AH24" s="129">
        <f>ABS(INDEX(EB_Exist!$R$8:$AB$18,MATCH($B$24,EB_Exist!$N$8:$N$18,0),MATCH(AH$5,EB_Exist!$R$4:$AB$4,0))/INDEX(EB_Exist!$R$8:$AB$18,MATCH($B$24,EB_Exist!$N$8:$N$18,0),MATCH($F$27,EB_Exist!$R$4:$AB$4,0)))</f>
        <v>5.4333281828562745</v>
      </c>
      <c r="AP24" s="129">
        <f>AH24</f>
        <v>5.4333281828562745</v>
      </c>
      <c r="AS24" s="45">
        <f>AP24*(1+'PAMS levers'!$D$17)</f>
        <v>4.8537731766849381</v>
      </c>
      <c r="AV24" s="45">
        <f>AP24*(1+'PAMS levers'!$E$17)</f>
        <v>4.5639956735992708</v>
      </c>
    </row>
    <row r="25" spans="1:50" ht="11.25" customHeight="1" x14ac:dyDescent="0.2">
      <c r="E25" s="12" t="str">
        <f>RES!O2</f>
        <v>IPPSTM</v>
      </c>
      <c r="AA25" s="102"/>
      <c r="AI25" s="129">
        <f>ABS(INDEX(EB_Exist!$R$8:$AB$18,MATCH($B$24,EB_Exist!$N$8:$N$18,0),MATCH(AI$5,EB_Exist!$R$4:$AB$4,0))/INDEX(EB_Exist!$R$8:$AB$18,MATCH($B$24,EB_Exist!$N$8:$N$18,0),MATCH($F$27,EB_Exist!$R$4:$AB$4,0)))</f>
        <v>20.654552368397489</v>
      </c>
      <c r="AQ25" s="129">
        <f>AI25</f>
        <v>20.654552368397489</v>
      </c>
      <c r="AT25" s="45">
        <f>AQ25*(1+'PAMS levers'!$D$17)</f>
        <v>18.451400115768422</v>
      </c>
      <c r="AW25" s="45">
        <f>AQ25*(1+'PAMS levers'!$E$17)</f>
        <v>17.349823989453892</v>
      </c>
    </row>
    <row r="26" spans="1:50" ht="11.25" customHeight="1" x14ac:dyDescent="0.2">
      <c r="E26" s="12" t="str">
        <f>RES!E2</f>
        <v>IPPCOA</v>
      </c>
      <c r="AA26" s="102"/>
      <c r="AL26" s="129">
        <f>ABS(INDEX(EB_Exist!$R$8:$AB$18,MATCH($B$24,EB_Exist!$N$8:$N$18,0),MATCH(AL$5,EB_Exist!$R$4:$AB$4,0))/INDEX(EB_Exist!$R$8:$AB$18,MATCH($B$24,EB_Exist!$N$8:$N$18,0),MATCH($F$27,EB_Exist!$R$4:$AB$4,0)))</f>
        <v>5.1826921071993697</v>
      </c>
      <c r="AR26" s="129">
        <f>AL26</f>
        <v>5.1826921071993697</v>
      </c>
      <c r="AU26" s="45">
        <f>AR26*(1+'PAMS levers'!$D$17)</f>
        <v>4.6298716157647704</v>
      </c>
      <c r="AX26" s="45">
        <f>AR26*(1+'PAMS levers'!$E$17)</f>
        <v>4.3534613700474702</v>
      </c>
    </row>
    <row r="27" spans="1:50" ht="11.25" customHeight="1" x14ac:dyDescent="0.2">
      <c r="B27" s="50"/>
      <c r="F27" s="12" t="str">
        <f>RES!U2</f>
        <v>IPPPULP</v>
      </c>
      <c r="I27" s="105">
        <f>SUMIFS(EB_Exist!$AC$8:$AC$17,EB_Exist!$N$8:$N$17,B24)</f>
        <v>1.0643442529852023</v>
      </c>
      <c r="J27" s="105">
        <f>I27</f>
        <v>1.0643442529852023</v>
      </c>
      <c r="K27" s="105">
        <f>J27</f>
        <v>1.0643442529852023</v>
      </c>
      <c r="L27" s="105">
        <v>0</v>
      </c>
      <c r="M27" s="105">
        <v>0</v>
      </c>
      <c r="N27" s="105">
        <v>0</v>
      </c>
      <c r="O27" s="12">
        <v>3</v>
      </c>
      <c r="P27" s="105">
        <f>J27</f>
        <v>1.0643442529852023</v>
      </c>
      <c r="S27" s="12">
        <v>1</v>
      </c>
      <c r="T27" s="12">
        <v>3</v>
      </c>
      <c r="U27" s="12">
        <f>SUMIFS(EB_Exist!$AF$8:$AF$12,EB_Exist!$N$8:$N$12,B24)</f>
        <v>0.85</v>
      </c>
      <c r="X27" s="12">
        <v>3</v>
      </c>
      <c r="Y27" s="12">
        <v>0</v>
      </c>
      <c r="Z27" s="12">
        <v>-1</v>
      </c>
      <c r="AA27" s="102">
        <f>INDEX(EB_Exist!$R$8:$AB$18,MATCH($B$24,EB_Exist!$N$8:$N$18,0),MATCH($F$27,EB_Exist!$R$4:$AB$4,0))</f>
        <v>0.75391051253118502</v>
      </c>
      <c r="AG27" s="12">
        <v>1</v>
      </c>
    </row>
    <row r="28" spans="1:50" ht="11.25" customHeight="1" x14ac:dyDescent="0.2">
      <c r="F28" s="12" t="str">
        <f>RES!V2</f>
        <v>IPPBLQ</v>
      </c>
      <c r="AA28" s="102"/>
      <c r="AM28" s="129">
        <f>ABS(INDEX(EB_Exist!$R$8:$AB$18,MATCH($B$24,EB_Exist!$N$8:$N$18,0),MATCH(AM$5,EB_Exist!$R$4:$AB$4,0))/INDEX(EB_Exist!$R$8:$AB$18,MATCH($B$24,EB_Exist!$N$8:$N$18,0),MATCH($F$27,EB_Exist!$R$4:$AB$4,0)))</f>
        <v>27.450206417681624</v>
      </c>
    </row>
    <row r="29" spans="1:50" ht="11.25" customHeight="1" x14ac:dyDescent="0.2">
      <c r="B29" s="12" t="str">
        <f>Processes_BASE!B13</f>
        <v>IPPMCH-E</v>
      </c>
      <c r="C29" s="12" t="str">
        <f>Processes_BASE!C13</f>
        <v>Pulping - Mechanical</v>
      </c>
      <c r="D29" s="50" t="str">
        <f>D24</f>
        <v>PJ,PJa</v>
      </c>
      <c r="E29" s="12" t="str">
        <f>RES!D2</f>
        <v>IPPELC</v>
      </c>
      <c r="AA29" s="102"/>
      <c r="AH29" s="129">
        <f>ABS(INDEX(EB_Exist!$R$8:$AB$18,MATCH($B$29,EB_Exist!$N$8:$N$18,0),MATCH(AH$5,EB_Exist!$R$4:$AB$4,0))/INDEX(EB_Exist!$R$8:$AB$18,MATCH($B$29,EB_Exist!$N$8:$N$18,0),MATCH($F$31,EB_Exist!$R$4:$AB$4,0)))</f>
        <v>15.941282195487931</v>
      </c>
      <c r="AP29" s="129">
        <f>AH29</f>
        <v>15.941282195487931</v>
      </c>
      <c r="AS29" s="45">
        <f>AP29*(1+'PAMS levers'!$D$17)</f>
        <v>14.240878761302552</v>
      </c>
      <c r="AV29" s="45">
        <f>AP29*(1+'PAMS levers'!$E$17)</f>
        <v>13.390677044209861</v>
      </c>
    </row>
    <row r="30" spans="1:50" ht="11.25" customHeight="1" x14ac:dyDescent="0.2">
      <c r="E30" s="12" t="str">
        <f>RES!O2</f>
        <v>IPPSTM</v>
      </c>
      <c r="AA30" s="102"/>
      <c r="AI30" s="129">
        <f>ABS(INDEX(EB_Exist!$R$8:$AB$18,MATCH($B$29,EB_Exist!$N$8:$N$18,0),MATCH(AI$5,EB_Exist!$R$4:$AB$4,0))/INDEX(EB_Exist!$R$8:$AB$18,MATCH($B$29,EB_Exist!$N$8:$N$18,0),MATCH($F$31,EB_Exist!$R$4:$AB$4,0)))</f>
        <v>7.2405257379991168</v>
      </c>
      <c r="AQ30" s="129">
        <f>AI30</f>
        <v>7.2405257379991168</v>
      </c>
      <c r="AT30" s="45">
        <f>AQ30*(1+'PAMS levers'!$D$17)</f>
        <v>6.4682029926125439</v>
      </c>
      <c r="AW30" s="45">
        <f>AQ30*(1+'PAMS levers'!$E$17)</f>
        <v>6.0820416199192575</v>
      </c>
    </row>
    <row r="31" spans="1:50" ht="11.25" customHeight="1" x14ac:dyDescent="0.2">
      <c r="F31" s="12" t="str">
        <f>RES!U2</f>
        <v>IPPPULP</v>
      </c>
      <c r="I31" s="105">
        <f>SUMIFS(EB_Exist!$AC$8:$AC$17,EB_Exist!$N$8:$N$17,B29)</f>
        <v>0.2941969234853859</v>
      </c>
      <c r="J31" s="105">
        <f>I31</f>
        <v>0.2941969234853859</v>
      </c>
      <c r="K31" s="105">
        <f>J31</f>
        <v>0.2941969234853859</v>
      </c>
      <c r="L31" s="105">
        <v>0</v>
      </c>
      <c r="M31" s="105">
        <v>0</v>
      </c>
      <c r="N31" s="105">
        <v>0</v>
      </c>
      <c r="O31" s="12">
        <v>3</v>
      </c>
      <c r="P31" s="105">
        <f>J31</f>
        <v>0.2941969234853859</v>
      </c>
      <c r="S31" s="12">
        <v>1</v>
      </c>
      <c r="T31" s="12">
        <v>3</v>
      </c>
      <c r="U31" s="12">
        <f>SUMIFS(EB_Exist!$AF$8:$AF$12,EB_Exist!$N$8:$N$12,B29)</f>
        <v>0.85</v>
      </c>
      <c r="X31" s="12">
        <v>3</v>
      </c>
      <c r="Y31" s="12">
        <v>0</v>
      </c>
      <c r="Z31" s="12">
        <v>-1</v>
      </c>
      <c r="AA31" s="102">
        <f>INDEX(EB_Exist!$R$8:$AB$18,MATCH($B$29,EB_Exist!$N$8:$N$18,0),MATCH($F$31,EB_Exist!$R$4:$AB$4,0))</f>
        <v>0.20838948746881503</v>
      </c>
      <c r="AG31" s="12">
        <v>1</v>
      </c>
    </row>
    <row r="32" spans="1:50" ht="11.25" customHeight="1" x14ac:dyDescent="0.2">
      <c r="B32" s="12" t="str">
        <f>Processes_BASE!B14</f>
        <v>IPPSTMCOA-E</v>
      </c>
      <c r="C32" s="12" t="str">
        <f>Processes_BASE!C14</f>
        <v>Boiler - Coal</v>
      </c>
      <c r="D32" s="12" t="str">
        <f>Processes_BASE!D14</f>
        <v>PJ,PJa</v>
      </c>
      <c r="E32" s="12" t="str">
        <f>RES!E2</f>
        <v>IPPCOA</v>
      </c>
      <c r="AC32" s="129">
        <f>ABS(INDEX(EB_Exist!$R$8:$AB$18,MATCH($B32,EB_Exist!$N$8:$N$18,0),MATCH($F33,EB_Exist!$R$4:$AB$4,0)))</f>
        <v>15</v>
      </c>
      <c r="AD32" s="102">
        <f>AC32</f>
        <v>15</v>
      </c>
      <c r="AE32" s="102"/>
      <c r="AF32" s="102"/>
    </row>
    <row r="33" spans="2:52" ht="11.25" customHeight="1" x14ac:dyDescent="0.2">
      <c r="F33" s="12" t="str">
        <f>RES!O2</f>
        <v>IPPSTM</v>
      </c>
      <c r="H33" s="241">
        <f>EB_Exist!AD14</f>
        <v>0.33025099075297226</v>
      </c>
      <c r="I33" s="105">
        <f>SUMIFS(EB_Exist!$AC$8:$AC$17,EB_Exist!$N$8:$N$17,B32)</f>
        <v>45.42</v>
      </c>
      <c r="J33" s="105">
        <f>I33</f>
        <v>45.42</v>
      </c>
      <c r="K33" s="105">
        <f>J33</f>
        <v>45.42</v>
      </c>
      <c r="M33" s="12">
        <v>0</v>
      </c>
      <c r="S33" s="12">
        <v>1</v>
      </c>
      <c r="X33" s="12">
        <v>3</v>
      </c>
      <c r="Y33" s="12">
        <v>0</v>
      </c>
      <c r="AG33" s="12">
        <v>1</v>
      </c>
    </row>
    <row r="34" spans="2:52" ht="11.25" customHeight="1" x14ac:dyDescent="0.2">
      <c r="B34" s="12" t="str">
        <f>Processes_BASE!B15</f>
        <v>IPPSTMGAS-E</v>
      </c>
      <c r="C34" s="12" t="str">
        <f>Processes_BASE!C15</f>
        <v>Boiler - Gas</v>
      </c>
      <c r="D34" s="12" t="str">
        <f>Processes_BASE!D15</f>
        <v>PJ,PJa</v>
      </c>
      <c r="E34" s="12" t="str">
        <f>RES!G2</f>
        <v>IPPGAS</v>
      </c>
      <c r="AC34" s="129">
        <f>ABS(INDEX(EB_Exist!$R$8:$AB$18,MATCH($B34,EB_Exist!$N$8:$N$18,0),MATCH($F35,EB_Exist!$R$4:$AB$4,0)))</f>
        <v>2.4077381420440265</v>
      </c>
      <c r="AD34" s="102">
        <f>AC34</f>
        <v>2.4077381420440265</v>
      </c>
      <c r="AE34" s="102"/>
      <c r="AF34" s="102"/>
    </row>
    <row r="35" spans="2:52" ht="11.25" customHeight="1" x14ac:dyDescent="0.2">
      <c r="F35" s="12" t="str">
        <f>F33</f>
        <v>IPPSTM</v>
      </c>
      <c r="H35" s="241">
        <f>EB_Exist!AD16</f>
        <v>0.55391979116996026</v>
      </c>
      <c r="I35" s="105">
        <f>SUMIFS(EB_Exist!$AC$8:$AC$17,EB_Exist!$N$8:$N$17,B34)</f>
        <v>4.3467270540352576</v>
      </c>
      <c r="J35" s="105">
        <f>I35</f>
        <v>4.3467270540352576</v>
      </c>
      <c r="K35" s="105">
        <f>J35</f>
        <v>4.3467270540352576</v>
      </c>
      <c r="M35" s="12">
        <v>0</v>
      </c>
      <c r="S35" s="12">
        <v>1</v>
      </c>
      <c r="V35" s="12">
        <v>5</v>
      </c>
      <c r="W35" s="12">
        <v>0.6</v>
      </c>
      <c r="X35" s="12">
        <v>3</v>
      </c>
      <c r="Y35" s="12">
        <v>0</v>
      </c>
      <c r="AG35" s="12">
        <v>1</v>
      </c>
    </row>
    <row r="36" spans="2:52" ht="11.25" customHeight="1" x14ac:dyDescent="0.2">
      <c r="B36" s="12" t="str">
        <f>Processes_BASE!B16</f>
        <v>IPPSTMBLQ-E</v>
      </c>
      <c r="C36" s="12" t="str">
        <f>Processes_BASE!C16</f>
        <v>Boiler - black liquor</v>
      </c>
      <c r="D36" s="12" t="str">
        <f>Processes_BASE!D16</f>
        <v>PJ,PJa</v>
      </c>
      <c r="E36" s="12" t="str">
        <f>RES!I2</f>
        <v>IPPBLQ</v>
      </c>
      <c r="AC36" s="129">
        <f>ABS(INDEX(EB_Exist!$R$8:$AB$18,MATCH($B36,EB_Exist!$N$8:$N$18,0),MATCH($F37,EB_Exist!$R$4:$AB$4,0)))</f>
        <v>25</v>
      </c>
      <c r="AD36" s="102">
        <f>AC36</f>
        <v>25</v>
      </c>
      <c r="AE36" s="102"/>
      <c r="AF36" s="102"/>
    </row>
    <row r="37" spans="2:52" ht="11.25" customHeight="1" x14ac:dyDescent="0.2">
      <c r="F37" s="12" t="str">
        <f>F35</f>
        <v>IPPSTM</v>
      </c>
      <c r="H37" s="102">
        <f>-EB_Exist!W17/EB_Exist!U17</f>
        <v>0.60401065424431821</v>
      </c>
      <c r="I37" s="105">
        <f>SUMIFS(EB_Exist!$AC$8:$AC$17,EB_Exist!$N$8:$N$17,B36)</f>
        <v>41.389998378882353</v>
      </c>
      <c r="J37" s="105">
        <f>I37</f>
        <v>41.389998378882353</v>
      </c>
      <c r="K37" s="105">
        <f>J37</f>
        <v>41.389998378882353</v>
      </c>
      <c r="M37" s="12">
        <v>0</v>
      </c>
      <c r="S37" s="12">
        <v>1</v>
      </c>
      <c r="X37" s="12">
        <v>3</v>
      </c>
      <c r="Y37" s="12">
        <v>0</v>
      </c>
      <c r="AG37" s="12">
        <v>1</v>
      </c>
    </row>
    <row r="38" spans="2:52" ht="11.25" customHeight="1" x14ac:dyDescent="0.2">
      <c r="B38" s="12" t="str">
        <f>Processes_BASE!B17</f>
        <v>IPPSTMBIO-E</v>
      </c>
      <c r="C38" s="12" t="str">
        <f>Processes_BASE!C17</f>
        <v>Boiler - biomass</v>
      </c>
      <c r="D38" s="12" t="str">
        <f>Processes_BASE!D17</f>
        <v>PJ,PJa</v>
      </c>
      <c r="E38" s="12" t="str">
        <f>RES!F2</f>
        <v>IPPBIO</v>
      </c>
      <c r="AC38" s="129">
        <f>ABS(INDEX(EB_Exist!$R$8:$AB$18,MATCH($B38,EB_Exist!$N$8:$N$18,0),MATCH($F39,EB_Exist!$R$4:$AB$4,0)))</f>
        <v>2.2000000000000002</v>
      </c>
      <c r="AD38" s="102">
        <f>AC38</f>
        <v>2.2000000000000002</v>
      </c>
      <c r="AE38" s="102"/>
      <c r="AF38" s="102"/>
    </row>
    <row r="39" spans="2:52" ht="11.25" customHeight="1" x14ac:dyDescent="0.2">
      <c r="F39" s="12" t="str">
        <f>F37</f>
        <v>IPPSTM</v>
      </c>
      <c r="H39" s="241">
        <f>EB_Exist!AD13</f>
        <v>0.65516342057274379</v>
      </c>
      <c r="I39" s="105">
        <f>SUMIFS(EB_Exist!$AC$8:$AC$17,EB_Exist!$N$8:$N$17,B38)</f>
        <v>3.3579408295975384</v>
      </c>
      <c r="J39" s="105">
        <f>I39</f>
        <v>3.3579408295975384</v>
      </c>
      <c r="K39" s="105">
        <f>J39</f>
        <v>3.3579408295975384</v>
      </c>
      <c r="M39" s="12">
        <v>0</v>
      </c>
      <c r="S39" s="12">
        <v>1</v>
      </c>
      <c r="X39" s="12">
        <v>3</v>
      </c>
      <c r="Y39" s="12">
        <v>0</v>
      </c>
      <c r="AG39" s="12">
        <v>1</v>
      </c>
    </row>
    <row r="40" spans="2:52" ht="11.25" customHeight="1" x14ac:dyDescent="0.2">
      <c r="B40" s="12" t="str">
        <f>Processes_BASE!B18</f>
        <v>IPPSTMCOAOIL</v>
      </c>
      <c r="C40" s="12" t="str">
        <f>Processes_BASE!C18</f>
        <v>Boiler - coal + hfo</v>
      </c>
      <c r="D40" s="12" t="str">
        <f>Processes_BASE!D18</f>
        <v>PJ,PJa</v>
      </c>
      <c r="E40" s="12" t="str">
        <f>RES!E2</f>
        <v>IPPCOA</v>
      </c>
      <c r="AC40" s="129">
        <f>ABS(INDEX(EB_Exist!$R$8:$AB$18,MATCH($B40,EB_Exist!$N$8:$N$18,0),MATCH($F42,EB_Exist!$R$4:$AB$4,0)))</f>
        <v>6</v>
      </c>
      <c r="AD40" s="102">
        <f>AC40</f>
        <v>6</v>
      </c>
      <c r="AE40" s="102"/>
      <c r="AF40" s="102"/>
      <c r="AL40" s="129"/>
    </row>
    <row r="41" spans="2:52" ht="11.25" customHeight="1" x14ac:dyDescent="0.2">
      <c r="E41" s="12" t="str">
        <f>RES!H2</f>
        <v>IPPOHF</v>
      </c>
    </row>
    <row r="42" spans="2:52" ht="11.25" customHeight="1" x14ac:dyDescent="0.2">
      <c r="F42" s="12" t="str">
        <f>F39</f>
        <v>IPPSTM</v>
      </c>
      <c r="H42" s="241">
        <f>EB_Exist!AD15</f>
        <v>0.48196222627019669</v>
      </c>
      <c r="I42" s="105">
        <f>SUMIFS(EB_Exist!$AC$8:$AC$17,EB_Exist!$N$8:$N$17,B40)</f>
        <v>12.449108400948194</v>
      </c>
      <c r="J42" s="105">
        <f>I42</f>
        <v>12.449108400948194</v>
      </c>
      <c r="K42" s="105">
        <f>J42</f>
        <v>12.449108400948194</v>
      </c>
      <c r="M42" s="12">
        <v>0</v>
      </c>
      <c r="S42" s="12">
        <v>1</v>
      </c>
      <c r="X42" s="12">
        <v>3</v>
      </c>
      <c r="Y42" s="12">
        <v>0</v>
      </c>
      <c r="AG42" s="12">
        <v>1</v>
      </c>
    </row>
    <row r="43" spans="2:52" ht="11.25" customHeight="1" x14ac:dyDescent="0.2">
      <c r="B43" s="12" t="str">
        <f>Processes_BASE!B19</f>
        <v>IPPELCSTM-E</v>
      </c>
      <c r="C43" s="12" t="str">
        <f>Processes_BASE!C19</f>
        <v>Steam to elec</v>
      </c>
      <c r="D43" s="12" t="str">
        <f>Processes_BASE!D19</f>
        <v>PJ,PJa</v>
      </c>
      <c r="E43" s="12" t="str">
        <f>RES!O2</f>
        <v>IPPSTM</v>
      </c>
      <c r="AC43" s="129"/>
    </row>
    <row r="44" spans="2:52" ht="11.25" customHeight="1" x14ac:dyDescent="0.2">
      <c r="F44" s="12" t="str">
        <f>RES!D2</f>
        <v>IPPELC</v>
      </c>
      <c r="H44" s="12">
        <v>0.85</v>
      </c>
      <c r="I44" s="105">
        <f>EB_Exist!AC19</f>
        <v>11.175388224000002</v>
      </c>
      <c r="J44" s="105">
        <f>I44</f>
        <v>11.175388224000002</v>
      </c>
      <c r="K44" s="105">
        <f>J44</f>
        <v>11.175388224000002</v>
      </c>
      <c r="M44" s="12">
        <v>0</v>
      </c>
      <c r="S44" s="12">
        <v>1</v>
      </c>
      <c r="X44" s="12">
        <v>3</v>
      </c>
      <c r="Y44" s="12">
        <v>0</v>
      </c>
    </row>
    <row r="45" spans="2:52" ht="11.25" customHeight="1" x14ac:dyDescent="0.2">
      <c r="B45" s="12" t="str">
        <f>Processes_BASE!B20</f>
        <v>IPPPAP-E-T1</v>
      </c>
      <c r="C45" s="12" t="str">
        <f>Processes_BASE!C20</f>
        <v>Paper - Mill efficiency level 1</v>
      </c>
      <c r="D45" s="12" t="str">
        <f>Processes_BASE!D20</f>
        <v>PJ,PJa</v>
      </c>
      <c r="F45" s="12" t="str">
        <f>F14</f>
        <v>IPPPAP</v>
      </c>
      <c r="I45" s="12">
        <v>0</v>
      </c>
      <c r="J45" s="12">
        <v>0</v>
      </c>
      <c r="R45" s="190">
        <v>74.64</v>
      </c>
      <c r="S45" s="12">
        <v>1</v>
      </c>
      <c r="T45" s="12">
        <v>3</v>
      </c>
      <c r="U45" s="12">
        <v>0.85</v>
      </c>
      <c r="AG45" s="12">
        <v>1</v>
      </c>
      <c r="AJ45" s="102">
        <f>AJ12</f>
        <v>1.0001100887131547</v>
      </c>
      <c r="AY45" s="12">
        <v>5</v>
      </c>
      <c r="AZ45" s="12">
        <v>0</v>
      </c>
    </row>
    <row r="46" spans="2:52" ht="11.25" customHeight="1" x14ac:dyDescent="0.2">
      <c r="B46" s="12" t="str">
        <f>Processes_BASE!B21</f>
        <v>IPPREC-E-T1</v>
      </c>
      <c r="C46" s="12" t="str">
        <f>Processes_BASE!C21</f>
        <v>Paper - Recovery Mill efficiency level 1</v>
      </c>
      <c r="D46" s="12" t="str">
        <f>Processes_BASE!D21</f>
        <v>PJ,PJa</v>
      </c>
      <c r="F46" s="12" t="str">
        <f>F18</f>
        <v>IPPPULP</v>
      </c>
      <c r="I46" s="12">
        <v>0</v>
      </c>
      <c r="J46" s="12">
        <v>0</v>
      </c>
      <c r="R46" s="190">
        <v>10.210000000000001</v>
      </c>
      <c r="S46" s="12">
        <v>1</v>
      </c>
      <c r="T46" s="12">
        <v>3</v>
      </c>
      <c r="U46" s="12">
        <v>0.85</v>
      </c>
      <c r="AG46" s="12">
        <v>1</v>
      </c>
      <c r="AK46" s="102">
        <f>AK15</f>
        <v>1.4893267651888342</v>
      </c>
      <c r="AY46" s="12">
        <v>5</v>
      </c>
      <c r="AZ46" s="12">
        <v>0</v>
      </c>
    </row>
    <row r="47" spans="2:52" ht="11.25" customHeight="1" x14ac:dyDescent="0.2">
      <c r="B47" s="12" t="str">
        <f>Processes_BASE!B22</f>
        <v>IPPDIS-E-T1</v>
      </c>
      <c r="C47" s="12" t="str">
        <f>Processes_BASE!C22</f>
        <v>Pulping - Dissolving efficiency level 1</v>
      </c>
      <c r="D47" s="12" t="str">
        <f>Processes_BASE!D22</f>
        <v>PJ,PJa</v>
      </c>
      <c r="F47" s="12" t="str">
        <f>F22</f>
        <v>IPPPULPD</v>
      </c>
      <c r="I47" s="12">
        <v>0</v>
      </c>
      <c r="J47" s="12">
        <v>0</v>
      </c>
      <c r="R47" s="190">
        <v>23.5</v>
      </c>
      <c r="S47" s="12">
        <v>1</v>
      </c>
      <c r="T47" s="12">
        <v>3</v>
      </c>
      <c r="U47" s="12">
        <v>0.85</v>
      </c>
      <c r="AG47" s="12">
        <v>1</v>
      </c>
      <c r="AM47" s="102">
        <f>AM23</f>
        <v>31.398533121995733</v>
      </c>
      <c r="AY47" s="12">
        <v>5</v>
      </c>
      <c r="AZ47" s="12">
        <v>0</v>
      </c>
    </row>
    <row r="48" spans="2:52" ht="11.25" customHeight="1" x14ac:dyDescent="0.2">
      <c r="F48" s="12" t="str">
        <f>F23</f>
        <v>IPPBLQ</v>
      </c>
      <c r="I48" s="12">
        <v>0</v>
      </c>
      <c r="J48" s="12">
        <v>0</v>
      </c>
      <c r="R48" s="190"/>
    </row>
    <row r="49" spans="2:52" ht="11.25" customHeight="1" x14ac:dyDescent="0.2">
      <c r="B49" s="12" t="str">
        <f>Processes_BASE!B23</f>
        <v>IPPCHE-E-T1</v>
      </c>
      <c r="C49" s="12" t="str">
        <f>Processes_BASE!C23</f>
        <v>Pulping - Chemical efficiency level 1</v>
      </c>
      <c r="D49" s="12" t="str">
        <f>Processes_BASE!D23</f>
        <v>PJ,PJa</v>
      </c>
      <c r="F49" s="12" t="str">
        <f>F27</f>
        <v>IPPPULP</v>
      </c>
      <c r="I49" s="12">
        <v>0</v>
      </c>
      <c r="J49" s="12">
        <v>0</v>
      </c>
      <c r="R49" s="190">
        <v>23.503915030641519</v>
      </c>
      <c r="S49" s="12">
        <v>1</v>
      </c>
      <c r="T49" s="12">
        <v>3</v>
      </c>
      <c r="U49" s="12">
        <v>0.85</v>
      </c>
      <c r="AG49" s="12">
        <v>1</v>
      </c>
      <c r="AM49" s="102">
        <f>AM28</f>
        <v>27.450206417681624</v>
      </c>
      <c r="AY49" s="12">
        <v>5</v>
      </c>
      <c r="AZ49" s="12">
        <v>0</v>
      </c>
    </row>
    <row r="50" spans="2:52" ht="11.25" customHeight="1" x14ac:dyDescent="0.2">
      <c r="F50" s="12" t="str">
        <f>F28</f>
        <v>IPPBLQ</v>
      </c>
      <c r="I50" s="12">
        <v>0</v>
      </c>
      <c r="J50" s="12">
        <v>0</v>
      </c>
      <c r="R50" s="190"/>
    </row>
    <row r="51" spans="2:52" ht="11.25" customHeight="1" x14ac:dyDescent="0.2">
      <c r="B51" s="12" t="str">
        <f>Processes_BASE!B24</f>
        <v>IPPMCH-E-T1</v>
      </c>
      <c r="C51" s="12" t="str">
        <f>Processes_BASE!C24</f>
        <v>Pulping - Mechanical efficiency level 1</v>
      </c>
      <c r="D51" s="12" t="str">
        <f>Processes_BASE!D24</f>
        <v>PJ,PJa</v>
      </c>
      <c r="F51" s="12" t="str">
        <f>F31</f>
        <v>IPPPULP</v>
      </c>
      <c r="I51" s="12">
        <v>0</v>
      </c>
      <c r="J51" s="12">
        <v>0</v>
      </c>
      <c r="R51" s="190">
        <v>49.757591708321876</v>
      </c>
      <c r="S51" s="12">
        <v>1</v>
      </c>
      <c r="T51" s="12">
        <v>3</v>
      </c>
      <c r="U51" s="12">
        <v>0.85</v>
      </c>
      <c r="AG51" s="12">
        <v>1</v>
      </c>
      <c r="AY51" s="12">
        <v>5</v>
      </c>
      <c r="AZ51" s="12">
        <v>0</v>
      </c>
    </row>
    <row r="52" spans="2:52" ht="11.25" customHeight="1" x14ac:dyDescent="0.2">
      <c r="B52" s="12" t="str">
        <f>Processes_BASE!B25</f>
        <v>IPPPAP-E-T2</v>
      </c>
      <c r="C52" s="12" t="str">
        <f>Processes_BASE!C25</f>
        <v>Paper - Mill efficiency level 2</v>
      </c>
      <c r="D52" s="12" t="str">
        <f>Processes_BASE!D25</f>
        <v>PJ,PJa</v>
      </c>
      <c r="F52" s="12" t="str">
        <f>F45</f>
        <v>IPPPAP</v>
      </c>
      <c r="I52" s="12">
        <v>0</v>
      </c>
      <c r="J52" s="12">
        <v>0</v>
      </c>
      <c r="R52" s="190">
        <v>500.19473769944625</v>
      </c>
      <c r="S52" s="12">
        <v>1</v>
      </c>
      <c r="T52" s="12">
        <v>3</v>
      </c>
      <c r="U52" s="12">
        <v>0.85</v>
      </c>
      <c r="AG52" s="12">
        <v>1</v>
      </c>
      <c r="AJ52" s="102">
        <f>AJ45</f>
        <v>1.0001100887131547</v>
      </c>
      <c r="AY52" s="12">
        <v>5</v>
      </c>
      <c r="AZ52" s="12">
        <v>0</v>
      </c>
    </row>
    <row r="53" spans="2:52" ht="11.25" customHeight="1" x14ac:dyDescent="0.2">
      <c r="B53" s="12" t="str">
        <f>Processes_BASE!B26</f>
        <v>IPPREC-E-T2</v>
      </c>
      <c r="C53" s="12" t="str">
        <f>Processes_BASE!C26</f>
        <v>Paper - Recovery Mill efficiency level 2</v>
      </c>
      <c r="D53" s="12" t="str">
        <f>Processes_BASE!D26</f>
        <v>PJ,PJa</v>
      </c>
      <c r="F53" s="12" t="str">
        <f t="shared" ref="F53:F58" si="2">F46</f>
        <v>IPPPULP</v>
      </c>
      <c r="I53" s="12">
        <v>0</v>
      </c>
      <c r="J53" s="12">
        <v>0</v>
      </c>
      <c r="R53" s="190">
        <v>388.89486150977888</v>
      </c>
      <c r="S53" s="12">
        <v>1</v>
      </c>
      <c r="T53" s="12">
        <v>3</v>
      </c>
      <c r="U53" s="12">
        <v>0.85</v>
      </c>
      <c r="AG53" s="12">
        <v>1</v>
      </c>
      <c r="AK53" s="102">
        <f>AK46</f>
        <v>1.4893267651888342</v>
      </c>
      <c r="AY53" s="12">
        <v>5</v>
      </c>
      <c r="AZ53" s="12">
        <v>0</v>
      </c>
    </row>
    <row r="54" spans="2:52" ht="11.25" customHeight="1" x14ac:dyDescent="0.2">
      <c r="B54" s="12" t="str">
        <f>Processes_BASE!B27</f>
        <v>IPPDIS-E-T2</v>
      </c>
      <c r="C54" s="12" t="str">
        <f>Processes_BASE!C27</f>
        <v>Pulping - Dissolving efficiency level 2</v>
      </c>
      <c r="D54" s="12" t="str">
        <f>Processes_BASE!D27</f>
        <v>PJ,PJa</v>
      </c>
      <c r="F54" s="12" t="str">
        <f t="shared" si="2"/>
        <v>IPPPULPD</v>
      </c>
      <c r="I54" s="12">
        <v>0</v>
      </c>
      <c r="J54" s="12">
        <v>0</v>
      </c>
      <c r="R54" s="190">
        <v>709.70038699764359</v>
      </c>
      <c r="S54" s="12">
        <v>1</v>
      </c>
      <c r="T54" s="12">
        <v>3</v>
      </c>
      <c r="U54" s="12">
        <v>0.85</v>
      </c>
      <c r="AG54" s="12">
        <v>1</v>
      </c>
      <c r="AM54" s="102">
        <f>AM47</f>
        <v>31.398533121995733</v>
      </c>
      <c r="AY54" s="12">
        <v>5</v>
      </c>
      <c r="AZ54" s="12">
        <v>0</v>
      </c>
    </row>
    <row r="55" spans="2:52" ht="11.25" customHeight="1" x14ac:dyDescent="0.2">
      <c r="F55" s="12" t="str">
        <f t="shared" si="2"/>
        <v>IPPBLQ</v>
      </c>
      <c r="I55" s="12">
        <v>0</v>
      </c>
      <c r="J55" s="12">
        <v>0</v>
      </c>
      <c r="R55" s="190"/>
    </row>
    <row r="56" spans="2:52" ht="11.25" customHeight="1" x14ac:dyDescent="0.2">
      <c r="B56" s="12" t="str">
        <f>Processes_BASE!B28</f>
        <v>IPPCHE-E-T2</v>
      </c>
      <c r="C56" s="12" t="str">
        <f>Processes_BASE!C28</f>
        <v>Pulping - Chemical efficiency level 2</v>
      </c>
      <c r="D56" s="12" t="str">
        <f>Processes_BASE!D28</f>
        <v>PJ,PJa</v>
      </c>
      <c r="F56" s="12" t="str">
        <f t="shared" si="2"/>
        <v>IPPPULP</v>
      </c>
      <c r="I56" s="12">
        <v>0</v>
      </c>
      <c r="J56" s="12">
        <v>0</v>
      </c>
      <c r="R56" s="190">
        <v>709.70038699764359</v>
      </c>
      <c r="S56" s="12">
        <v>1</v>
      </c>
      <c r="T56" s="12">
        <v>3</v>
      </c>
      <c r="U56" s="12">
        <v>0.85</v>
      </c>
      <c r="AG56" s="12">
        <v>1</v>
      </c>
      <c r="AM56" s="102">
        <f>AM49</f>
        <v>27.450206417681624</v>
      </c>
      <c r="AY56" s="12">
        <v>5</v>
      </c>
      <c r="AZ56" s="12">
        <v>0</v>
      </c>
    </row>
    <row r="57" spans="2:52" ht="11.25" customHeight="1" x14ac:dyDescent="0.2">
      <c r="F57" s="12" t="str">
        <f t="shared" si="2"/>
        <v>IPPBLQ</v>
      </c>
      <c r="I57" s="12">
        <v>0</v>
      </c>
      <c r="J57" s="12">
        <v>0</v>
      </c>
      <c r="R57" s="190"/>
    </row>
    <row r="58" spans="2:52" ht="11.25" customHeight="1" x14ac:dyDescent="0.2">
      <c r="B58" s="12" t="str">
        <f>Processes_BASE!B29</f>
        <v>IPPMCH-E-T2</v>
      </c>
      <c r="C58" s="12" t="str">
        <f>Processes_BASE!C29</f>
        <v>Pulping - Mechanical efficiency level 2</v>
      </c>
      <c r="D58" s="12" t="str">
        <f>Processes_BASE!D29</f>
        <v>PJ,PJa</v>
      </c>
      <c r="F58" s="12" t="str">
        <f t="shared" si="2"/>
        <v>IPPPULP</v>
      </c>
      <c r="I58" s="12">
        <v>0</v>
      </c>
      <c r="J58" s="12">
        <v>0</v>
      </c>
      <c r="R58" s="190">
        <v>1152.2810711400855</v>
      </c>
      <c r="S58" s="12">
        <v>1</v>
      </c>
      <c r="T58" s="12">
        <v>3</v>
      </c>
      <c r="U58" s="12">
        <v>0.85</v>
      </c>
      <c r="AG58" s="12">
        <v>1</v>
      </c>
      <c r="AY58" s="12">
        <v>5</v>
      </c>
      <c r="AZ58" s="12">
        <v>0</v>
      </c>
    </row>
    <row r="59" spans="2:52" ht="11.25" customHeight="1" x14ac:dyDescent="0.2">
      <c r="B59" s="12" t="str">
        <f>Processes_BASE!B30</f>
        <v>IPPPAP-N</v>
      </c>
      <c r="C59" s="12" t="str">
        <f>Processes_BASE!C30</f>
        <v>Paper - Mill New</v>
      </c>
      <c r="D59" s="12" t="str">
        <f>Processes_BASE!D30</f>
        <v>PJ,PJa</v>
      </c>
      <c r="E59" s="12" t="str">
        <f>E10</f>
        <v>IPPELC</v>
      </c>
      <c r="AH59" s="102">
        <f>AH10</f>
        <v>2.5287346885513151</v>
      </c>
    </row>
    <row r="60" spans="2:52" ht="11.25" customHeight="1" x14ac:dyDescent="0.2">
      <c r="E60" s="12" t="str">
        <f t="shared" ref="E60:F63" si="3">E11</f>
        <v>IPPSTM</v>
      </c>
      <c r="AI60" s="102">
        <f>AI11</f>
        <v>10.6</v>
      </c>
    </row>
    <row r="61" spans="2:52" ht="11.25" customHeight="1" x14ac:dyDescent="0.2">
      <c r="E61" s="12" t="str">
        <f t="shared" si="3"/>
        <v>IPPPULP</v>
      </c>
      <c r="AJ61" s="102">
        <f>AJ12</f>
        <v>1.0001100887131547</v>
      </c>
    </row>
    <row r="62" spans="2:52" ht="11.25" customHeight="1" x14ac:dyDescent="0.2">
      <c r="E62" s="12" t="str">
        <f t="shared" si="3"/>
        <v>IPPCOA</v>
      </c>
      <c r="AL62" s="102">
        <f>AL13</f>
        <v>0.89999999999999991</v>
      </c>
    </row>
    <row r="63" spans="2:52" ht="11.25" customHeight="1" x14ac:dyDescent="0.2">
      <c r="F63" s="12" t="str">
        <f t="shared" si="3"/>
        <v>IPPPAP</v>
      </c>
      <c r="I63" s="12">
        <v>0</v>
      </c>
      <c r="J63" s="12">
        <v>0</v>
      </c>
      <c r="R63" s="12">
        <f>INDEX('Capital costs'!$C$3:$C$26,MATCH(B59,'Capital costs'!$B$3:$B$26,0))</f>
        <v>27341.796643722872</v>
      </c>
      <c r="S63" s="12">
        <v>1</v>
      </c>
      <c r="U63" s="12">
        <v>0.85</v>
      </c>
      <c r="AG63" s="12">
        <v>1</v>
      </c>
      <c r="AK63" s="102"/>
      <c r="AN63" s="12">
        <v>2025</v>
      </c>
      <c r="AO63" s="12">
        <v>25</v>
      </c>
    </row>
    <row r="64" spans="2:52" ht="11.25" customHeight="1" x14ac:dyDescent="0.2">
      <c r="B64" s="12" t="str">
        <f>Processes_BASE!B31</f>
        <v>IPPREC-N</v>
      </c>
      <c r="C64" s="12" t="str">
        <f>Processes_BASE!C31</f>
        <v>Paper - Recovery Mill New</v>
      </c>
      <c r="D64" s="12" t="str">
        <f>Processes_BASE!D31</f>
        <v>PJ,PJa</v>
      </c>
      <c r="E64" s="12" t="str">
        <f>E15</f>
        <v>IPPREC</v>
      </c>
      <c r="AK64" s="102">
        <f>AK15</f>
        <v>1.4893267651888342</v>
      </c>
    </row>
    <row r="65" spans="2:41" ht="11.25" customHeight="1" x14ac:dyDescent="0.2">
      <c r="E65" s="12" t="str">
        <f t="shared" ref="E65:F67" si="4">E16</f>
        <v>IPPELC</v>
      </c>
      <c r="AH65" s="102">
        <f>AH16</f>
        <v>0.63121997572180577</v>
      </c>
    </row>
    <row r="66" spans="2:41" ht="11.25" customHeight="1" x14ac:dyDescent="0.2">
      <c r="E66" s="12" t="str">
        <f t="shared" si="4"/>
        <v>IPPSTM</v>
      </c>
      <c r="AI66" s="102">
        <f>AI17</f>
        <v>1.0382968436917361</v>
      </c>
    </row>
    <row r="67" spans="2:41" ht="11.25" customHeight="1" x14ac:dyDescent="0.2">
      <c r="F67" s="12" t="str">
        <f t="shared" si="4"/>
        <v>IPPPULP</v>
      </c>
      <c r="I67" s="12">
        <v>0</v>
      </c>
      <c r="J67" s="12">
        <v>0</v>
      </c>
      <c r="R67" s="12">
        <f>INDEX('Capital costs'!$C$3:$C$26,MATCH(B64,'Capital costs'!$B$3:$B$26,0))</f>
        <v>6547.0515405686683</v>
      </c>
      <c r="S67" s="12">
        <v>1</v>
      </c>
      <c r="U67" s="12">
        <v>0.85</v>
      </c>
      <c r="AG67" s="12">
        <v>1</v>
      </c>
      <c r="AN67" s="12">
        <v>2025</v>
      </c>
      <c r="AO67" s="12">
        <v>25</v>
      </c>
    </row>
    <row r="68" spans="2:41" ht="11.25" customHeight="1" x14ac:dyDescent="0.2">
      <c r="B68" s="12" t="str">
        <f>Processes_BASE!B32</f>
        <v>IPPDIS-N</v>
      </c>
      <c r="C68" s="12" t="str">
        <f>Processes_BASE!C32</f>
        <v>Pulping - Dissolving New</v>
      </c>
      <c r="D68" s="12" t="str">
        <f>Processes_BASE!D32</f>
        <v>PJ,PJa</v>
      </c>
      <c r="E68" s="12" t="str">
        <f>E19</f>
        <v>IPPELC</v>
      </c>
      <c r="AH68" s="102">
        <f>AH19</f>
        <v>3.3106023746174635</v>
      </c>
      <c r="AI68" s="102"/>
    </row>
    <row r="69" spans="2:41" ht="11.25" customHeight="1" x14ac:dyDescent="0.2">
      <c r="E69" s="12" t="str">
        <f t="shared" ref="E69:F72" si="5">E20</f>
        <v>IPPSTM</v>
      </c>
      <c r="AH69" s="102"/>
      <c r="AI69" s="102">
        <f t="shared" ref="AI69" si="6">AI20</f>
        <v>13.300000000000004</v>
      </c>
    </row>
    <row r="70" spans="2:41" ht="11.25" customHeight="1" x14ac:dyDescent="0.2">
      <c r="E70" s="12" t="str">
        <f t="shared" si="5"/>
        <v>IPPCOA</v>
      </c>
      <c r="AH70" s="102"/>
      <c r="AI70" s="102"/>
      <c r="AL70" s="176">
        <f>AL26</f>
        <v>5.1826921071993697</v>
      </c>
    </row>
    <row r="71" spans="2:41" ht="11.25" customHeight="1" x14ac:dyDescent="0.2">
      <c r="F71" s="12" t="str">
        <f t="shared" si="5"/>
        <v>IPPPULPD</v>
      </c>
      <c r="I71" s="12">
        <v>0</v>
      </c>
      <c r="J71" s="12">
        <v>0</v>
      </c>
      <c r="R71" s="12">
        <f>INDEX('Capital costs'!$C$3:$C$26,MATCH(B68,'Capital costs'!$B$3:$B$26,0))</f>
        <v>13094.103081137337</v>
      </c>
      <c r="S71" s="12">
        <v>1</v>
      </c>
      <c r="U71" s="12">
        <v>0.85</v>
      </c>
      <c r="AG71" s="12">
        <v>1</v>
      </c>
      <c r="AN71" s="12">
        <v>2025</v>
      </c>
      <c r="AO71" s="12">
        <v>25</v>
      </c>
    </row>
    <row r="72" spans="2:41" ht="11.25" customHeight="1" x14ac:dyDescent="0.2">
      <c r="F72" s="12" t="str">
        <f t="shared" si="5"/>
        <v>IPPBLQ</v>
      </c>
      <c r="AM72" s="102">
        <f>AM23</f>
        <v>31.398533121995733</v>
      </c>
    </row>
    <row r="73" spans="2:41" ht="11.25" customHeight="1" x14ac:dyDescent="0.2">
      <c r="B73" s="12" t="str">
        <f>Processes_BASE!B33</f>
        <v>IPPCHE-N</v>
      </c>
      <c r="C73" s="12" t="str">
        <f>Processes_BASE!C33</f>
        <v>Pulping - Chemical New</v>
      </c>
      <c r="D73" s="12" t="str">
        <f>Processes_BASE!D33</f>
        <v>PJ,PJa</v>
      </c>
      <c r="E73" s="12" t="str">
        <f>E24</f>
        <v>IPPELC</v>
      </c>
      <c r="AH73" s="102">
        <f>AH24</f>
        <v>5.4333281828562745</v>
      </c>
    </row>
    <row r="74" spans="2:41" ht="11.25" customHeight="1" x14ac:dyDescent="0.2">
      <c r="E74" s="12" t="str">
        <f t="shared" ref="E74:E75" si="7">E25</f>
        <v>IPPSTM</v>
      </c>
      <c r="AI74" s="102">
        <f>AI25</f>
        <v>20.654552368397489</v>
      </c>
    </row>
    <row r="75" spans="2:41" ht="11.25" customHeight="1" x14ac:dyDescent="0.2">
      <c r="E75" s="12" t="str">
        <f t="shared" si="7"/>
        <v>IPPCOA</v>
      </c>
      <c r="AL75" s="102">
        <f>AL26</f>
        <v>5.1826921071993697</v>
      </c>
    </row>
    <row r="76" spans="2:41" ht="11.25" customHeight="1" x14ac:dyDescent="0.2">
      <c r="F76" s="12" t="str">
        <f>F27</f>
        <v>IPPPULP</v>
      </c>
      <c r="I76" s="12">
        <v>0</v>
      </c>
      <c r="J76" s="12">
        <v>0</v>
      </c>
      <c r="R76" s="12">
        <f>INDEX('Capital costs'!$C$3:$C$26,MATCH(B73,'Capital costs'!$B$3:$B$26,0))</f>
        <v>13094.103081137337</v>
      </c>
      <c r="S76" s="12">
        <v>1</v>
      </c>
      <c r="U76" s="12">
        <v>0.85</v>
      </c>
      <c r="AG76" s="12">
        <v>1</v>
      </c>
      <c r="AN76" s="12">
        <v>2025</v>
      </c>
      <c r="AO76" s="12">
        <v>25</v>
      </c>
    </row>
    <row r="77" spans="2:41" ht="11.25" customHeight="1" x14ac:dyDescent="0.2">
      <c r="F77" s="12" t="str">
        <f>F28</f>
        <v>IPPBLQ</v>
      </c>
      <c r="AM77" s="102">
        <f>AM28</f>
        <v>27.450206417681624</v>
      </c>
    </row>
    <row r="78" spans="2:41" ht="11.25" customHeight="1" x14ac:dyDescent="0.2">
      <c r="B78" s="12" t="str">
        <f>Processes_BASE!B34</f>
        <v>IPPMCH-N</v>
      </c>
      <c r="C78" s="12" t="str">
        <f>Processes_BASE!C34</f>
        <v>Pulping - Mechanical New</v>
      </c>
      <c r="D78" s="12" t="str">
        <f>Processes_BASE!D34</f>
        <v>PJ,PJa</v>
      </c>
      <c r="E78" s="12" t="str">
        <f>E29</f>
        <v>IPPELC</v>
      </c>
      <c r="AH78" s="102">
        <f>AH29</f>
        <v>15.941282195487931</v>
      </c>
    </row>
    <row r="79" spans="2:41" ht="11.25" customHeight="1" x14ac:dyDescent="0.2">
      <c r="E79" s="12" t="str">
        <f>E30</f>
        <v>IPPSTM</v>
      </c>
      <c r="AI79" s="102">
        <f>AI30</f>
        <v>7.2405257379991168</v>
      </c>
    </row>
    <row r="80" spans="2:41" ht="11.25" customHeight="1" x14ac:dyDescent="0.2">
      <c r="F80" s="12" t="str">
        <f>F31</f>
        <v>IPPPULP</v>
      </c>
      <c r="I80" s="12">
        <v>0</v>
      </c>
      <c r="J80" s="12">
        <v>0</v>
      </c>
      <c r="R80" s="12">
        <f>INDEX('Capital costs'!$C$3:$C$26,MATCH(B78,'Capital costs'!$B$3:$B$26,0))</f>
        <v>19641.154621706002</v>
      </c>
      <c r="S80" s="12">
        <v>1</v>
      </c>
      <c r="U80" s="12">
        <v>0.85</v>
      </c>
      <c r="AG80" s="12">
        <v>1</v>
      </c>
      <c r="AN80" s="12">
        <v>2025</v>
      </c>
      <c r="AO80" s="12">
        <v>25</v>
      </c>
    </row>
    <row r="81" spans="2:41" ht="11.25" customHeight="1" x14ac:dyDescent="0.2">
      <c r="B81" s="12" t="str">
        <f>Processes_BASE!B35</f>
        <v>IPPSTMCOA-N</v>
      </c>
      <c r="C81" s="12" t="str">
        <f>Processes_BASE!C35</f>
        <v>Boiler - Coal New</v>
      </c>
      <c r="D81" s="12" t="str">
        <f>Processes_BASE!D35</f>
        <v>PJ,PJa</v>
      </c>
      <c r="E81" s="12" t="str">
        <f>E32</f>
        <v>IPPCOA</v>
      </c>
    </row>
    <row r="82" spans="2:41" ht="11.25" customHeight="1" x14ac:dyDescent="0.25">
      <c r="F82" s="12" t="str">
        <f>F33</f>
        <v>IPPSTM</v>
      </c>
      <c r="H82" s="12">
        <f>H33</f>
        <v>0.33025099075297226</v>
      </c>
      <c r="I82" s="12">
        <v>0</v>
      </c>
      <c r="J82" s="12">
        <v>0</v>
      </c>
      <c r="R82" s="12">
        <f>INDEX('Capital costs'!$C$3:$C$26,MATCH(B81,'Capital costs'!$B$3:$B$26,0))</f>
        <v>261.88206162274673</v>
      </c>
      <c r="S82" s="12">
        <v>1</v>
      </c>
      <c r="U82" s="12">
        <v>0.85</v>
      </c>
      <c r="AG82" s="12">
        <v>1</v>
      </c>
      <c r="AN82" s="196">
        <v>2031</v>
      </c>
      <c r="AO82" s="12">
        <v>40</v>
      </c>
    </row>
    <row r="83" spans="2:41" ht="11.25" customHeight="1" x14ac:dyDescent="0.2">
      <c r="B83" s="12" t="str">
        <f>Processes_BASE!B36</f>
        <v>IPPSTMGAS-N</v>
      </c>
      <c r="C83" s="12" t="str">
        <f>Processes_BASE!C36</f>
        <v>Boiler - Gas New</v>
      </c>
      <c r="E83" s="12" t="str">
        <f>E34</f>
        <v>IPPGAS</v>
      </c>
    </row>
    <row r="84" spans="2:41" ht="11.25" customHeight="1" x14ac:dyDescent="0.25">
      <c r="F84" s="12" t="str">
        <f>F35</f>
        <v>IPPSTM</v>
      </c>
      <c r="H84" s="12">
        <f>H35</f>
        <v>0.55391979116996026</v>
      </c>
      <c r="I84" s="12">
        <v>0</v>
      </c>
      <c r="J84" s="12">
        <v>0</v>
      </c>
      <c r="R84" s="12">
        <f>INDEX('Capital costs'!$C$3:$C$26,MATCH(B83,'Capital costs'!$B$3:$B$26,0))</f>
        <v>261.88206162274673</v>
      </c>
      <c r="S84" s="12">
        <v>1</v>
      </c>
      <c r="U84" s="12">
        <v>0.85</v>
      </c>
      <c r="AG84" s="12">
        <v>1</v>
      </c>
      <c r="AN84" s="196">
        <v>2031</v>
      </c>
      <c r="AO84" s="12">
        <v>40</v>
      </c>
    </row>
    <row r="85" spans="2:41" ht="11.25" customHeight="1" x14ac:dyDescent="0.2">
      <c r="B85" s="12" t="str">
        <f>Processes_BASE!B37</f>
        <v>IPPSTMBLQ-N</v>
      </c>
      <c r="C85" s="12" t="str">
        <f>Processes_BASE!C37</f>
        <v>Boiler - black liquor New</v>
      </c>
      <c r="E85" s="12" t="str">
        <f>E36</f>
        <v>IPPBLQ</v>
      </c>
    </row>
    <row r="86" spans="2:41" ht="11.25" customHeight="1" x14ac:dyDescent="0.25">
      <c r="F86" s="12" t="str">
        <f>F37</f>
        <v>IPPSTM</v>
      </c>
      <c r="H86" s="12">
        <f>H37</f>
        <v>0.60401065424431821</v>
      </c>
      <c r="I86" s="12">
        <v>0</v>
      </c>
      <c r="J86" s="12">
        <v>0</v>
      </c>
      <c r="R86" s="12">
        <f>INDEX('Capital costs'!$C$3:$C$26,MATCH(B85,'Capital costs'!$B$3:$B$26,0))</f>
        <v>261.88206162274673</v>
      </c>
      <c r="S86" s="12">
        <v>1</v>
      </c>
      <c r="U86" s="12">
        <v>0.85</v>
      </c>
      <c r="AG86" s="12">
        <v>1</v>
      </c>
      <c r="AN86" s="196">
        <v>2031</v>
      </c>
      <c r="AO86" s="12">
        <v>40</v>
      </c>
    </row>
    <row r="87" spans="2:41" ht="11.25" customHeight="1" x14ac:dyDescent="0.2">
      <c r="B87" s="12" t="str">
        <f>Processes_BASE!B38</f>
        <v>IPPSTMBIO-N</v>
      </c>
      <c r="C87" s="12" t="str">
        <f>Processes_BASE!C38</f>
        <v>Boiler - biomass New</v>
      </c>
      <c r="E87" s="12" t="str">
        <f>E38</f>
        <v>IPPBIO</v>
      </c>
    </row>
    <row r="88" spans="2:41" ht="11.25" customHeight="1" x14ac:dyDescent="0.25">
      <c r="F88" s="12" t="str">
        <f>F39</f>
        <v>IPPSTM</v>
      </c>
      <c r="H88" s="12">
        <f>H39</f>
        <v>0.65516342057274379</v>
      </c>
      <c r="I88" s="12">
        <v>0</v>
      </c>
      <c r="J88" s="12">
        <v>0</v>
      </c>
      <c r="R88" s="12">
        <f>INDEX('Capital costs'!$C$3:$C$26,MATCH(B87,'Capital costs'!$B$3:$B$26,0))</f>
        <v>261.88206162274673</v>
      </c>
      <c r="S88" s="12">
        <v>1</v>
      </c>
      <c r="U88" s="12">
        <v>0.85</v>
      </c>
      <c r="AG88" s="12">
        <v>1</v>
      </c>
      <c r="AN88" s="196">
        <v>2031</v>
      </c>
      <c r="AO88" s="12">
        <v>40</v>
      </c>
    </row>
    <row r="89" spans="2:41" ht="11.25" customHeight="1" x14ac:dyDescent="0.2">
      <c r="B89" s="12" t="str">
        <f>Processes_BASE!B46</f>
        <v>XIPPREC</v>
      </c>
      <c r="C89" s="12" t="str">
        <f>Processes_BASE!C46</f>
        <v>Industry - PP - Source of recovery paper</v>
      </c>
      <c r="D89" s="12" t="str">
        <f>Processes_BASE!D46</f>
        <v>PJ,PJa</v>
      </c>
      <c r="F89" s="12" t="str">
        <f>RES!J2</f>
        <v>IPPREC</v>
      </c>
      <c r="AE89" s="12">
        <v>5</v>
      </c>
      <c r="AF89" s="12">
        <f>'PAMS levers'!E22</f>
        <v>2.7210000000000001</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57697" r:id="rId4" name="cmdTechNameAndDesc">
          <controlPr defaultSize="0" autoLine="0" r:id="rId5">
            <anchor moveWithCells="1">
              <from>
                <xdr:col>1</xdr:col>
                <xdr:colOff>0</xdr:colOff>
                <xdr:row>1</xdr:row>
                <xdr:rowOff>114300</xdr:rowOff>
              </from>
              <to>
                <xdr:col>2</xdr:col>
                <xdr:colOff>847725</xdr:colOff>
                <xdr:row>2</xdr:row>
                <xdr:rowOff>209550</xdr:rowOff>
              </to>
            </anchor>
          </controlPr>
        </control>
      </mc:Choice>
      <mc:Fallback>
        <control shapeId="157697" r:id="rId4" name="cmdTechNameAndDesc"/>
      </mc:Fallback>
    </mc:AlternateContent>
    <mc:AlternateContent xmlns:mc="http://schemas.openxmlformats.org/markup-compatibility/2006">
      <mc:Choice Requires="x14">
        <control shapeId="157698" r:id="rId6" name="cmdCommIN">
          <controlPr defaultSize="0" autoLine="0" r:id="rId7">
            <anchor moveWithCells="1">
              <from>
                <xdr:col>4</xdr:col>
                <xdr:colOff>0</xdr:colOff>
                <xdr:row>1</xdr:row>
                <xdr:rowOff>114300</xdr:rowOff>
              </from>
              <to>
                <xdr:col>4</xdr:col>
                <xdr:colOff>619125</xdr:colOff>
                <xdr:row>2</xdr:row>
                <xdr:rowOff>209550</xdr:rowOff>
              </to>
            </anchor>
          </controlPr>
        </control>
      </mc:Choice>
      <mc:Fallback>
        <control shapeId="157698" r:id="rId6" name="cmdCommIN"/>
      </mc:Fallback>
    </mc:AlternateContent>
    <mc:AlternateContent xmlns:mc="http://schemas.openxmlformats.org/markup-compatibility/2006">
      <mc:Choice Requires="x14">
        <control shapeId="157699"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57699" r:id="rId8" name="cmdCommOUT"/>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0</xdr:col>
                <xdr:colOff>819150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701" r:id="rId12" name="cmdAddParamQualifier1">
          <controlPr defaultSize="0" autoLine="0" r:id="rId13">
            <anchor moveWithCells="1">
              <from>
                <xdr:col>0</xdr:col>
                <xdr:colOff>9525</xdr:colOff>
                <xdr:row>3</xdr:row>
                <xdr:rowOff>171450</xdr:rowOff>
              </from>
              <to>
                <xdr:col>0</xdr:col>
                <xdr:colOff>819150</xdr:colOff>
                <xdr:row>4</xdr:row>
                <xdr:rowOff>133350</xdr:rowOff>
              </to>
            </anchor>
          </controlPr>
        </control>
      </mc:Choice>
      <mc:Fallback>
        <control shapeId="157701" r:id="rId12" name="cmdAddParamQualifier1"/>
      </mc:Fallback>
    </mc:AlternateContent>
    <mc:AlternateContent xmlns:mc="http://schemas.openxmlformats.org/markup-compatibility/2006">
      <mc:Choice Requires="x14">
        <control shapeId="157702" r:id="rId14" name="cmdCheckTechDataSheet">
          <controlPr defaultSize="0" autoLine="0" r:id="rId15">
            <anchor moveWithCells="1">
              <from>
                <xdr:col>0</xdr:col>
                <xdr:colOff>9525</xdr:colOff>
                <xdr:row>1</xdr:row>
                <xdr:rowOff>114300</xdr:rowOff>
              </from>
              <to>
                <xdr:col>0</xdr:col>
                <xdr:colOff>819150</xdr:colOff>
                <xdr:row>2</xdr:row>
                <xdr:rowOff>209550</xdr:rowOff>
              </to>
            </anchor>
          </controlPr>
        </control>
      </mc:Choice>
      <mc:Fallback>
        <control shapeId="157702" r:id="rId14" name="cmdCheckTechDataSheet"/>
      </mc:Fallback>
    </mc:AlternateContent>
    <mc:AlternateContent xmlns:mc="http://schemas.openxmlformats.org/markup-compatibility/2006">
      <mc:Choice Requires="x14">
        <control shapeId="157703" r:id="rId16" name="cmdAddParamQualifier2">
          <controlPr defaultSize="0" autoLine="0" r:id="rId17">
            <anchor moveWithCells="1">
              <from>
                <xdr:col>0</xdr:col>
                <xdr:colOff>9525</xdr:colOff>
                <xdr:row>5</xdr:row>
                <xdr:rowOff>19050</xdr:rowOff>
              </from>
              <to>
                <xdr:col>0</xdr:col>
                <xdr:colOff>819150</xdr:colOff>
                <xdr:row>6</xdr:row>
                <xdr:rowOff>38100</xdr:rowOff>
              </to>
            </anchor>
          </controlPr>
        </control>
      </mc:Choice>
      <mc:Fallback>
        <control shapeId="157703" r:id="rId16" name="cmdAddParamQualifier2"/>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B547F-59A7-4348-AC84-12DDDF5AC40C}">
  <sheetPr codeName="Sheet31">
    <tabColor theme="4"/>
  </sheetPr>
  <dimension ref="A1:Z58"/>
  <sheetViews>
    <sheetView workbookViewId="0">
      <selection activeCell="K39" sqref="K39"/>
    </sheetView>
    <sheetView workbookViewId="1"/>
  </sheetViews>
  <sheetFormatPr defaultColWidth="9.140625" defaultRowHeight="11.25" customHeight="1" x14ac:dyDescent="0.2"/>
  <cols>
    <col min="1" max="1" width="14.140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8" width="10.42578125" style="12" bestFit="1" customWidth="1"/>
    <col min="9" max="16384" width="9.140625" style="12"/>
  </cols>
  <sheetData>
    <row r="1" spans="1:26" ht="11.25" customHeight="1" x14ac:dyDescent="0.2">
      <c r="A1" s="11"/>
      <c r="B1" s="19" t="str">
        <f>Commodities_BASE!B1</f>
        <v>REGION1</v>
      </c>
      <c r="H1" s="53"/>
    </row>
    <row r="2" spans="1:26" ht="11.25" customHeight="1" x14ac:dyDescent="0.2">
      <c r="A2" t="str">
        <f ca="1">MID(CELL("filename",A2),FIND("]",CELL("filename",A2))+1,255)</f>
        <v>ProcData_CHP</v>
      </c>
      <c r="H2" s="50"/>
      <c r="I2" s="53" t="s">
        <v>165</v>
      </c>
      <c r="J2" s="53"/>
      <c r="K2" s="53"/>
      <c r="L2" s="53"/>
      <c r="M2" s="53"/>
      <c r="N2" s="53"/>
      <c r="O2" s="53"/>
      <c r="P2" s="53"/>
    </row>
    <row r="3" spans="1:26" ht="34.5" customHeight="1" x14ac:dyDescent="0.2">
      <c r="A3" s="22"/>
      <c r="H3" s="104" t="s">
        <v>148</v>
      </c>
      <c r="I3" s="104" t="s">
        <v>143</v>
      </c>
      <c r="J3" s="104" t="s">
        <v>143</v>
      </c>
      <c r="K3" s="104" t="s">
        <v>143</v>
      </c>
      <c r="L3" s="104" t="s">
        <v>143</v>
      </c>
      <c r="M3" s="104" t="s">
        <v>143</v>
      </c>
      <c r="N3" s="104" t="s">
        <v>143</v>
      </c>
      <c r="O3" s="104" t="s">
        <v>160</v>
      </c>
      <c r="P3" s="104" t="s">
        <v>160</v>
      </c>
      <c r="Q3" s="104" t="s">
        <v>150</v>
      </c>
      <c r="R3" s="104" t="s">
        <v>166</v>
      </c>
      <c r="S3" s="104" t="s">
        <v>147</v>
      </c>
      <c r="T3" s="104"/>
      <c r="U3" s="104"/>
      <c r="V3" s="12" t="s">
        <v>144</v>
      </c>
      <c r="W3" s="53"/>
    </row>
    <row r="4" spans="1:26" ht="21.75" customHeight="1" x14ac:dyDescent="0.2">
      <c r="A4" s="22"/>
      <c r="E4" s="46"/>
      <c r="F4" s="46"/>
      <c r="G4" s="46"/>
      <c r="H4" s="61" t="s">
        <v>121</v>
      </c>
      <c r="I4" s="61" t="s">
        <v>149</v>
      </c>
      <c r="J4" s="61" t="s">
        <v>149</v>
      </c>
      <c r="K4" s="61" t="s">
        <v>149</v>
      </c>
      <c r="L4" s="61" t="s">
        <v>149</v>
      </c>
      <c r="M4" s="61" t="s">
        <v>149</v>
      </c>
      <c r="N4" s="61" t="s">
        <v>149</v>
      </c>
      <c r="O4" s="103" t="s">
        <v>161</v>
      </c>
      <c r="P4" s="103" t="s">
        <v>161</v>
      </c>
      <c r="Q4" s="61" t="s">
        <v>151</v>
      </c>
      <c r="R4" s="61" t="s">
        <v>167</v>
      </c>
      <c r="S4" s="61" t="s">
        <v>120</v>
      </c>
      <c r="T4" s="103" t="s">
        <v>230</v>
      </c>
      <c r="U4" s="103" t="s">
        <v>230</v>
      </c>
      <c r="V4" s="26" t="s">
        <v>128</v>
      </c>
      <c r="W4" s="103" t="s">
        <v>168</v>
      </c>
      <c r="X4" s="12" t="s">
        <v>274</v>
      </c>
      <c r="Y4" s="12" t="s">
        <v>279</v>
      </c>
      <c r="Z4" s="12" t="s">
        <v>279</v>
      </c>
    </row>
    <row r="5" spans="1:26" ht="16.5" customHeight="1" x14ac:dyDescent="0.2">
      <c r="A5" s="22"/>
      <c r="H5" s="61" t="s">
        <v>27</v>
      </c>
      <c r="I5" s="61"/>
      <c r="J5" s="61"/>
      <c r="K5" s="61"/>
      <c r="L5" s="61"/>
      <c r="M5" s="61"/>
      <c r="N5" s="61"/>
      <c r="O5" s="61"/>
      <c r="P5" s="61"/>
      <c r="S5" s="56"/>
      <c r="V5" s="26" t="str">
        <f>Commodities_BASE!B21</f>
        <v>comgrptest</v>
      </c>
    </row>
    <row r="6" spans="1:26" ht="17.25" customHeight="1" x14ac:dyDescent="0.2">
      <c r="A6" s="22"/>
      <c r="H6" s="61" t="s">
        <v>122</v>
      </c>
      <c r="I6" s="61"/>
      <c r="J6" s="61"/>
      <c r="K6" s="61"/>
      <c r="L6" s="61"/>
      <c r="M6" s="61"/>
      <c r="N6" s="61"/>
      <c r="S6" s="56"/>
      <c r="T6" s="56"/>
      <c r="U6" s="56"/>
      <c r="W6" s="53"/>
    </row>
    <row r="7" spans="1:26" ht="21.75" customHeight="1" x14ac:dyDescent="0.2">
      <c r="A7" s="22"/>
      <c r="B7" s="11" t="s">
        <v>56</v>
      </c>
      <c r="C7" s="11" t="s">
        <v>57</v>
      </c>
      <c r="D7" s="15" t="s">
        <v>93</v>
      </c>
      <c r="E7" s="108" t="s">
        <v>80</v>
      </c>
      <c r="F7" s="108" t="s">
        <v>81</v>
      </c>
      <c r="G7" s="15" t="s">
        <v>94</v>
      </c>
      <c r="H7" s="49"/>
      <c r="I7" s="49">
        <v>2012</v>
      </c>
      <c r="J7" s="49">
        <v>2017</v>
      </c>
      <c r="K7" s="49">
        <v>2030</v>
      </c>
      <c r="L7" s="49">
        <v>2035</v>
      </c>
      <c r="M7" s="49">
        <v>2040</v>
      </c>
      <c r="N7" s="49">
        <v>2050</v>
      </c>
      <c r="O7" s="12">
        <v>0</v>
      </c>
      <c r="P7" s="49">
        <v>2012</v>
      </c>
      <c r="S7" s="60" t="s">
        <v>44</v>
      </c>
      <c r="T7" s="60">
        <v>0</v>
      </c>
      <c r="U7" s="60">
        <v>2012</v>
      </c>
      <c r="V7" s="60" t="s">
        <v>44</v>
      </c>
      <c r="W7" s="53" t="s">
        <v>44</v>
      </c>
      <c r="X7" s="12">
        <v>2012</v>
      </c>
      <c r="Y7" s="12">
        <v>0</v>
      </c>
      <c r="Z7" s="12">
        <v>2012</v>
      </c>
    </row>
    <row r="8" spans="1:26" x14ac:dyDescent="0.2">
      <c r="A8" s="22" t="s">
        <v>227</v>
      </c>
      <c r="D8" s="128"/>
      <c r="E8" s="110"/>
      <c r="F8" s="110"/>
      <c r="G8" s="127"/>
      <c r="H8" s="49"/>
      <c r="I8" s="49"/>
      <c r="J8" s="49"/>
      <c r="K8" s="49"/>
      <c r="L8" s="49"/>
      <c r="M8" s="49"/>
      <c r="N8" s="49"/>
      <c r="P8" s="49"/>
      <c r="S8" s="60"/>
      <c r="T8" s="60"/>
      <c r="U8" s="60"/>
      <c r="V8" s="60"/>
    </row>
    <row r="9" spans="1:26" ht="11.25" customHeight="1" x14ac:dyDescent="0.2">
      <c r="A9" s="57" t="str">
        <f>Processes_BASE!A8</f>
        <v>* Conversion technologies</v>
      </c>
      <c r="B9" s="50"/>
      <c r="E9" s="110"/>
      <c r="F9" s="109"/>
      <c r="H9" s="105"/>
      <c r="I9" s="105"/>
      <c r="J9" s="105"/>
      <c r="K9" s="105"/>
      <c r="L9" s="105"/>
      <c r="M9" s="105"/>
      <c r="N9" s="105"/>
      <c r="P9" s="105"/>
    </row>
    <row r="10" spans="1:26" s="45" customFormat="1" ht="11.25" customHeight="1" x14ac:dyDescent="0.2">
      <c r="A10" s="12" t="s">
        <v>92</v>
      </c>
      <c r="B10" s="50" t="str">
        <f>Processes_BASE!B40</f>
        <v>IPPCHPGAS-N</v>
      </c>
      <c r="C10" s="50" t="str">
        <f>Processes_BASE!C40</f>
        <v>Gas CHP</v>
      </c>
      <c r="D10" s="50" t="str">
        <f>Processes_BASE!D40</f>
        <v>PJ,PJa</v>
      </c>
      <c r="E10" s="110" t="str">
        <f>RES!G2</f>
        <v>IPPGAS</v>
      </c>
      <c r="F10" s="110"/>
      <c r="H10" s="105"/>
      <c r="Q10" s="102"/>
      <c r="R10" s="102"/>
    </row>
    <row r="11" spans="1:26" s="45" customFormat="1" ht="11.25" customHeight="1" x14ac:dyDescent="0.2">
      <c r="A11" s="12" t="s">
        <v>92</v>
      </c>
      <c r="E11" s="110"/>
      <c r="F11" s="110" t="str">
        <f>RES!D2</f>
        <v>IPPELC</v>
      </c>
      <c r="H11" s="105">
        <v>0.25</v>
      </c>
      <c r="I11" s="105">
        <v>0.8</v>
      </c>
      <c r="J11" s="105">
        <v>0.8</v>
      </c>
      <c r="K11" s="105">
        <v>0.8</v>
      </c>
      <c r="L11" s="105">
        <v>0</v>
      </c>
      <c r="M11" s="105"/>
      <c r="N11" s="105"/>
      <c r="P11" s="105"/>
      <c r="Q11" s="12"/>
      <c r="R11" s="12">
        <f>INDEX('Capital costs'!$C$3:$C$26,MATCH(B10,'Capital costs'!$B$3:$B$26,0))</f>
        <v>392.8230924341201</v>
      </c>
      <c r="S11" s="45">
        <v>1</v>
      </c>
      <c r="U11" s="45">
        <v>0.9</v>
      </c>
      <c r="V11" s="45">
        <v>1</v>
      </c>
      <c r="W11" s="45">
        <v>2025</v>
      </c>
      <c r="X11" s="45">
        <v>30</v>
      </c>
      <c r="Z11" s="45">
        <v>2.2000000000000002</v>
      </c>
    </row>
    <row r="12" spans="1:26" s="45" customFormat="1" ht="11.25" customHeight="1" x14ac:dyDescent="0.2">
      <c r="A12" s="12" t="s">
        <v>92</v>
      </c>
      <c r="E12" s="109"/>
      <c r="F12" s="45" t="str">
        <f>RES!O2</f>
        <v>IPPSTM</v>
      </c>
      <c r="H12" s="105"/>
      <c r="I12" s="105"/>
      <c r="J12" s="105"/>
      <c r="K12" s="105"/>
      <c r="L12" s="105"/>
      <c r="M12" s="105"/>
      <c r="N12" s="105"/>
      <c r="P12" s="105"/>
      <c r="Q12" s="12"/>
      <c r="R12" s="12"/>
    </row>
    <row r="13" spans="1:26" s="45" customFormat="1" ht="11.25" customHeight="1" x14ac:dyDescent="0.2">
      <c r="A13" s="12"/>
      <c r="E13" s="109"/>
      <c r="H13" s="105"/>
      <c r="I13" s="105"/>
      <c r="J13" s="105"/>
      <c r="K13" s="105"/>
      <c r="L13" s="105"/>
      <c r="M13" s="105"/>
      <c r="N13" s="105"/>
      <c r="P13" s="105"/>
      <c r="Q13" s="12"/>
      <c r="R13" s="12"/>
    </row>
    <row r="14" spans="1:26" s="45" customFormat="1" ht="11.25" customHeight="1" x14ac:dyDescent="0.2">
      <c r="A14" s="12"/>
      <c r="B14" s="12"/>
      <c r="C14" s="12"/>
      <c r="D14" s="12"/>
      <c r="E14" s="110"/>
      <c r="F14" s="109"/>
      <c r="H14" s="105"/>
      <c r="I14" s="105"/>
      <c r="J14" s="105"/>
      <c r="K14" s="105"/>
      <c r="L14" s="105"/>
      <c r="M14" s="105"/>
      <c r="N14" s="105"/>
      <c r="P14" s="105"/>
      <c r="Q14" s="12"/>
      <c r="R14" s="12"/>
      <c r="S14" s="12"/>
      <c r="T14" s="12"/>
      <c r="U14" s="12"/>
    </row>
    <row r="15" spans="1:26" s="45" customFormat="1" ht="11.25" customHeight="1" x14ac:dyDescent="0.2">
      <c r="A15" s="12"/>
      <c r="B15" s="50"/>
      <c r="C15" s="50"/>
      <c r="D15" s="50"/>
      <c r="E15" s="110"/>
      <c r="F15" s="109"/>
      <c r="H15" s="105"/>
      <c r="I15" s="105"/>
      <c r="J15" s="105"/>
      <c r="K15" s="105"/>
      <c r="L15" s="105"/>
      <c r="M15" s="105"/>
      <c r="N15" s="105"/>
      <c r="P15" s="111"/>
      <c r="Q15" s="12"/>
      <c r="R15" s="12"/>
      <c r="S15" s="12"/>
      <c r="T15" s="12"/>
      <c r="U15" s="12"/>
    </row>
    <row r="16" spans="1:26" s="45" customFormat="1" ht="11.25" customHeight="1" x14ac:dyDescent="0.2">
      <c r="A16" s="12"/>
      <c r="C16" s="12"/>
      <c r="D16" s="12"/>
      <c r="E16" s="110"/>
      <c r="F16" s="109"/>
      <c r="H16" s="12"/>
      <c r="I16" s="12"/>
      <c r="J16" s="12"/>
      <c r="K16" s="12"/>
      <c r="L16" s="12"/>
      <c r="M16" s="12"/>
      <c r="N16" s="12"/>
      <c r="P16" s="12"/>
      <c r="Q16" s="12"/>
      <c r="R16" s="12"/>
    </row>
    <row r="17" spans="1:22" s="45" customFormat="1" ht="11.25" customHeight="1" x14ac:dyDescent="0.2">
      <c r="A17" s="12"/>
      <c r="B17" s="12"/>
      <c r="C17" s="12"/>
      <c r="D17" s="12"/>
      <c r="E17" s="110"/>
      <c r="H17" s="12"/>
      <c r="I17" s="12"/>
      <c r="J17" s="12"/>
      <c r="K17" s="12"/>
      <c r="L17" s="12"/>
      <c r="M17" s="12"/>
      <c r="N17" s="12"/>
      <c r="P17" s="12"/>
      <c r="Q17" s="12"/>
      <c r="R17" s="12"/>
      <c r="S17" s="12"/>
      <c r="T17" s="12"/>
      <c r="U17" s="12"/>
    </row>
    <row r="18" spans="1:22" ht="11.25" customHeight="1" x14ac:dyDescent="0.2">
      <c r="F18" s="110"/>
      <c r="I18" s="105"/>
      <c r="J18" s="105"/>
      <c r="K18" s="105"/>
      <c r="L18" s="105"/>
      <c r="M18" s="105"/>
      <c r="N18" s="105"/>
      <c r="P18" s="105"/>
      <c r="V18" s="45"/>
    </row>
    <row r="19" spans="1:22" ht="11.25" customHeight="1" x14ac:dyDescent="0.2">
      <c r="B19" s="50"/>
      <c r="C19" s="50"/>
      <c r="D19" s="50"/>
      <c r="E19" s="110"/>
      <c r="F19" s="109"/>
      <c r="H19" s="105"/>
      <c r="I19" s="105"/>
      <c r="J19" s="105"/>
      <c r="K19" s="105"/>
      <c r="L19" s="105"/>
      <c r="M19" s="105"/>
      <c r="N19" s="105"/>
      <c r="P19" s="111"/>
      <c r="V19" s="45"/>
    </row>
    <row r="20" spans="1:22" ht="11.25" customHeight="1" x14ac:dyDescent="0.2">
      <c r="E20" s="110"/>
      <c r="F20" s="109"/>
      <c r="S20" s="45"/>
      <c r="T20" s="45"/>
      <c r="U20" s="45"/>
      <c r="V20" s="45"/>
    </row>
    <row r="21" spans="1:22" ht="11.25" customHeight="1" x14ac:dyDescent="0.2">
      <c r="E21" s="110"/>
      <c r="F21" s="45"/>
      <c r="V21" s="45"/>
    </row>
    <row r="22" spans="1:22" ht="11.25" customHeight="1" x14ac:dyDescent="0.2">
      <c r="E22" s="110"/>
      <c r="F22" s="110"/>
      <c r="I22" s="105"/>
      <c r="J22" s="105"/>
      <c r="K22" s="105"/>
      <c r="L22" s="105"/>
      <c r="M22" s="105"/>
      <c r="N22" s="105"/>
      <c r="P22" s="105"/>
      <c r="V22" s="45"/>
    </row>
    <row r="23" spans="1:22" ht="11.25" customHeight="1" x14ac:dyDescent="0.2">
      <c r="V23" s="45"/>
    </row>
    <row r="24" spans="1:22" ht="11.25" customHeight="1" x14ac:dyDescent="0.2">
      <c r="D24" s="50"/>
    </row>
    <row r="27" spans="1:22" ht="11.25" customHeight="1" x14ac:dyDescent="0.2">
      <c r="B27" s="50"/>
      <c r="I27" s="105"/>
      <c r="J27" s="105"/>
      <c r="K27" s="105"/>
      <c r="L27" s="105"/>
      <c r="M27" s="105"/>
      <c r="N27" s="105"/>
      <c r="P27" s="105"/>
    </row>
    <row r="29" spans="1:22" ht="11.25" customHeight="1" x14ac:dyDescent="0.2">
      <c r="D29" s="50"/>
    </row>
    <row r="31" spans="1:22" ht="11.25" customHeight="1" x14ac:dyDescent="0.2">
      <c r="I31" s="105"/>
      <c r="J31" s="105"/>
      <c r="K31" s="105"/>
      <c r="L31" s="105"/>
      <c r="M31" s="105"/>
      <c r="N31" s="105"/>
      <c r="P31" s="105"/>
    </row>
    <row r="33" spans="8:18" ht="11.25" customHeight="1" x14ac:dyDescent="0.2">
      <c r="I33" s="105"/>
      <c r="J33" s="105"/>
      <c r="K33" s="105"/>
    </row>
    <row r="35" spans="8:18" ht="11.25" customHeight="1" x14ac:dyDescent="0.2">
      <c r="I35" s="105"/>
      <c r="J35" s="105"/>
      <c r="K35" s="105"/>
    </row>
    <row r="37" spans="8:18" ht="11.25" customHeight="1" x14ac:dyDescent="0.2">
      <c r="H37" s="102"/>
      <c r="I37" s="105"/>
      <c r="J37" s="105"/>
      <c r="K37" s="105"/>
    </row>
    <row r="39" spans="8:18" ht="11.25" customHeight="1" x14ac:dyDescent="0.2">
      <c r="I39" s="105"/>
      <c r="J39" s="105"/>
      <c r="K39" s="105"/>
    </row>
    <row r="42" spans="8:18" ht="11.25" customHeight="1" x14ac:dyDescent="0.2">
      <c r="I42" s="105"/>
      <c r="J42" s="105"/>
      <c r="K42" s="105"/>
    </row>
    <row r="44" spans="8:18" ht="11.25" customHeight="1" x14ac:dyDescent="0.2">
      <c r="I44" s="105"/>
      <c r="J44" s="105"/>
      <c r="K44" s="105"/>
    </row>
    <row r="45" spans="8:18" ht="11.25" customHeight="1" x14ac:dyDescent="0.2">
      <c r="R45" s="190"/>
    </row>
    <row r="46" spans="8:18" ht="11.25" customHeight="1" x14ac:dyDescent="0.2">
      <c r="R46" s="190"/>
    </row>
    <row r="47" spans="8:18" ht="11.25" customHeight="1" x14ac:dyDescent="0.2">
      <c r="R47" s="190"/>
    </row>
    <row r="48" spans="8:18" ht="11.25" customHeight="1" x14ac:dyDescent="0.2">
      <c r="R48" s="190"/>
    </row>
    <row r="49" spans="18:18" ht="11.25" customHeight="1" x14ac:dyDescent="0.2">
      <c r="R49" s="190"/>
    </row>
    <row r="50" spans="18:18" ht="11.25" customHeight="1" x14ac:dyDescent="0.2">
      <c r="R50" s="190"/>
    </row>
    <row r="51" spans="18:18" ht="11.25" customHeight="1" x14ac:dyDescent="0.2">
      <c r="R51" s="190"/>
    </row>
    <row r="52" spans="18:18" ht="11.25" customHeight="1" x14ac:dyDescent="0.2">
      <c r="R52" s="190"/>
    </row>
    <row r="53" spans="18:18" ht="11.25" customHeight="1" x14ac:dyDescent="0.2">
      <c r="R53" s="190"/>
    </row>
    <row r="54" spans="18:18" ht="11.25" customHeight="1" x14ac:dyDescent="0.2">
      <c r="R54" s="190"/>
    </row>
    <row r="55" spans="18:18" ht="11.25" customHeight="1" x14ac:dyDescent="0.2">
      <c r="R55" s="190"/>
    </row>
    <row r="56" spans="18:18" ht="11.25" customHeight="1" x14ac:dyDescent="0.2">
      <c r="R56" s="190"/>
    </row>
    <row r="57" spans="18:18" ht="11.25" customHeight="1" x14ac:dyDescent="0.2">
      <c r="R57" s="190"/>
    </row>
    <row r="58" spans="18:18" ht="11.25" customHeight="1" x14ac:dyDescent="0.2">
      <c r="R58" s="190"/>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75111" r:id="rId4" name="cmdAddParamQualifier2">
          <controlPr defaultSize="0" autoLine="0" autoPict="0" r:id="rId5">
            <anchor moveWithCells="1">
              <from>
                <xdr:col>0</xdr:col>
                <xdr:colOff>9525</xdr:colOff>
                <xdr:row>5</xdr:row>
                <xdr:rowOff>19050</xdr:rowOff>
              </from>
              <to>
                <xdr:col>0</xdr:col>
                <xdr:colOff>819150</xdr:colOff>
                <xdr:row>6</xdr:row>
                <xdr:rowOff>38100</xdr:rowOff>
              </to>
            </anchor>
          </controlPr>
        </control>
      </mc:Choice>
      <mc:Fallback>
        <control shapeId="175111" r:id="rId4" name="cmdAddParamQualifier2"/>
      </mc:Fallback>
    </mc:AlternateContent>
    <mc:AlternateContent xmlns:mc="http://schemas.openxmlformats.org/markup-compatibility/2006">
      <mc:Choice Requires="x14">
        <control shapeId="175110" r:id="rId6" name="cmdCheckTechDataSheet">
          <controlPr defaultSize="0" autoLine="0" autoPict="0" r:id="rId7">
            <anchor moveWithCells="1">
              <from>
                <xdr:col>0</xdr:col>
                <xdr:colOff>9525</xdr:colOff>
                <xdr:row>1</xdr:row>
                <xdr:rowOff>114300</xdr:rowOff>
              </from>
              <to>
                <xdr:col>0</xdr:col>
                <xdr:colOff>819150</xdr:colOff>
                <xdr:row>2</xdr:row>
                <xdr:rowOff>228600</xdr:rowOff>
              </to>
            </anchor>
          </controlPr>
        </control>
      </mc:Choice>
      <mc:Fallback>
        <control shapeId="175110" r:id="rId6" name="cmdCheckTechDataSheet"/>
      </mc:Fallback>
    </mc:AlternateContent>
    <mc:AlternateContent xmlns:mc="http://schemas.openxmlformats.org/markup-compatibility/2006">
      <mc:Choice Requires="x14">
        <control shapeId="175109" r:id="rId8" name="cmdAddParamQualifier1">
          <controlPr defaultSize="0" autoLine="0" autoPict="0" r:id="rId9">
            <anchor moveWithCells="1">
              <from>
                <xdr:col>0</xdr:col>
                <xdr:colOff>9525</xdr:colOff>
                <xdr:row>3</xdr:row>
                <xdr:rowOff>171450</xdr:rowOff>
              </from>
              <to>
                <xdr:col>0</xdr:col>
                <xdr:colOff>819150</xdr:colOff>
                <xdr:row>4</xdr:row>
                <xdr:rowOff>152400</xdr:rowOff>
              </to>
            </anchor>
          </controlPr>
        </control>
      </mc:Choice>
      <mc:Fallback>
        <control shapeId="175109" r:id="rId8" name="cmdAddParamQualifier1"/>
      </mc:Fallback>
    </mc:AlternateContent>
    <mc:AlternateContent xmlns:mc="http://schemas.openxmlformats.org/markup-compatibility/2006">
      <mc:Choice Requires="x14">
        <control shapeId="175108" r:id="rId10" name="cmdAddParameter">
          <controlPr defaultSize="0" autoLine="0" autoPict="0" r:id="rId11">
            <anchor moveWithCells="1">
              <from>
                <xdr:col>0</xdr:col>
                <xdr:colOff>9525</xdr:colOff>
                <xdr:row>2</xdr:row>
                <xdr:rowOff>190500</xdr:rowOff>
              </from>
              <to>
                <xdr:col>0</xdr:col>
                <xdr:colOff>819150</xdr:colOff>
                <xdr:row>2</xdr:row>
                <xdr:rowOff>419100</xdr:rowOff>
              </to>
            </anchor>
          </controlPr>
        </control>
      </mc:Choice>
      <mc:Fallback>
        <control shapeId="175108" r:id="rId10" name="cmdAddParameter"/>
      </mc:Fallback>
    </mc:AlternateContent>
    <mc:AlternateContent xmlns:mc="http://schemas.openxmlformats.org/markup-compatibility/2006">
      <mc:Choice Requires="x14">
        <control shapeId="175107" r:id="rId12" name="cmdCommOUT">
          <controlPr defaultSize="0" autoLine="0" autoPict="0" r:id="rId13">
            <anchor moveWithCells="1">
              <from>
                <xdr:col>5</xdr:col>
                <xdr:colOff>0</xdr:colOff>
                <xdr:row>1</xdr:row>
                <xdr:rowOff>114300</xdr:rowOff>
              </from>
              <to>
                <xdr:col>5</xdr:col>
                <xdr:colOff>609600</xdr:colOff>
                <xdr:row>2</xdr:row>
                <xdr:rowOff>228600</xdr:rowOff>
              </to>
            </anchor>
          </controlPr>
        </control>
      </mc:Choice>
      <mc:Fallback>
        <control shapeId="175107" r:id="rId12" name="cmdCommOUT"/>
      </mc:Fallback>
    </mc:AlternateContent>
    <mc:AlternateContent xmlns:mc="http://schemas.openxmlformats.org/markup-compatibility/2006">
      <mc:Choice Requires="x14">
        <control shapeId="175106" r:id="rId14" name="cmdCommIN">
          <controlPr defaultSize="0" autoLine="0" autoPict="0" r:id="rId15">
            <anchor moveWithCells="1">
              <from>
                <xdr:col>4</xdr:col>
                <xdr:colOff>0</xdr:colOff>
                <xdr:row>1</xdr:row>
                <xdr:rowOff>114300</xdr:rowOff>
              </from>
              <to>
                <xdr:col>4</xdr:col>
                <xdr:colOff>609600</xdr:colOff>
                <xdr:row>2</xdr:row>
                <xdr:rowOff>228600</xdr:rowOff>
              </to>
            </anchor>
          </controlPr>
        </control>
      </mc:Choice>
      <mc:Fallback>
        <control shapeId="175106" r:id="rId14" name="cmdCommIN"/>
      </mc:Fallback>
    </mc:AlternateContent>
    <mc:AlternateContent xmlns:mc="http://schemas.openxmlformats.org/markup-compatibility/2006">
      <mc:Choice Requires="x14">
        <control shapeId="175105" r:id="rId16" name="cmdTechNameAndDesc">
          <controlPr defaultSize="0" autoLine="0" autoPict="0" r:id="rId17">
            <anchor moveWithCells="1">
              <from>
                <xdr:col>1</xdr:col>
                <xdr:colOff>0</xdr:colOff>
                <xdr:row>1</xdr:row>
                <xdr:rowOff>114300</xdr:rowOff>
              </from>
              <to>
                <xdr:col>2</xdr:col>
                <xdr:colOff>838200</xdr:colOff>
                <xdr:row>2</xdr:row>
                <xdr:rowOff>228600</xdr:rowOff>
              </to>
            </anchor>
          </controlPr>
        </control>
      </mc:Choice>
      <mc:Fallback>
        <control shapeId="175105" r:id="rId16" name="cmdTechNameAndDesc"/>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4580-A462-412F-ACBA-A0AEC98786F8}">
  <sheetPr>
    <tabColor rgb="FFFFC000"/>
  </sheetPr>
  <dimension ref="B1:D13"/>
  <sheetViews>
    <sheetView workbookViewId="0">
      <selection activeCell="C8" sqref="C8"/>
    </sheetView>
    <sheetView workbookViewId="1"/>
  </sheetViews>
  <sheetFormatPr defaultRowHeight="12.75" x14ac:dyDescent="0.2"/>
  <cols>
    <col min="1" max="1" width="21.85546875" customWidth="1"/>
    <col min="2" max="2" width="29.7109375" customWidth="1"/>
    <col min="3" max="3" width="12" bestFit="1" customWidth="1"/>
  </cols>
  <sheetData>
    <row r="1" spans="2:4" x14ac:dyDescent="0.2">
      <c r="B1" s="84" t="s">
        <v>305</v>
      </c>
      <c r="C1" t="b">
        <f>'PAMS levers'!B4</f>
        <v>0</v>
      </c>
    </row>
    <row r="3" spans="2:4" x14ac:dyDescent="0.2">
      <c r="C3" s="1" t="s">
        <v>149</v>
      </c>
    </row>
    <row r="4" spans="2:4" x14ac:dyDescent="0.2">
      <c r="B4" t="str">
        <f>'ProcData_plants and boilers'!B24</f>
        <v>IPPCHE-E</v>
      </c>
      <c r="C4" s="176">
        <f>'ProcData_plants and boilers'!I27</f>
        <v>1.0643442529852023</v>
      </c>
    </row>
    <row r="5" spans="2:4" x14ac:dyDescent="0.2">
      <c r="B5" t="str">
        <f>'ProcData_plants and boilers'!B19</f>
        <v>IPPDIS-E</v>
      </c>
      <c r="C5" s="176">
        <f>'ProcData_plants and boilers'!I22</f>
        <v>0.9305042796234908</v>
      </c>
    </row>
    <row r="6" spans="2:4" x14ac:dyDescent="0.2">
      <c r="B6" t="str">
        <f>'ProcData_plants and boilers'!B29</f>
        <v>IPPMCH-E</v>
      </c>
      <c r="C6" s="176">
        <f>'ProcData_plants and boilers'!I31</f>
        <v>0.2941969234853859</v>
      </c>
    </row>
    <row r="7" spans="2:4" x14ac:dyDescent="0.2">
      <c r="B7" t="str">
        <f>'ProcData_plants and boilers'!B10</f>
        <v>IPPPAP-E</v>
      </c>
      <c r="C7" s="176">
        <f>'ProcData_plants and boilers'!I14</f>
        <v>3.0777317647058822</v>
      </c>
    </row>
    <row r="8" spans="2:4" x14ac:dyDescent="0.2">
      <c r="B8" t="str">
        <f>'ProcData_plants and boilers'!B15</f>
        <v>IPPREC-E</v>
      </c>
      <c r="C8" s="176">
        <f>'ProcData_plants and boilers'!I18</f>
        <v>1.719529411764706</v>
      </c>
    </row>
    <row r="12" spans="2:4" x14ac:dyDescent="0.2">
      <c r="C12" s="1">
        <v>2030</v>
      </c>
    </row>
    <row r="13" spans="2:4" ht="15" x14ac:dyDescent="0.25">
      <c r="B13" s="186" t="s">
        <v>249</v>
      </c>
      <c r="C13" s="188">
        <f>'PAMS levers'!E17</f>
        <v>-0.16</v>
      </c>
      <c r="D13"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 workbookViewId="1"/>
  </sheetViews>
  <sheetFormatPr defaultRowHeight="12.75" x14ac:dyDescent="0.2"/>
  <cols>
    <col min="1" max="1" width="16.5703125" customWidth="1"/>
  </cols>
  <sheetData>
    <row r="1" spans="1:4" x14ac:dyDescent="0.2">
      <c r="A1" s="1" t="s">
        <v>114</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289" r:id="rId4" name="cmdUpdate">
          <controlPr defaultSize="0" disabled="1" autoLine="0" r:id="rId5">
            <anchor moveWithCells="1">
              <from>
                <xdr:col>1</xdr:col>
                <xdr:colOff>9525</xdr:colOff>
                <xdr:row>7</xdr:row>
                <xdr:rowOff>95250</xdr:rowOff>
              </from>
              <to>
                <xdr:col>3</xdr:col>
                <xdr:colOff>238125</xdr:colOff>
                <xdr:row>12</xdr:row>
                <xdr:rowOff>104775</xdr:rowOff>
              </to>
            </anchor>
          </controlPr>
        </control>
      </mc:Choice>
      <mc:Fallback>
        <control shapeId="12289" r:id="rId4" name="cmdUpdate"/>
      </mc:Fallback>
    </mc:AlternateContent>
    <mc:AlternateContent xmlns:mc="http://schemas.openxmlformats.org/markup-compatibility/2006">
      <mc:Choice Requires="x14">
        <control shapeId="12291" r:id="rId6" name="cmdAddNewAnswerSheet">
          <controlPr defaultSize="0" autoLine="0" r:id="rId7">
            <anchor moveWithCells="1">
              <from>
                <xdr:col>1</xdr:col>
                <xdr:colOff>0</xdr:colOff>
                <xdr:row>24</xdr:row>
                <xdr:rowOff>9525</xdr:rowOff>
              </from>
              <to>
                <xdr:col>3</xdr:col>
                <xdr:colOff>228600</xdr:colOff>
                <xdr:row>28</xdr:row>
                <xdr:rowOff>76200</xdr:rowOff>
              </to>
            </anchor>
          </controlPr>
        </control>
      </mc:Choice>
      <mc:Fallback>
        <control shapeId="12291" r:id="rId6" name="cmdAddNewAnswerSheet"/>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9" r:id="rId10" name="optMultiRegionNotCommon">
          <controlPr defaultSize="0" disabled="1" autoLine="0" r:id="rId11">
            <anchor moveWithCells="1">
              <from>
                <xdr:col>1</xdr:col>
                <xdr:colOff>57150</xdr:colOff>
                <xdr:row>14</xdr:row>
                <xdr:rowOff>114300</xdr:rowOff>
              </from>
              <to>
                <xdr:col>3</xdr:col>
                <xdr:colOff>571500</xdr:colOff>
                <xdr:row>17</xdr:row>
                <xdr:rowOff>0</xdr:rowOff>
              </to>
            </anchor>
          </controlPr>
        </control>
      </mc:Choice>
      <mc:Fallback>
        <control shapeId="12299" r:id="rId10" name="optMultiRegionNotCommon"/>
      </mc:Fallback>
    </mc:AlternateContent>
    <mc:AlternateContent xmlns:mc="http://schemas.openxmlformats.org/markup-compatibility/2006">
      <mc:Choice Requires="x14">
        <control shapeId="12300" r:id="rId12" name="optMultiRegionCommon">
          <controlPr defaultSize="0" autoLine="0" r:id="rId13">
            <anchor moveWithCells="1">
              <from>
                <xdr:col>1</xdr:col>
                <xdr:colOff>47625</xdr:colOff>
                <xdr:row>17</xdr:row>
                <xdr:rowOff>28575</xdr:rowOff>
              </from>
              <to>
                <xdr:col>3</xdr:col>
                <xdr:colOff>552450</xdr:colOff>
                <xdr:row>21</xdr:row>
                <xdr:rowOff>142875</xdr:rowOff>
              </to>
            </anchor>
          </controlPr>
        </control>
      </mc:Choice>
      <mc:Fallback>
        <control shapeId="12300" r:id="rId12" name="optMultiRegionCommon"/>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77B3E-0FA5-4235-B4ED-0E5104C8D411}">
  <sheetPr codeName="Sheet32">
    <tabColor theme="4"/>
  </sheetPr>
  <dimension ref="A1:W57"/>
  <sheetViews>
    <sheetView workbookViewId="0">
      <selection activeCell="B47" sqref="B47"/>
    </sheetView>
    <sheetView workbookViewId="1"/>
  </sheetViews>
  <sheetFormatPr defaultColWidth="9.140625" defaultRowHeight="11.25" customHeight="1" x14ac:dyDescent="0.2"/>
  <cols>
    <col min="1" max="1" width="14.140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8" width="10.42578125" style="12" bestFit="1" customWidth="1"/>
    <col min="9" max="16384" width="9.140625" style="12"/>
  </cols>
  <sheetData>
    <row r="1" spans="1:23" ht="11.25" customHeight="1" x14ac:dyDescent="0.2">
      <c r="A1" s="11" t="str">
        <f ca="1">'ProcData_plants and boilers'!A1</f>
        <v>ProcData</v>
      </c>
      <c r="B1" s="19" t="str">
        <f>Commodities_BASE!B1</f>
        <v>REGION1</v>
      </c>
      <c r="H1" s="53"/>
    </row>
    <row r="2" spans="1:23" ht="11.25" customHeight="1" x14ac:dyDescent="0.2">
      <c r="A2" t="str">
        <f ca="1">MID(CELL("filename",A2),FIND("]",CELL("filename",A2))+1,255)</f>
        <v>ProcData_Xtechs</v>
      </c>
      <c r="H2" s="50"/>
      <c r="I2" s="53" t="s">
        <v>165</v>
      </c>
      <c r="J2" s="53"/>
      <c r="K2" s="53"/>
      <c r="L2" s="53"/>
      <c r="M2" s="53"/>
      <c r="N2" s="53"/>
      <c r="O2" s="53"/>
    </row>
    <row r="3" spans="1:23" ht="34.5" customHeight="1" x14ac:dyDescent="0.2">
      <c r="A3" s="22"/>
      <c r="H3" s="104" t="s">
        <v>148</v>
      </c>
      <c r="I3" s="104" t="s">
        <v>143</v>
      </c>
      <c r="J3" s="104" t="s">
        <v>143</v>
      </c>
      <c r="K3" s="104" t="s">
        <v>143</v>
      </c>
      <c r="L3" s="104" t="s">
        <v>143</v>
      </c>
      <c r="M3" s="104" t="s">
        <v>143</v>
      </c>
      <c r="N3" s="104" t="s">
        <v>143</v>
      </c>
      <c r="O3" s="104" t="s">
        <v>160</v>
      </c>
      <c r="P3" s="104" t="s">
        <v>166</v>
      </c>
      <c r="Q3" s="104" t="s">
        <v>147</v>
      </c>
      <c r="R3" s="12" t="s">
        <v>144</v>
      </c>
      <c r="S3" s="12" t="s">
        <v>144</v>
      </c>
      <c r="T3" s="12" t="s">
        <v>144</v>
      </c>
      <c r="U3" s="12" t="s">
        <v>144</v>
      </c>
    </row>
    <row r="4" spans="1:23" ht="21.75" customHeight="1" x14ac:dyDescent="0.2">
      <c r="A4" s="22"/>
      <c r="E4" s="46"/>
      <c r="F4" s="46"/>
      <c r="G4" s="46"/>
      <c r="H4" s="61" t="s">
        <v>121</v>
      </c>
      <c r="I4" s="61" t="s">
        <v>149</v>
      </c>
      <c r="J4" s="61" t="s">
        <v>149</v>
      </c>
      <c r="K4" s="61" t="s">
        <v>149</v>
      </c>
      <c r="L4" s="61" t="s">
        <v>149</v>
      </c>
      <c r="M4" s="61" t="s">
        <v>149</v>
      </c>
      <c r="N4" s="61" t="s">
        <v>149</v>
      </c>
      <c r="O4" s="103" t="s">
        <v>161</v>
      </c>
      <c r="P4" s="61" t="s">
        <v>167</v>
      </c>
      <c r="Q4" s="61" t="s">
        <v>120</v>
      </c>
      <c r="R4" s="26" t="s">
        <v>128</v>
      </c>
      <c r="S4" s="26" t="s">
        <v>128</v>
      </c>
      <c r="T4" s="26" t="s">
        <v>128</v>
      </c>
      <c r="U4" s="26" t="s">
        <v>128</v>
      </c>
      <c r="V4" s="26" t="s">
        <v>128</v>
      </c>
      <c r="W4" s="12" t="s">
        <v>274</v>
      </c>
    </row>
    <row r="5" spans="1:23" ht="16.5" customHeight="1" x14ac:dyDescent="0.2">
      <c r="A5" s="22"/>
      <c r="H5" s="61" t="s">
        <v>27</v>
      </c>
      <c r="I5" s="61"/>
      <c r="J5" s="61"/>
      <c r="K5" s="61"/>
      <c r="L5" s="61"/>
      <c r="M5" s="61"/>
      <c r="N5" s="61"/>
      <c r="O5" s="61"/>
      <c r="Q5" s="56"/>
      <c r="R5" s="26" t="str">
        <f>F9</f>
        <v>IPPBIO</v>
      </c>
      <c r="S5" s="26" t="str">
        <f>F10</f>
        <v>IPPCOA</v>
      </c>
      <c r="T5" s="26" t="str">
        <f>F11</f>
        <v>IPPGAS</v>
      </c>
      <c r="U5" s="26" t="str">
        <f>F12</f>
        <v>IPPOHF</v>
      </c>
      <c r="V5" s="26" t="str">
        <f>F13</f>
        <v>IPPREC</v>
      </c>
    </row>
    <row r="6" spans="1:23" ht="17.25" customHeight="1" x14ac:dyDescent="0.2">
      <c r="A6" s="22"/>
      <c r="H6" s="61" t="s">
        <v>122</v>
      </c>
      <c r="I6" s="61"/>
      <c r="J6" s="61"/>
      <c r="K6" s="61"/>
      <c r="L6" s="61"/>
      <c r="M6" s="61"/>
      <c r="N6" s="61"/>
      <c r="Q6" s="56"/>
    </row>
    <row r="7" spans="1:23" ht="21.75" customHeight="1" x14ac:dyDescent="0.2">
      <c r="A7" s="22"/>
      <c r="B7" s="11" t="s">
        <v>56</v>
      </c>
      <c r="C7" s="11" t="s">
        <v>57</v>
      </c>
      <c r="D7" s="15" t="s">
        <v>93</v>
      </c>
      <c r="E7" s="108" t="s">
        <v>80</v>
      </c>
      <c r="F7" s="108" t="s">
        <v>81</v>
      </c>
      <c r="G7" s="15" t="s">
        <v>94</v>
      </c>
      <c r="H7" s="49"/>
      <c r="I7" s="49">
        <v>2012</v>
      </c>
      <c r="J7" s="49">
        <v>2017</v>
      </c>
      <c r="K7" s="49">
        <v>2030</v>
      </c>
      <c r="L7" s="49">
        <v>2035</v>
      </c>
      <c r="M7" s="49">
        <v>2040</v>
      </c>
      <c r="N7" s="49">
        <v>2050</v>
      </c>
      <c r="O7" s="49">
        <v>2012</v>
      </c>
      <c r="Q7" s="60" t="s">
        <v>44</v>
      </c>
      <c r="R7" s="60" t="s">
        <v>44</v>
      </c>
      <c r="S7" s="60" t="s">
        <v>44</v>
      </c>
      <c r="T7" s="60" t="s">
        <v>44</v>
      </c>
      <c r="U7" s="60" t="s">
        <v>44</v>
      </c>
      <c r="V7" s="60" t="s">
        <v>44</v>
      </c>
      <c r="W7" s="12">
        <v>2012</v>
      </c>
    </row>
    <row r="8" spans="1:23" x14ac:dyDescent="0.2">
      <c r="A8" s="22" t="s">
        <v>227</v>
      </c>
      <c r="D8" s="128"/>
      <c r="E8" s="110"/>
      <c r="F8" s="110"/>
      <c r="G8" s="127"/>
      <c r="H8" s="49"/>
      <c r="I8" s="49"/>
      <c r="J8" s="49"/>
      <c r="K8" s="49"/>
      <c r="L8" s="49"/>
      <c r="M8" s="49"/>
      <c r="N8" s="49"/>
      <c r="O8" s="49"/>
      <c r="Q8" s="60"/>
      <c r="R8" s="60"/>
      <c r="S8" s="60"/>
      <c r="T8" s="60"/>
      <c r="U8" s="60"/>
    </row>
    <row r="9" spans="1:23" s="45" customFormat="1" ht="11.25" customHeight="1" x14ac:dyDescent="0.2">
      <c r="A9" s="12"/>
      <c r="B9" s="50" t="str">
        <f>Processes_BASE!B42</f>
        <v>XIPPBIO</v>
      </c>
      <c r="C9" s="50" t="str">
        <f>Processes_BASE!C42</f>
        <v>Industry - IPP - Biomass</v>
      </c>
      <c r="D9" s="50" t="str">
        <f>Processes_BASE!D42</f>
        <v>PJ,PJa</v>
      </c>
      <c r="E9" s="45" t="str">
        <f>RES!B8</f>
        <v>INDBIW</v>
      </c>
      <c r="F9" s="110" t="str">
        <f>RES!F2</f>
        <v>IPPBIO</v>
      </c>
      <c r="H9" s="105">
        <v>1</v>
      </c>
      <c r="P9" s="102">
        <v>1E-3</v>
      </c>
      <c r="Q9" s="45">
        <v>1</v>
      </c>
      <c r="R9" s="45">
        <v>1</v>
      </c>
      <c r="W9" s="45">
        <v>25</v>
      </c>
    </row>
    <row r="10" spans="1:23" s="45" customFormat="1" ht="11.25" customHeight="1" x14ac:dyDescent="0.2">
      <c r="A10" s="12"/>
      <c r="B10" s="50" t="str">
        <f>Processes_BASE!B43</f>
        <v>XIPPCOA</v>
      </c>
      <c r="C10" s="50" t="str">
        <f>Processes_BASE!C43</f>
        <v>Industry - IPP - Coal</v>
      </c>
      <c r="D10" s="50" t="str">
        <f>Processes_BASE!D43</f>
        <v>PJ,PJa</v>
      </c>
      <c r="E10" s="45" t="str">
        <f>RES!B7</f>
        <v>INDCOA</v>
      </c>
      <c r="F10" s="110" t="str">
        <f>RES!E2</f>
        <v>IPPCOA</v>
      </c>
      <c r="H10" s="105">
        <v>1</v>
      </c>
      <c r="I10" s="105"/>
      <c r="J10" s="105"/>
      <c r="K10" s="105"/>
      <c r="L10" s="105"/>
      <c r="M10" s="105"/>
      <c r="N10" s="105"/>
      <c r="O10" s="105"/>
      <c r="P10" s="102">
        <v>1E-3</v>
      </c>
      <c r="Q10" s="45">
        <v>1</v>
      </c>
      <c r="S10" s="45">
        <v>1</v>
      </c>
      <c r="W10" s="45">
        <v>25</v>
      </c>
    </row>
    <row r="11" spans="1:23" s="45" customFormat="1" ht="11.25" customHeight="1" x14ac:dyDescent="0.2">
      <c r="A11" s="12"/>
      <c r="B11" s="50" t="str">
        <f>Processes_BASE!B44</f>
        <v>XIPPGAS</v>
      </c>
      <c r="C11" s="50" t="str">
        <f>Processes_BASE!C44</f>
        <v>Industry - IPP - Gas</v>
      </c>
      <c r="D11" s="50" t="str">
        <f>Processes_BASE!D44</f>
        <v>PJ,PJa</v>
      </c>
      <c r="E11" s="45" t="str">
        <f>RES!B10</f>
        <v>INDGAS</v>
      </c>
      <c r="F11" s="110" t="str">
        <f>RES!G2</f>
        <v>IPPGAS</v>
      </c>
      <c r="H11" s="105">
        <v>1</v>
      </c>
      <c r="I11" s="105"/>
      <c r="J11" s="105"/>
      <c r="K11" s="105"/>
      <c r="L11" s="105"/>
      <c r="M11" s="105"/>
      <c r="N11" s="105"/>
      <c r="O11" s="105"/>
      <c r="P11" s="102">
        <v>1E-3</v>
      </c>
      <c r="Q11" s="45">
        <v>1</v>
      </c>
      <c r="T11" s="45">
        <v>1</v>
      </c>
      <c r="W11" s="45">
        <v>25</v>
      </c>
    </row>
    <row r="12" spans="1:23" s="45" customFormat="1" ht="11.25" customHeight="1" x14ac:dyDescent="0.2">
      <c r="A12" s="12"/>
      <c r="B12" s="50" t="str">
        <f>Processes_BASE!B45</f>
        <v>XIPPOTH</v>
      </c>
      <c r="C12" s="50" t="str">
        <f>Processes_BASE!C45</f>
        <v>Industry - IPP - HFO</v>
      </c>
      <c r="D12" s="50" t="str">
        <f>Processes_BASE!D45</f>
        <v>PJ,PJa</v>
      </c>
      <c r="E12" s="109" t="str">
        <f>RES!B11</f>
        <v>INDOHF</v>
      </c>
      <c r="F12" s="45" t="str">
        <f>RES!H2</f>
        <v>IPPOHF</v>
      </c>
      <c r="H12" s="105">
        <v>1</v>
      </c>
      <c r="I12" s="105"/>
      <c r="J12" s="105"/>
      <c r="K12" s="105"/>
      <c r="L12" s="105"/>
      <c r="M12" s="105"/>
      <c r="N12" s="105"/>
      <c r="O12" s="105"/>
      <c r="P12" s="102">
        <v>1E-3</v>
      </c>
      <c r="Q12" s="45">
        <v>1</v>
      </c>
      <c r="U12" s="45">
        <v>1</v>
      </c>
      <c r="W12" s="45">
        <v>25</v>
      </c>
    </row>
    <row r="13" spans="1:23" s="45" customFormat="1" ht="11.25" customHeight="1" x14ac:dyDescent="0.2">
      <c r="A13" s="12"/>
      <c r="B13" s="50" t="str">
        <f>Processes_BASE!B46</f>
        <v>XIPPREC</v>
      </c>
      <c r="C13" s="50" t="str">
        <f>Processes_BASE!C46</f>
        <v>Industry - PP - Source of recovery paper</v>
      </c>
      <c r="D13" s="50" t="str">
        <f>Processes_BASE!D46</f>
        <v>PJ,PJa</v>
      </c>
      <c r="E13" s="110"/>
      <c r="F13" s="109" t="str">
        <f>RES!J2</f>
        <v>IPPREC</v>
      </c>
      <c r="H13" s="105"/>
      <c r="I13" s="105"/>
      <c r="J13" s="105"/>
      <c r="K13" s="105"/>
      <c r="L13" s="105"/>
      <c r="M13" s="105"/>
      <c r="N13" s="105"/>
      <c r="O13" s="105"/>
      <c r="P13" s="102">
        <v>1E-3</v>
      </c>
      <c r="Q13" s="45">
        <v>1</v>
      </c>
      <c r="V13" s="45">
        <v>1</v>
      </c>
      <c r="W13" s="45">
        <v>25</v>
      </c>
    </row>
    <row r="14" spans="1:23" s="45" customFormat="1" ht="11.25" customHeight="1" x14ac:dyDescent="0.2">
      <c r="A14" s="12"/>
      <c r="B14" s="50"/>
      <c r="C14" s="50"/>
      <c r="D14" s="50"/>
      <c r="E14" s="110"/>
      <c r="F14" s="109"/>
      <c r="H14" s="105"/>
      <c r="I14" s="105"/>
      <c r="J14" s="105"/>
      <c r="K14" s="105"/>
      <c r="L14" s="105"/>
      <c r="M14" s="105"/>
      <c r="N14" s="105"/>
      <c r="O14" s="111"/>
      <c r="P14" s="12"/>
      <c r="Q14" s="12"/>
    </row>
    <row r="15" spans="1:23" s="45" customFormat="1" ht="11.25" customHeight="1" x14ac:dyDescent="0.2">
      <c r="A15" s="12"/>
      <c r="C15" s="12"/>
      <c r="D15" s="12"/>
      <c r="E15" s="110"/>
      <c r="F15" s="109"/>
      <c r="H15" s="12"/>
      <c r="I15" s="12"/>
      <c r="J15" s="12"/>
      <c r="K15" s="12"/>
      <c r="L15" s="12"/>
      <c r="M15" s="12"/>
      <c r="N15" s="12"/>
      <c r="O15" s="12"/>
      <c r="P15" s="12"/>
    </row>
    <row r="16" spans="1:23" s="45" customFormat="1" ht="11.25" customHeight="1" x14ac:dyDescent="0.2">
      <c r="A16" s="12"/>
      <c r="B16" s="12"/>
      <c r="C16" s="12"/>
      <c r="D16" s="12"/>
      <c r="E16" s="110"/>
      <c r="H16" s="12"/>
      <c r="I16" s="12"/>
      <c r="J16" s="12"/>
      <c r="K16" s="12"/>
      <c r="L16" s="12"/>
      <c r="M16" s="12"/>
      <c r="N16" s="12"/>
      <c r="O16" s="12"/>
      <c r="P16" s="12"/>
      <c r="Q16" s="12"/>
    </row>
    <row r="17" spans="2:21" ht="11.25" customHeight="1" x14ac:dyDescent="0.2">
      <c r="F17" s="110"/>
      <c r="I17" s="105"/>
      <c r="J17" s="105"/>
      <c r="K17" s="105"/>
      <c r="L17" s="105"/>
      <c r="M17" s="105"/>
      <c r="N17" s="105"/>
      <c r="O17" s="105"/>
      <c r="R17" s="45"/>
      <c r="S17" s="45"/>
      <c r="T17" s="45"/>
      <c r="U17" s="45"/>
    </row>
    <row r="18" spans="2:21" ht="11.25" customHeight="1" x14ac:dyDescent="0.2">
      <c r="B18" s="50"/>
      <c r="C18" s="50"/>
      <c r="D18" s="50"/>
      <c r="E18" s="110"/>
      <c r="F18" s="109"/>
      <c r="H18" s="105"/>
      <c r="I18" s="105"/>
      <c r="J18" s="105"/>
      <c r="K18" s="105"/>
      <c r="L18" s="105"/>
      <c r="M18" s="105"/>
      <c r="N18" s="105"/>
      <c r="O18" s="111"/>
      <c r="R18" s="45"/>
      <c r="S18" s="45"/>
      <c r="T18" s="45"/>
      <c r="U18" s="45"/>
    </row>
    <row r="19" spans="2:21" ht="11.25" customHeight="1" x14ac:dyDescent="0.2">
      <c r="E19" s="110"/>
      <c r="F19" s="109"/>
      <c r="Q19" s="45"/>
      <c r="R19" s="45"/>
      <c r="S19" s="45"/>
      <c r="T19" s="45"/>
      <c r="U19" s="45"/>
    </row>
    <row r="20" spans="2:21" ht="11.25" customHeight="1" x14ac:dyDescent="0.2">
      <c r="E20" s="110"/>
      <c r="F20" s="45"/>
      <c r="R20" s="45"/>
      <c r="S20" s="45"/>
      <c r="T20" s="45"/>
      <c r="U20" s="45"/>
    </row>
    <row r="21" spans="2:21" ht="11.25" customHeight="1" x14ac:dyDescent="0.2">
      <c r="E21" s="110"/>
      <c r="F21" s="110"/>
      <c r="I21" s="105"/>
      <c r="J21" s="105"/>
      <c r="K21" s="105"/>
      <c r="L21" s="105"/>
      <c r="M21" s="105"/>
      <c r="N21" s="105"/>
      <c r="O21" s="105"/>
      <c r="R21" s="45"/>
      <c r="S21" s="45"/>
      <c r="T21" s="45"/>
      <c r="U21" s="45"/>
    </row>
    <row r="22" spans="2:21" ht="11.25" customHeight="1" x14ac:dyDescent="0.2">
      <c r="R22" s="45"/>
      <c r="S22" s="45"/>
      <c r="T22" s="45"/>
      <c r="U22" s="45"/>
    </row>
    <row r="23" spans="2:21" ht="11.25" customHeight="1" x14ac:dyDescent="0.2">
      <c r="D23" s="50"/>
    </row>
    <row r="26" spans="2:21" ht="11.25" customHeight="1" x14ac:dyDescent="0.2">
      <c r="B26" s="50"/>
      <c r="I26" s="105"/>
      <c r="J26" s="105"/>
      <c r="K26" s="105"/>
      <c r="L26" s="105"/>
      <c r="M26" s="105"/>
      <c r="N26" s="105"/>
      <c r="O26" s="105"/>
    </row>
    <row r="28" spans="2:21" ht="11.25" customHeight="1" x14ac:dyDescent="0.2">
      <c r="D28" s="50"/>
    </row>
    <row r="30" spans="2:21" ht="11.25" customHeight="1" x14ac:dyDescent="0.2">
      <c r="I30" s="105"/>
      <c r="J30" s="105"/>
      <c r="K30" s="105"/>
      <c r="L30" s="105"/>
      <c r="M30" s="105"/>
      <c r="N30" s="105"/>
      <c r="O30" s="105"/>
    </row>
    <row r="32" spans="2:21" ht="11.25" customHeight="1" x14ac:dyDescent="0.2">
      <c r="I32" s="105"/>
      <c r="J32" s="105"/>
      <c r="K32" s="105"/>
    </row>
    <row r="34" spans="8:16" ht="11.25" customHeight="1" x14ac:dyDescent="0.2">
      <c r="I34" s="105"/>
      <c r="J34" s="105"/>
      <c r="K34" s="105"/>
    </row>
    <row r="36" spans="8:16" ht="11.25" customHeight="1" x14ac:dyDescent="0.2">
      <c r="H36" s="102"/>
      <c r="I36" s="105"/>
      <c r="J36" s="105"/>
      <c r="K36" s="105"/>
    </row>
    <row r="38" spans="8:16" ht="11.25" customHeight="1" x14ac:dyDescent="0.2">
      <c r="I38" s="105"/>
      <c r="J38" s="105"/>
      <c r="K38" s="105"/>
    </row>
    <row r="41" spans="8:16" ht="11.25" customHeight="1" x14ac:dyDescent="0.2">
      <c r="I41" s="105"/>
      <c r="J41" s="105"/>
      <c r="K41" s="105"/>
    </row>
    <row r="43" spans="8:16" ht="11.25" customHeight="1" x14ac:dyDescent="0.2">
      <c r="I43" s="105"/>
      <c r="J43" s="105"/>
      <c r="K43" s="105"/>
    </row>
    <row r="44" spans="8:16" ht="11.25" customHeight="1" x14ac:dyDescent="0.2">
      <c r="P44" s="190"/>
    </row>
    <row r="45" spans="8:16" ht="11.25" customHeight="1" x14ac:dyDescent="0.2">
      <c r="P45" s="190"/>
    </row>
    <row r="46" spans="8:16" ht="11.25" customHeight="1" x14ac:dyDescent="0.2">
      <c r="P46" s="190"/>
    </row>
    <row r="47" spans="8:16" ht="11.25" customHeight="1" x14ac:dyDescent="0.2">
      <c r="P47" s="190"/>
    </row>
    <row r="48" spans="8:16" ht="11.25" customHeight="1" x14ac:dyDescent="0.2">
      <c r="P48" s="190"/>
    </row>
    <row r="49" spans="16:16" ht="11.25" customHeight="1" x14ac:dyDescent="0.2">
      <c r="P49" s="190"/>
    </row>
    <row r="50" spans="16:16" ht="11.25" customHeight="1" x14ac:dyDescent="0.2">
      <c r="P50" s="190"/>
    </row>
    <row r="51" spans="16:16" ht="11.25" customHeight="1" x14ac:dyDescent="0.2">
      <c r="P51" s="190"/>
    </row>
    <row r="52" spans="16:16" ht="11.25" customHeight="1" x14ac:dyDescent="0.2">
      <c r="P52" s="190"/>
    </row>
    <row r="53" spans="16:16" ht="11.25" customHeight="1" x14ac:dyDescent="0.2">
      <c r="P53" s="190"/>
    </row>
    <row r="54" spans="16:16" ht="11.25" customHeight="1" x14ac:dyDescent="0.2">
      <c r="P54" s="190"/>
    </row>
    <row r="55" spans="16:16" ht="11.25" customHeight="1" x14ac:dyDescent="0.2">
      <c r="P55" s="190"/>
    </row>
    <row r="56" spans="16:16" ht="11.25" customHeight="1" x14ac:dyDescent="0.2">
      <c r="P56" s="190"/>
    </row>
    <row r="57" spans="16:16" ht="11.25" customHeight="1" x14ac:dyDescent="0.2">
      <c r="P57" s="190"/>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91489" r:id="rId4" name="cmdTechNameAndDesc">
          <controlPr defaultSize="0" autoLine="0" r:id="rId5">
            <anchor moveWithCells="1">
              <from>
                <xdr:col>1</xdr:col>
                <xdr:colOff>0</xdr:colOff>
                <xdr:row>1</xdr:row>
                <xdr:rowOff>114300</xdr:rowOff>
              </from>
              <to>
                <xdr:col>2</xdr:col>
                <xdr:colOff>838200</xdr:colOff>
                <xdr:row>2</xdr:row>
                <xdr:rowOff>228600</xdr:rowOff>
              </to>
            </anchor>
          </controlPr>
        </control>
      </mc:Choice>
      <mc:Fallback>
        <control shapeId="191489" r:id="rId4" name="cmdTechNameAndDesc"/>
      </mc:Fallback>
    </mc:AlternateContent>
    <mc:AlternateContent xmlns:mc="http://schemas.openxmlformats.org/markup-compatibility/2006">
      <mc:Choice Requires="x14">
        <control shapeId="191490" r:id="rId6" name="cmdCommIN">
          <controlPr defaultSize="0" autoLine="0" r:id="rId7">
            <anchor moveWithCells="1">
              <from>
                <xdr:col>4</xdr:col>
                <xdr:colOff>0</xdr:colOff>
                <xdr:row>1</xdr:row>
                <xdr:rowOff>114300</xdr:rowOff>
              </from>
              <to>
                <xdr:col>4</xdr:col>
                <xdr:colOff>609600</xdr:colOff>
                <xdr:row>2</xdr:row>
                <xdr:rowOff>228600</xdr:rowOff>
              </to>
            </anchor>
          </controlPr>
        </control>
      </mc:Choice>
      <mc:Fallback>
        <control shapeId="191490" r:id="rId6" name="cmdCommIN"/>
      </mc:Fallback>
    </mc:AlternateContent>
    <mc:AlternateContent xmlns:mc="http://schemas.openxmlformats.org/markup-compatibility/2006">
      <mc:Choice Requires="x14">
        <control shapeId="191491" r:id="rId8" name="cmdCommOUT">
          <controlPr defaultSize="0" autoLine="0" r:id="rId9">
            <anchor moveWithCells="1">
              <from>
                <xdr:col>5</xdr:col>
                <xdr:colOff>0</xdr:colOff>
                <xdr:row>1</xdr:row>
                <xdr:rowOff>114300</xdr:rowOff>
              </from>
              <to>
                <xdr:col>5</xdr:col>
                <xdr:colOff>609600</xdr:colOff>
                <xdr:row>2</xdr:row>
                <xdr:rowOff>228600</xdr:rowOff>
              </to>
            </anchor>
          </controlPr>
        </control>
      </mc:Choice>
      <mc:Fallback>
        <control shapeId="191491" r:id="rId8" name="cmdCommOUT"/>
      </mc:Fallback>
    </mc:AlternateContent>
    <mc:AlternateContent xmlns:mc="http://schemas.openxmlformats.org/markup-compatibility/2006">
      <mc:Choice Requires="x14">
        <control shapeId="191492" r:id="rId10" name="cmdAddParameter">
          <controlPr defaultSize="0" autoLine="0" r:id="rId11">
            <anchor moveWithCells="1">
              <from>
                <xdr:col>0</xdr:col>
                <xdr:colOff>9525</xdr:colOff>
                <xdr:row>2</xdr:row>
                <xdr:rowOff>190500</xdr:rowOff>
              </from>
              <to>
                <xdr:col>0</xdr:col>
                <xdr:colOff>819150</xdr:colOff>
                <xdr:row>2</xdr:row>
                <xdr:rowOff>419100</xdr:rowOff>
              </to>
            </anchor>
          </controlPr>
        </control>
      </mc:Choice>
      <mc:Fallback>
        <control shapeId="191492" r:id="rId10" name="cmdAddParameter"/>
      </mc:Fallback>
    </mc:AlternateContent>
    <mc:AlternateContent xmlns:mc="http://schemas.openxmlformats.org/markup-compatibility/2006">
      <mc:Choice Requires="x14">
        <control shapeId="191493" r:id="rId12" name="cmdAddParamQualifier1">
          <controlPr defaultSize="0" autoLine="0" r:id="rId13">
            <anchor moveWithCells="1">
              <from>
                <xdr:col>0</xdr:col>
                <xdr:colOff>9525</xdr:colOff>
                <xdr:row>3</xdr:row>
                <xdr:rowOff>171450</xdr:rowOff>
              </from>
              <to>
                <xdr:col>0</xdr:col>
                <xdr:colOff>819150</xdr:colOff>
                <xdr:row>4</xdr:row>
                <xdr:rowOff>152400</xdr:rowOff>
              </to>
            </anchor>
          </controlPr>
        </control>
      </mc:Choice>
      <mc:Fallback>
        <control shapeId="191493" r:id="rId12" name="cmdAddParamQualifier1"/>
      </mc:Fallback>
    </mc:AlternateContent>
    <mc:AlternateContent xmlns:mc="http://schemas.openxmlformats.org/markup-compatibility/2006">
      <mc:Choice Requires="x14">
        <control shapeId="191494" r:id="rId14" name="cmdCheckTechDataSheet">
          <controlPr defaultSize="0" autoLine="0" r:id="rId15">
            <anchor moveWithCells="1">
              <from>
                <xdr:col>0</xdr:col>
                <xdr:colOff>9525</xdr:colOff>
                <xdr:row>1</xdr:row>
                <xdr:rowOff>114300</xdr:rowOff>
              </from>
              <to>
                <xdr:col>0</xdr:col>
                <xdr:colOff>819150</xdr:colOff>
                <xdr:row>2</xdr:row>
                <xdr:rowOff>228600</xdr:rowOff>
              </to>
            </anchor>
          </controlPr>
        </control>
      </mc:Choice>
      <mc:Fallback>
        <control shapeId="191494" r:id="rId14" name="cmdCheckTechDataSheet"/>
      </mc:Fallback>
    </mc:AlternateContent>
    <mc:AlternateContent xmlns:mc="http://schemas.openxmlformats.org/markup-compatibility/2006">
      <mc:Choice Requires="x14">
        <control shapeId="191495" r:id="rId16" name="cmdAddParamQualifier2">
          <controlPr defaultSize="0" autoLine="0" r:id="rId17">
            <anchor moveWithCells="1">
              <from>
                <xdr:col>0</xdr:col>
                <xdr:colOff>9525</xdr:colOff>
                <xdr:row>5</xdr:row>
                <xdr:rowOff>19050</xdr:rowOff>
              </from>
              <to>
                <xdr:col>0</xdr:col>
                <xdr:colOff>819150</xdr:colOff>
                <xdr:row>6</xdr:row>
                <xdr:rowOff>38100</xdr:rowOff>
              </to>
            </anchor>
          </controlPr>
        </control>
      </mc:Choice>
      <mc:Fallback>
        <control shapeId="191495" r:id="rId16" name="cmdAddParamQualifier2"/>
      </mc:Fallback>
    </mc:AlternateContent>
  </control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AAE8-4C5F-41B5-9AF7-D25FCDB685FB}">
  <dimension ref="B1:E27"/>
  <sheetViews>
    <sheetView workbookViewId="0">
      <selection activeCell="K33" sqref="K33"/>
    </sheetView>
    <sheetView workbookViewId="1"/>
  </sheetViews>
  <sheetFormatPr defaultRowHeight="12.75" x14ac:dyDescent="0.2"/>
  <cols>
    <col min="2" max="2" width="15.140625" customWidth="1"/>
    <col min="3" max="3" width="10.28515625" bestFit="1" customWidth="1"/>
  </cols>
  <sheetData>
    <row r="1" spans="2:5" x14ac:dyDescent="0.2">
      <c r="C1" s="1" t="s">
        <v>167</v>
      </c>
    </row>
    <row r="2" spans="2:5" x14ac:dyDescent="0.2">
      <c r="C2" s="1" t="s">
        <v>273</v>
      </c>
    </row>
    <row r="3" spans="2:5" ht="15" x14ac:dyDescent="0.25">
      <c r="B3" s="186" t="s">
        <v>250</v>
      </c>
      <c r="C3" s="191">
        <v>23.503915030641519</v>
      </c>
    </row>
    <row r="4" spans="2:5" ht="15" x14ac:dyDescent="0.25">
      <c r="B4" s="186" t="s">
        <v>251</v>
      </c>
      <c r="C4" s="191">
        <v>709.70038699764359</v>
      </c>
    </row>
    <row r="5" spans="2:5" ht="15" x14ac:dyDescent="0.25">
      <c r="B5" s="186" t="s">
        <v>252</v>
      </c>
      <c r="C5" s="191">
        <v>13094.103081137337</v>
      </c>
      <c r="E5" s="84" t="s">
        <v>280</v>
      </c>
    </row>
    <row r="6" spans="2:5" ht="15" x14ac:dyDescent="0.25">
      <c r="B6" s="186" t="s">
        <v>276</v>
      </c>
      <c r="C6" s="191">
        <v>392.8230924341201</v>
      </c>
      <c r="E6" s="186" t="s">
        <v>253</v>
      </c>
    </row>
    <row r="7" spans="2:5" ht="15" x14ac:dyDescent="0.25">
      <c r="B7" s="186" t="s">
        <v>254</v>
      </c>
      <c r="C7" s="191">
        <v>523.76412324549347</v>
      </c>
    </row>
    <row r="8" spans="2:5" ht="15" x14ac:dyDescent="0.25">
      <c r="B8" s="186" t="s">
        <v>255</v>
      </c>
      <c r="C8" s="191">
        <v>392.8230924341201</v>
      </c>
    </row>
    <row r="9" spans="2:5" ht="15" x14ac:dyDescent="0.25">
      <c r="B9" s="186" t="s">
        <v>256</v>
      </c>
      <c r="C9" s="191">
        <v>23.503915030641519</v>
      </c>
    </row>
    <row r="10" spans="2:5" ht="15" x14ac:dyDescent="0.25">
      <c r="B10" s="186" t="s">
        <v>257</v>
      </c>
      <c r="C10" s="191">
        <v>709.70038699764359</v>
      </c>
    </row>
    <row r="11" spans="2:5" ht="15" x14ac:dyDescent="0.25">
      <c r="B11" s="186" t="s">
        <v>258</v>
      </c>
      <c r="C11" s="191">
        <v>13094.103081137337</v>
      </c>
    </row>
    <row r="12" spans="2:5" ht="15" x14ac:dyDescent="0.25">
      <c r="B12" s="186" t="s">
        <v>203</v>
      </c>
      <c r="C12" s="191">
        <v>392.8230924341201</v>
      </c>
    </row>
    <row r="13" spans="2:5" ht="15" x14ac:dyDescent="0.25">
      <c r="B13" s="186" t="s">
        <v>259</v>
      </c>
      <c r="C13" s="191">
        <v>49.757591708321876</v>
      </c>
    </row>
    <row r="14" spans="2:5" ht="15" x14ac:dyDescent="0.25">
      <c r="B14" s="186" t="s">
        <v>260</v>
      </c>
      <c r="C14" s="191">
        <v>1152.2810711400855</v>
      </c>
    </row>
    <row r="15" spans="2:5" ht="15" x14ac:dyDescent="0.25">
      <c r="B15" s="186" t="s">
        <v>261</v>
      </c>
      <c r="C15" s="191">
        <v>19641.154621706002</v>
      </c>
    </row>
    <row r="16" spans="2:5" ht="15" x14ac:dyDescent="0.25">
      <c r="B16" s="186" t="s">
        <v>262</v>
      </c>
      <c r="C16" s="191">
        <v>74.63638756248281</v>
      </c>
    </row>
    <row r="17" spans="2:3" ht="15" x14ac:dyDescent="0.25">
      <c r="B17" s="186" t="s">
        <v>263</v>
      </c>
      <c r="C17" s="191">
        <v>500.19473769944625</v>
      </c>
    </row>
    <row r="18" spans="2:3" ht="15" x14ac:dyDescent="0.25">
      <c r="B18" s="186" t="s">
        <v>264</v>
      </c>
      <c r="C18" s="191">
        <v>27341.796643722872</v>
      </c>
    </row>
    <row r="19" spans="2:3" ht="15" x14ac:dyDescent="0.25">
      <c r="B19" s="186" t="s">
        <v>265</v>
      </c>
      <c r="C19" s="191">
        <v>10.213400403287121</v>
      </c>
    </row>
    <row r="20" spans="2:3" ht="15" x14ac:dyDescent="0.25">
      <c r="B20" s="186" t="s">
        <v>266</v>
      </c>
      <c r="C20" s="191">
        <v>388.89486150977888</v>
      </c>
    </row>
    <row r="21" spans="2:3" ht="15" x14ac:dyDescent="0.25">
      <c r="B21" s="186" t="s">
        <v>267</v>
      </c>
      <c r="C21" s="191">
        <v>6547.0515405686683</v>
      </c>
    </row>
    <row r="22" spans="2:3" ht="15" x14ac:dyDescent="0.25">
      <c r="B22" s="186" t="s">
        <v>268</v>
      </c>
      <c r="C22" s="191">
        <v>261.88206162274673</v>
      </c>
    </row>
    <row r="23" spans="2:3" ht="15" x14ac:dyDescent="0.25">
      <c r="B23" s="186" t="s">
        <v>269</v>
      </c>
      <c r="C23" s="191">
        <v>261.88206162274673</v>
      </c>
    </row>
    <row r="24" spans="2:3" ht="15" x14ac:dyDescent="0.25">
      <c r="B24" s="186" t="s">
        <v>270</v>
      </c>
      <c r="C24" s="191">
        <v>261.88206162274673</v>
      </c>
    </row>
    <row r="25" spans="2:3" ht="15" x14ac:dyDescent="0.25">
      <c r="B25" s="186" t="s">
        <v>271</v>
      </c>
      <c r="C25" s="191">
        <v>261.88206162274673</v>
      </c>
    </row>
    <row r="26" spans="2:3" ht="15" x14ac:dyDescent="0.25">
      <c r="B26" s="186" t="s">
        <v>272</v>
      </c>
      <c r="C26" s="191">
        <v>261.88206162274673</v>
      </c>
    </row>
    <row r="27" spans="2:3" x14ac:dyDescent="0.2">
      <c r="B27" s="50" t="s">
        <v>276</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workbookViewId="0"/>
    <sheetView workbookViewId="1"/>
  </sheetViews>
  <sheetFormatPr defaultColWidth="9.140625" defaultRowHeight="12.75" x14ac:dyDescent="0.2"/>
  <cols>
    <col min="1" max="2" width="12.42578125" style="18" customWidth="1"/>
    <col min="3" max="3" width="20.5703125" style="18" customWidth="1"/>
    <col min="4" max="4" width="8.7109375" style="18" customWidth="1"/>
    <col min="5" max="5" width="12.28515625" style="18" customWidth="1"/>
    <col min="6" max="7" width="12.140625" style="18" customWidth="1"/>
    <col min="8" max="8" width="10.7109375" style="18" customWidth="1"/>
    <col min="9" max="9" width="10.140625" customWidth="1"/>
    <col min="10" max="10" width="11.28515625" style="18" customWidth="1"/>
    <col min="11" max="11" width="11.140625" style="18" customWidth="1"/>
    <col min="12" max="12" width="12.85546875" style="18" customWidth="1"/>
    <col min="13" max="13" width="14" style="18" customWidth="1"/>
    <col min="14" max="14" width="13.42578125" style="18" customWidth="1"/>
    <col min="15" max="16" width="12.140625" style="18" customWidth="1"/>
    <col min="17" max="17" width="14.140625" style="18" customWidth="1"/>
    <col min="18" max="18" width="14.42578125" style="18" customWidth="1"/>
    <col min="19" max="19" width="17.42578125" style="18" customWidth="1"/>
    <col min="20" max="20" width="19.42578125" style="18" customWidth="1"/>
    <col min="21" max="21" width="19" style="18" customWidth="1"/>
    <col min="22" max="22" width="13.85546875" style="18" customWidth="1"/>
    <col min="23" max="23" width="13.7109375" style="18" customWidth="1"/>
    <col min="24" max="24" width="12.28515625" style="18" customWidth="1"/>
    <col min="25" max="25" width="10.28515625" style="18" customWidth="1"/>
    <col min="26" max="16384" width="9.140625" style="18"/>
  </cols>
  <sheetData>
    <row r="1" spans="1:24" s="19" customFormat="1" ht="11.25" x14ac:dyDescent="0.2">
      <c r="A1" s="21" t="s">
        <v>106</v>
      </c>
    </row>
    <row r="2" spans="1:24" s="19" customFormat="1" ht="11.25" customHeight="1" x14ac:dyDescent="0.2">
      <c r="A2" s="30"/>
      <c r="H2" s="30"/>
      <c r="I2" s="30"/>
      <c r="J2" s="30"/>
      <c r="K2" s="30"/>
      <c r="L2" s="30"/>
      <c r="M2" s="30"/>
      <c r="N2" s="30"/>
      <c r="O2" s="30"/>
      <c r="P2" s="30"/>
      <c r="Q2" s="30"/>
      <c r="R2" s="30"/>
      <c r="S2" s="30"/>
      <c r="T2" s="30"/>
      <c r="U2" s="30"/>
      <c r="V2" s="30"/>
      <c r="W2" s="30"/>
      <c r="X2" s="30"/>
    </row>
    <row r="3" spans="1:24" s="19" customFormat="1" ht="21.75" customHeight="1" x14ac:dyDescent="0.2">
      <c r="A3" s="30"/>
      <c r="H3" s="35" t="s">
        <v>67</v>
      </c>
      <c r="I3" s="35" t="s">
        <v>68</v>
      </c>
      <c r="J3" s="35" t="s">
        <v>65</v>
      </c>
      <c r="K3" s="35" t="s">
        <v>66</v>
      </c>
      <c r="L3" s="35" t="s">
        <v>69</v>
      </c>
      <c r="M3" s="35" t="s">
        <v>70</v>
      </c>
      <c r="N3" s="40" t="s">
        <v>71</v>
      </c>
      <c r="O3" s="40" t="s">
        <v>73</v>
      </c>
      <c r="P3" s="40" t="s">
        <v>83</v>
      </c>
      <c r="Q3" s="40" t="s">
        <v>84</v>
      </c>
      <c r="R3" s="40" t="s">
        <v>85</v>
      </c>
      <c r="S3" s="40" t="s">
        <v>86</v>
      </c>
      <c r="T3" s="40" t="s">
        <v>87</v>
      </c>
      <c r="U3" s="40" t="s">
        <v>91</v>
      </c>
      <c r="V3" s="35" t="s">
        <v>88</v>
      </c>
      <c r="W3" s="35" t="s">
        <v>89</v>
      </c>
      <c r="X3" s="40" t="s">
        <v>90</v>
      </c>
    </row>
    <row r="4" spans="1:24" s="19" customFormat="1" ht="17.25" customHeight="1" x14ac:dyDescent="0.2">
      <c r="A4" s="30"/>
      <c r="E4" s="34"/>
      <c r="F4" s="34"/>
      <c r="G4" s="34"/>
      <c r="H4" s="25" t="s">
        <v>48</v>
      </c>
      <c r="I4" s="29" t="s">
        <v>64</v>
      </c>
      <c r="J4" s="25" t="s">
        <v>60</v>
      </c>
      <c r="K4" s="25" t="s">
        <v>61</v>
      </c>
      <c r="L4" s="25" t="s">
        <v>49</v>
      </c>
      <c r="M4" s="29" t="s">
        <v>58</v>
      </c>
      <c r="N4" s="25" t="s">
        <v>53</v>
      </c>
      <c r="O4" s="29" t="s">
        <v>62</v>
      </c>
      <c r="P4" s="29" t="s">
        <v>55</v>
      </c>
      <c r="Q4" s="29" t="s">
        <v>72</v>
      </c>
      <c r="R4" s="29" t="s">
        <v>74</v>
      </c>
      <c r="S4" s="29" t="s">
        <v>75</v>
      </c>
      <c r="T4" s="29" t="s">
        <v>76</v>
      </c>
      <c r="U4" s="29" t="s">
        <v>78</v>
      </c>
      <c r="V4" s="25" t="s">
        <v>50</v>
      </c>
      <c r="W4" s="25" t="s">
        <v>52</v>
      </c>
      <c r="X4" s="25" t="s">
        <v>54</v>
      </c>
    </row>
    <row r="5" spans="1:24" s="19" customFormat="1" ht="17.25" customHeight="1" x14ac:dyDescent="0.2">
      <c r="A5" s="30"/>
      <c r="H5" s="33"/>
      <c r="I5" s="33"/>
      <c r="J5" s="26" t="s">
        <v>59</v>
      </c>
      <c r="K5" s="26" t="s">
        <v>59</v>
      </c>
      <c r="L5" s="33"/>
      <c r="M5" s="26" t="s">
        <v>59</v>
      </c>
      <c r="N5" s="26" t="s">
        <v>59</v>
      </c>
      <c r="O5" s="31" t="s">
        <v>63</v>
      </c>
      <c r="P5" s="31" t="s">
        <v>63</v>
      </c>
      <c r="Q5" s="31" t="s">
        <v>63</v>
      </c>
      <c r="R5" s="31" t="s">
        <v>63</v>
      </c>
      <c r="S5" s="31" t="s">
        <v>63</v>
      </c>
      <c r="T5" s="31" t="s">
        <v>63</v>
      </c>
      <c r="U5" s="31" t="s">
        <v>63</v>
      </c>
      <c r="V5" s="30"/>
      <c r="W5" s="30"/>
      <c r="X5" s="30"/>
    </row>
    <row r="6" spans="1:24" s="19" customFormat="1" ht="17.25" customHeight="1" x14ac:dyDescent="0.2">
      <c r="A6" s="30"/>
      <c r="H6" s="33"/>
      <c r="I6" s="33"/>
      <c r="J6" s="33"/>
      <c r="K6" s="33"/>
      <c r="L6" s="33"/>
      <c r="M6" s="33"/>
      <c r="N6" s="33"/>
      <c r="O6" s="33"/>
      <c r="P6" s="31" t="s">
        <v>79</v>
      </c>
      <c r="Q6" s="33"/>
      <c r="R6" s="33"/>
      <c r="S6" s="33"/>
      <c r="T6" s="31" t="s">
        <v>77</v>
      </c>
      <c r="U6" s="43" t="s">
        <v>82</v>
      </c>
      <c r="V6" s="30"/>
      <c r="W6" s="30"/>
      <c r="X6" s="30"/>
    </row>
    <row r="7" spans="1:24" s="19" customFormat="1" ht="17.25" customHeight="1" x14ac:dyDescent="0.2">
      <c r="A7" s="30"/>
      <c r="B7" s="21" t="s">
        <v>46</v>
      </c>
      <c r="C7" s="21" t="s">
        <v>47</v>
      </c>
      <c r="D7" s="21" t="s">
        <v>43</v>
      </c>
      <c r="E7" s="21" t="s">
        <v>56</v>
      </c>
      <c r="F7" s="21" t="s">
        <v>40</v>
      </c>
      <c r="G7" s="21" t="s">
        <v>45</v>
      </c>
      <c r="H7" s="32" t="s">
        <v>44</v>
      </c>
      <c r="I7" s="30"/>
      <c r="J7" s="32" t="s">
        <v>44</v>
      </c>
      <c r="K7" s="35"/>
      <c r="L7" s="32" t="s">
        <v>44</v>
      </c>
      <c r="M7" s="36"/>
      <c r="N7" s="35"/>
      <c r="O7" s="36"/>
      <c r="P7" s="29" t="s">
        <v>44</v>
      </c>
      <c r="Q7" s="29"/>
      <c r="R7" s="29"/>
      <c r="S7" s="29"/>
      <c r="T7" s="29"/>
      <c r="U7" s="29" t="s">
        <v>44</v>
      </c>
      <c r="V7" s="42" t="s">
        <v>51</v>
      </c>
      <c r="W7" s="42" t="s">
        <v>51</v>
      </c>
      <c r="X7" s="42" t="s">
        <v>51</v>
      </c>
    </row>
    <row r="8" spans="1:24" x14ac:dyDescent="0.2">
      <c r="A8" s="37"/>
      <c r="H8" s="37"/>
      <c r="I8" s="39"/>
      <c r="J8" s="37"/>
      <c r="K8" s="37"/>
      <c r="L8" s="37"/>
      <c r="M8" s="37"/>
      <c r="N8" s="37"/>
      <c r="O8" s="37"/>
      <c r="P8" s="37"/>
      <c r="Q8" s="37"/>
      <c r="R8" s="37"/>
      <c r="S8" s="37"/>
      <c r="T8" s="37"/>
      <c r="U8" s="37"/>
      <c r="V8" s="37"/>
      <c r="W8" s="37"/>
      <c r="X8" s="37"/>
    </row>
    <row r="9" spans="1:24" x14ac:dyDescent="0.2">
      <c r="A9" s="38"/>
      <c r="B9" s="17"/>
      <c r="C9" s="17"/>
      <c r="D9" s="17"/>
      <c r="E9" s="17"/>
      <c r="F9" s="17"/>
      <c r="H9" s="37"/>
      <c r="I9" s="39"/>
      <c r="J9" s="37"/>
      <c r="K9" s="37"/>
      <c r="L9" s="37"/>
      <c r="M9" s="37"/>
      <c r="N9" s="37"/>
      <c r="O9" s="37"/>
      <c r="P9" s="37"/>
      <c r="Q9" s="37"/>
      <c r="R9" s="37"/>
      <c r="S9" s="37"/>
      <c r="T9" s="37"/>
      <c r="U9" s="37"/>
      <c r="V9" s="37"/>
      <c r="W9" s="37"/>
      <c r="X9" s="37"/>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02401" r:id="rId4" name="cmdConstrNameAndDesc">
          <controlPr defaultSize="0" autoLine="0" autoPict="0" r:id="rId5">
            <anchor moveWithCells="1">
              <from>
                <xdr:col>1</xdr:col>
                <xdr:colOff>19050</xdr:colOff>
                <xdr:row>2</xdr:row>
                <xdr:rowOff>0</xdr:rowOff>
              </from>
              <to>
                <xdr:col>2</xdr:col>
                <xdr:colOff>1085850</xdr:colOff>
                <xdr:row>2</xdr:row>
                <xdr:rowOff>190500</xdr:rowOff>
              </to>
            </anchor>
          </controlPr>
        </control>
      </mc:Choice>
      <mc:Fallback>
        <control shapeId="102401" r:id="rId4" name="cmdConstrNameAndDesc"/>
      </mc:Fallback>
    </mc:AlternateContent>
    <mc:AlternateContent xmlns:mc="http://schemas.openxmlformats.org/markup-compatibility/2006">
      <mc:Choice Requires="x14">
        <control shapeId="102402" r:id="rId6" name="cmdProcName">
          <controlPr defaultSize="0" autoLine="0" r:id="rId7">
            <anchor moveWithCells="1">
              <from>
                <xdr:col>4</xdr:col>
                <xdr:colOff>0</xdr:colOff>
                <xdr:row>2</xdr:row>
                <xdr:rowOff>0</xdr:rowOff>
              </from>
              <to>
                <xdr:col>5</xdr:col>
                <xdr:colOff>0</xdr:colOff>
                <xdr:row>2</xdr:row>
                <xdr:rowOff>238125</xdr:rowOff>
              </to>
            </anchor>
          </controlPr>
        </control>
      </mc:Choice>
      <mc:Fallback>
        <control shapeId="102402" r:id="rId6" name="cmdProcName"/>
      </mc:Fallback>
    </mc:AlternateContent>
    <mc:AlternateContent xmlns:mc="http://schemas.openxmlformats.org/markup-compatibility/2006">
      <mc:Choice Requires="x14">
        <control shapeId="102403" r:id="rId8" name="cmdAddParameter">
          <controlPr defaultSize="0" autoLine="0" r:id="rId9">
            <anchor moveWithCells="1">
              <from>
                <xdr:col>0</xdr:col>
                <xdr:colOff>0</xdr:colOff>
                <xdr:row>2</xdr:row>
                <xdr:rowOff>190500</xdr:rowOff>
              </from>
              <to>
                <xdr:col>0</xdr:col>
                <xdr:colOff>819150</xdr:colOff>
                <xdr:row>3</xdr:row>
                <xdr:rowOff>152400</xdr:rowOff>
              </to>
            </anchor>
          </controlPr>
        </control>
      </mc:Choice>
      <mc:Fallback>
        <control shapeId="102403" r:id="rId8" name="cmdAddParameter"/>
      </mc:Fallback>
    </mc:AlternateContent>
    <mc:AlternateContent xmlns:mc="http://schemas.openxmlformats.org/markup-compatibility/2006">
      <mc:Choice Requires="x14">
        <control shapeId="102404" r:id="rId10" name="cmdCheckConstrDataSheet">
          <controlPr defaultSize="0" autoLine="0" r:id="rId11">
            <anchor moveWithCells="1">
              <from>
                <xdr:col>0</xdr:col>
                <xdr:colOff>9525</xdr:colOff>
                <xdr:row>2</xdr:row>
                <xdr:rowOff>0</xdr:rowOff>
              </from>
              <to>
                <xdr:col>1</xdr:col>
                <xdr:colOff>0</xdr:colOff>
                <xdr:row>2</xdr:row>
                <xdr:rowOff>238125</xdr:rowOff>
              </to>
            </anchor>
          </controlPr>
        </control>
      </mc:Choice>
      <mc:Fallback>
        <control shapeId="102404" r:id="rId10" name="cmdCheckConstrDataSheet"/>
      </mc:Fallback>
    </mc:AlternateContent>
    <mc:AlternateContent xmlns:mc="http://schemas.openxmlformats.org/markup-compatibility/2006">
      <mc:Choice Requires="x14">
        <control shapeId="102405" r:id="rId12" name="cmdAddParamQualifier1">
          <controlPr defaultSize="0" autoLine="0" r:id="rId13">
            <anchor moveWithCells="1">
              <from>
                <xdr:col>0</xdr:col>
                <xdr:colOff>0</xdr:colOff>
                <xdr:row>4</xdr:row>
                <xdr:rowOff>9525</xdr:rowOff>
              </from>
              <to>
                <xdr:col>0</xdr:col>
                <xdr:colOff>819150</xdr:colOff>
                <xdr:row>5</xdr:row>
                <xdr:rowOff>28575</xdr:rowOff>
              </to>
            </anchor>
          </controlPr>
        </control>
      </mc:Choice>
      <mc:Fallback>
        <control shapeId="102405" r:id="rId12" name="cmdAddParamQualifier1"/>
      </mc:Fallback>
    </mc:AlternateContent>
    <mc:AlternateContent xmlns:mc="http://schemas.openxmlformats.org/markup-compatibility/2006">
      <mc:Choice Requires="x14">
        <control shapeId="102407" r:id="rId14" name="cmdCommName">
          <controlPr defaultSize="0" autoLine="0" r:id="rId15">
            <anchor moveWithCells="1">
              <from>
                <xdr:col>5</xdr:col>
                <xdr:colOff>0</xdr:colOff>
                <xdr:row>2</xdr:row>
                <xdr:rowOff>0</xdr:rowOff>
              </from>
              <to>
                <xdr:col>6</xdr:col>
                <xdr:colOff>9525</xdr:colOff>
                <xdr:row>2</xdr:row>
                <xdr:rowOff>238125</xdr:rowOff>
              </to>
            </anchor>
          </controlPr>
        </control>
      </mc:Choice>
      <mc:Fallback>
        <control shapeId="102407" r:id="rId14" name="cmdCommName"/>
      </mc:Fallback>
    </mc:AlternateContent>
    <mc:AlternateContent xmlns:mc="http://schemas.openxmlformats.org/markup-compatibility/2006">
      <mc:Choice Requires="x14">
        <control shapeId="102408" r:id="rId16" name="cmdTimeSlice">
          <controlPr defaultSize="0" autoLine="0" r:id="rId17">
            <anchor moveWithCells="1">
              <from>
                <xdr:col>6</xdr:col>
                <xdr:colOff>0</xdr:colOff>
                <xdr:row>2</xdr:row>
                <xdr:rowOff>0</xdr:rowOff>
              </from>
              <to>
                <xdr:col>7</xdr:col>
                <xdr:colOff>9525</xdr:colOff>
                <xdr:row>2</xdr:row>
                <xdr:rowOff>238125</xdr:rowOff>
              </to>
            </anchor>
          </controlPr>
        </control>
      </mc:Choice>
      <mc:Fallback>
        <control shapeId="102408" r:id="rId16" name="cmdTimeSlice"/>
      </mc:Fallback>
    </mc:AlternateContent>
    <mc:AlternateContent xmlns:mc="http://schemas.openxmlformats.org/markup-compatibility/2006">
      <mc:Choice Requires="x14">
        <control shapeId="102409" r:id="rId18" name="cmdAddParamQualifier2">
          <controlPr defaultSize="0" autoLine="0" r:id="rId19">
            <anchor moveWithCells="1">
              <from>
                <xdr:col>0</xdr:col>
                <xdr:colOff>0</xdr:colOff>
                <xdr:row>5</xdr:row>
                <xdr:rowOff>19050</xdr:rowOff>
              </from>
              <to>
                <xdr:col>0</xdr:col>
                <xdr:colOff>819150</xdr:colOff>
                <xdr:row>6</xdr:row>
                <xdr:rowOff>38100</xdr:rowOff>
              </to>
            </anchor>
          </controlPr>
        </control>
      </mc:Choice>
      <mc:Fallback>
        <control shapeId="102409" r:id="rId18" name="cmdAddParamQualifier2"/>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sheetView workbookViewId="1"/>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107</v>
      </c>
    </row>
    <row r="3" spans="1:7" ht="18.75" customHeight="1" x14ac:dyDescent="0.2"/>
    <row r="7" spans="1:7" x14ac:dyDescent="0.2">
      <c r="B7" s="11" t="s">
        <v>13</v>
      </c>
      <c r="C7" s="13" t="s">
        <v>14</v>
      </c>
      <c r="D7" s="11" t="s">
        <v>15</v>
      </c>
      <c r="E7" s="11" t="s">
        <v>20</v>
      </c>
      <c r="F7" s="11" t="s">
        <v>1</v>
      </c>
      <c r="G7" s="11" t="s">
        <v>0</v>
      </c>
    </row>
    <row r="9" spans="1:7" x14ac:dyDescent="0.2">
      <c r="A9" s="11" t="s">
        <v>25</v>
      </c>
    </row>
    <row r="10" spans="1:7" x14ac:dyDescent="0.2">
      <c r="B10" s="16" t="s">
        <v>26</v>
      </c>
      <c r="C10" s="12" t="s">
        <v>27</v>
      </c>
      <c r="D10" s="12" t="s">
        <v>28</v>
      </c>
      <c r="F10" s="16" t="s">
        <v>29</v>
      </c>
    </row>
    <row r="11" spans="1:7" x14ac:dyDescent="0.2">
      <c r="B11" s="16" t="s">
        <v>26</v>
      </c>
      <c r="C11" s="12" t="s">
        <v>30</v>
      </c>
      <c r="D11" s="12" t="s">
        <v>31</v>
      </c>
      <c r="F11" s="16" t="s">
        <v>29</v>
      </c>
    </row>
    <row r="12" spans="1:7" x14ac:dyDescent="0.2">
      <c r="B12" s="16" t="s">
        <v>26</v>
      </c>
      <c r="C12" s="12" t="s">
        <v>32</v>
      </c>
      <c r="D12" s="12" t="s">
        <v>33</v>
      </c>
      <c r="F12" s="16" t="s">
        <v>29</v>
      </c>
    </row>
    <row r="13" spans="1:7" x14ac:dyDescent="0.2">
      <c r="B13" s="16" t="s">
        <v>26</v>
      </c>
      <c r="C13" s="12" t="s">
        <v>34</v>
      </c>
      <c r="D13" s="12" t="s">
        <v>35</v>
      </c>
      <c r="F13" s="16" t="s">
        <v>29</v>
      </c>
    </row>
    <row r="14" spans="1:7" x14ac:dyDescent="0.2">
      <c r="B14" s="16" t="s">
        <v>26</v>
      </c>
      <c r="C14" s="12" t="s">
        <v>36</v>
      </c>
      <c r="D14" s="12" t="s">
        <v>37</v>
      </c>
      <c r="F14" s="16" t="s">
        <v>29</v>
      </c>
    </row>
    <row r="15" spans="1:7" x14ac:dyDescent="0.2">
      <c r="B15" s="16" t="s">
        <v>26</v>
      </c>
      <c r="C15" s="12" t="s">
        <v>38</v>
      </c>
      <c r="D15" s="12" t="s">
        <v>39</v>
      </c>
      <c r="F15" s="16" t="s">
        <v>29</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5297" r:id="rId4" name="cmdCheckItemsSheet">
          <controlPr defaultSize="0" autoLine="0" r:id="rId5">
            <anchor moveWithCells="1">
              <from>
                <xdr:col>0</xdr:col>
                <xdr:colOff>9525</xdr:colOff>
                <xdr:row>2</xdr:row>
                <xdr:rowOff>0</xdr:rowOff>
              </from>
              <to>
                <xdr:col>0</xdr:col>
                <xdr:colOff>828675</xdr:colOff>
                <xdr:row>3</xdr:row>
                <xdr:rowOff>0</xdr:rowOff>
              </to>
            </anchor>
          </controlPr>
        </control>
      </mc:Choice>
      <mc:Fallback>
        <control shapeId="55297" r:id="rId4" name="cmdCheckItemsSheet"/>
      </mc:Fallback>
    </mc:AlternateContent>
    <mc:AlternateContent xmlns:mc="http://schemas.openxmlformats.org/markup-compatibility/2006">
      <mc:Choice Requires="x14">
        <control shapeId="55298" r:id="rId6" name="cmdSpecifyComponent">
          <controlPr defaultSize="0" autoLine="0" r:id="rId7">
            <anchor moveWithCells="1">
              <from>
                <xdr:col>1</xdr:col>
                <xdr:colOff>9525</xdr:colOff>
                <xdr:row>3</xdr:row>
                <xdr:rowOff>0</xdr:rowOff>
              </from>
              <to>
                <xdr:col>2</xdr:col>
                <xdr:colOff>152400</xdr:colOff>
                <xdr:row>4</xdr:row>
                <xdr:rowOff>95250</xdr:rowOff>
              </to>
            </anchor>
          </controlPr>
        </control>
      </mc:Choice>
      <mc:Fallback>
        <control shapeId="55298" r:id="rId6" name="cmdSpecifyComponent"/>
      </mc:Fallback>
    </mc:AlternateContent>
    <mc:AlternateContent xmlns:mc="http://schemas.openxmlformats.org/markup-compatibility/2006">
      <mc:Choice Requires="x14">
        <control shapeId="55299" r:id="rId8" name="cmdSpecifyUnits">
          <controlPr defaultSize="0" autoLine="0" r:id="rId9">
            <anchor moveWithCells="1">
              <from>
                <xdr:col>4</xdr:col>
                <xdr:colOff>9525</xdr:colOff>
                <xdr:row>3</xdr:row>
                <xdr:rowOff>0</xdr:rowOff>
              </from>
              <to>
                <xdr:col>5</xdr:col>
                <xdr:colOff>0</xdr:colOff>
                <xdr:row>4</xdr:row>
                <xdr:rowOff>95250</xdr:rowOff>
              </to>
            </anchor>
          </controlPr>
        </control>
      </mc:Choice>
      <mc:Fallback>
        <control shapeId="55299" r:id="rId8" name="cmdSpecifyUnits"/>
      </mc:Fallback>
    </mc:AlternateContent>
    <mc:AlternateContent xmlns:mc="http://schemas.openxmlformats.org/markup-compatibility/2006">
      <mc:Choice Requires="x14">
        <control shapeId="55300" r:id="rId10" name="cmdSpecifySets">
          <controlPr defaultSize="0" autoLine="0" r:id="rId11">
            <anchor moveWithCells="1">
              <from>
                <xdr:col>5</xdr:col>
                <xdr:colOff>9525</xdr:colOff>
                <xdr:row>3</xdr:row>
                <xdr:rowOff>0</xdr:rowOff>
              </from>
              <to>
                <xdr:col>6</xdr:col>
                <xdr:colOff>0</xdr:colOff>
                <xdr:row>4</xdr:row>
                <xdr:rowOff>95250</xdr:rowOff>
              </to>
            </anchor>
          </controlPr>
        </control>
      </mc:Choice>
      <mc:Fallback>
        <control shapeId="55300" r:id="rId10" name="cmdSpecifySets"/>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sheetView workbookViewId="1"/>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10</v>
      </c>
    </row>
    <row r="3" spans="1:18" ht="17.25" customHeight="1" x14ac:dyDescent="0.2"/>
    <row r="7" spans="1:18" x14ac:dyDescent="0.2">
      <c r="B7" s="11" t="s">
        <v>2</v>
      </c>
      <c r="C7" s="11" t="s">
        <v>3</v>
      </c>
      <c r="D7" s="11" t="s">
        <v>4</v>
      </c>
      <c r="E7" s="11" t="s">
        <v>5</v>
      </c>
      <c r="F7" s="11" t="s">
        <v>6</v>
      </c>
      <c r="G7" s="11" t="s">
        <v>7</v>
      </c>
      <c r="H7" s="11" t="s">
        <v>8</v>
      </c>
      <c r="I7" s="11" t="s">
        <v>9</v>
      </c>
      <c r="J7" s="11"/>
      <c r="K7" s="11"/>
      <c r="L7" s="11"/>
      <c r="M7" s="11"/>
      <c r="N7" s="11"/>
      <c r="O7" s="11"/>
      <c r="P7" s="11"/>
      <c r="Q7" s="11"/>
      <c r="R7" s="11"/>
    </row>
  </sheetData>
  <phoneticPr fontId="19"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57354" r:id="rId4" name="cmdPopulateDataYears">
          <controlPr defaultSize="0" autoLine="0" r:id="rId5">
            <anchor moveWithCells="1">
              <from>
                <xdr:col>0</xdr:col>
                <xdr:colOff>0</xdr:colOff>
                <xdr:row>3</xdr:row>
                <xdr:rowOff>57150</xdr:rowOff>
              </from>
              <to>
                <xdr:col>0</xdr:col>
                <xdr:colOff>819150</xdr:colOff>
                <xdr:row>6</xdr:row>
                <xdr:rowOff>0</xdr:rowOff>
              </to>
            </anchor>
          </controlPr>
        </control>
      </mc:Choice>
      <mc:Fallback>
        <control shapeId="57354" r:id="rId4" name="cmdPopulateDataYears"/>
      </mc:Fallback>
    </mc:AlternateContent>
    <mc:AlternateContent xmlns:mc="http://schemas.openxmlformats.org/markup-compatibility/2006">
      <mc:Choice Requires="x14">
        <control shapeId="57345" r:id="rId6" name="cmdCheckTSDataSheet">
          <controlPr defaultSize="0" autoLine="0" r:id="rId7">
            <anchor moveWithCells="1">
              <from>
                <xdr:col>0</xdr:col>
                <xdr:colOff>9525</xdr:colOff>
                <xdr:row>2</xdr:row>
                <xdr:rowOff>0</xdr:rowOff>
              </from>
              <to>
                <xdr:col>0</xdr:col>
                <xdr:colOff>828675</xdr:colOff>
                <xdr:row>3</xdr:row>
                <xdr:rowOff>19050</xdr:rowOff>
              </to>
            </anchor>
          </controlPr>
        </control>
      </mc:Choice>
      <mc:Fallback>
        <control shapeId="57345" r:id="rId6" name="cmdCheckTSDataSheet"/>
      </mc:Fallback>
    </mc:AlternateContent>
    <mc:AlternateContent xmlns:mc="http://schemas.openxmlformats.org/markup-compatibility/2006">
      <mc:Choice Requires="x14">
        <control shapeId="57346" r:id="rId8" name="cmdSpecifyParameter">
          <controlPr defaultSize="0" autoLine="0" r:id="rId9">
            <anchor moveWithCells="1">
              <from>
                <xdr:col>1</xdr:col>
                <xdr:colOff>9525</xdr:colOff>
                <xdr:row>3</xdr:row>
                <xdr:rowOff>0</xdr:rowOff>
              </from>
              <to>
                <xdr:col>2</xdr:col>
                <xdr:colOff>19050</xdr:colOff>
                <xdr:row>4</xdr:row>
                <xdr:rowOff>104775</xdr:rowOff>
              </to>
            </anchor>
          </controlPr>
        </control>
      </mc:Choice>
      <mc:Fallback>
        <control shapeId="57346" r:id="rId8" name="cmdSpecifyParameter"/>
      </mc:Fallback>
    </mc:AlternateContent>
    <mc:AlternateContent xmlns:mc="http://schemas.openxmlformats.org/markup-compatibility/2006">
      <mc:Choice Requires="x14">
        <control shapeId="57347" r:id="rId10" name="cmdSpecifyArg1">
          <controlPr defaultSize="0" autoLine="0" r:id="rId11">
            <anchor moveWithCells="1">
              <from>
                <xdr:col>2</xdr:col>
                <xdr:colOff>9525</xdr:colOff>
                <xdr:row>3</xdr:row>
                <xdr:rowOff>0</xdr:rowOff>
              </from>
              <to>
                <xdr:col>3</xdr:col>
                <xdr:colOff>19050</xdr:colOff>
                <xdr:row>4</xdr:row>
                <xdr:rowOff>104775</xdr:rowOff>
              </to>
            </anchor>
          </controlPr>
        </control>
      </mc:Choice>
      <mc:Fallback>
        <control shapeId="57347" r:id="rId10" name="cmdSpecifyArg1"/>
      </mc:Fallback>
    </mc:AlternateContent>
    <mc:AlternateContent xmlns:mc="http://schemas.openxmlformats.org/markup-compatibility/2006">
      <mc:Choice Requires="x14">
        <control shapeId="57348" r:id="rId12" name="cmdSpecifyArg2">
          <controlPr defaultSize="0" autoLine="0" r:id="rId13">
            <anchor moveWithCells="1">
              <from>
                <xdr:col>3</xdr:col>
                <xdr:colOff>9525</xdr:colOff>
                <xdr:row>3</xdr:row>
                <xdr:rowOff>0</xdr:rowOff>
              </from>
              <to>
                <xdr:col>4</xdr:col>
                <xdr:colOff>19050</xdr:colOff>
                <xdr:row>4</xdr:row>
                <xdr:rowOff>104775</xdr:rowOff>
              </to>
            </anchor>
          </controlPr>
        </control>
      </mc:Choice>
      <mc:Fallback>
        <control shapeId="57348" r:id="rId12" name="cmdSpecifyArg2"/>
      </mc:Fallback>
    </mc:AlternateContent>
    <mc:AlternateContent xmlns:mc="http://schemas.openxmlformats.org/markup-compatibility/2006">
      <mc:Choice Requires="x14">
        <control shapeId="57349" r:id="rId14" name="cmdSpecifyArg3">
          <controlPr defaultSize="0" autoLine="0" r:id="rId15">
            <anchor moveWithCells="1">
              <from>
                <xdr:col>4</xdr:col>
                <xdr:colOff>9525</xdr:colOff>
                <xdr:row>3</xdr:row>
                <xdr:rowOff>0</xdr:rowOff>
              </from>
              <to>
                <xdr:col>5</xdr:col>
                <xdr:colOff>19050</xdr:colOff>
                <xdr:row>4</xdr:row>
                <xdr:rowOff>104775</xdr:rowOff>
              </to>
            </anchor>
          </controlPr>
        </control>
      </mc:Choice>
      <mc:Fallback>
        <control shapeId="57349" r:id="rId14" name="cmdSpecifyArg3"/>
      </mc:Fallback>
    </mc:AlternateContent>
    <mc:AlternateContent xmlns:mc="http://schemas.openxmlformats.org/markup-compatibility/2006">
      <mc:Choice Requires="x14">
        <control shapeId="57350" r:id="rId16" name="cmdSpecifyArg4">
          <controlPr defaultSize="0" autoLine="0" r:id="rId17">
            <anchor moveWithCells="1">
              <from>
                <xdr:col>5</xdr:col>
                <xdr:colOff>9525</xdr:colOff>
                <xdr:row>3</xdr:row>
                <xdr:rowOff>0</xdr:rowOff>
              </from>
              <to>
                <xdr:col>6</xdr:col>
                <xdr:colOff>19050</xdr:colOff>
                <xdr:row>4</xdr:row>
                <xdr:rowOff>104775</xdr:rowOff>
              </to>
            </anchor>
          </controlPr>
        </control>
      </mc:Choice>
      <mc:Fallback>
        <control shapeId="57350" r:id="rId16" name="cmdSpecifyArg4"/>
      </mc:Fallback>
    </mc:AlternateContent>
    <mc:AlternateContent xmlns:mc="http://schemas.openxmlformats.org/markup-compatibility/2006">
      <mc:Choice Requires="x14">
        <control shapeId="57351" r:id="rId18" name="cmdSpecifyArg5">
          <controlPr defaultSize="0" autoLine="0" r:id="rId19">
            <anchor moveWithCells="1">
              <from>
                <xdr:col>6</xdr:col>
                <xdr:colOff>9525</xdr:colOff>
                <xdr:row>3</xdr:row>
                <xdr:rowOff>0</xdr:rowOff>
              </from>
              <to>
                <xdr:col>7</xdr:col>
                <xdr:colOff>19050</xdr:colOff>
                <xdr:row>4</xdr:row>
                <xdr:rowOff>104775</xdr:rowOff>
              </to>
            </anchor>
          </controlPr>
        </control>
      </mc:Choice>
      <mc:Fallback>
        <control shapeId="57351" r:id="rId18" name="cmdSpecifyArg5"/>
      </mc:Fallback>
    </mc:AlternateContent>
    <mc:AlternateContent xmlns:mc="http://schemas.openxmlformats.org/markup-compatibility/2006">
      <mc:Choice Requires="x14">
        <control shapeId="57352" r:id="rId20" name="cmdSpecifyArg6">
          <controlPr defaultSize="0" autoLine="0" r:id="rId21">
            <anchor moveWithCells="1">
              <from>
                <xdr:col>7</xdr:col>
                <xdr:colOff>9525</xdr:colOff>
                <xdr:row>3</xdr:row>
                <xdr:rowOff>0</xdr:rowOff>
              </from>
              <to>
                <xdr:col>8</xdr:col>
                <xdr:colOff>19050</xdr:colOff>
                <xdr:row>4</xdr:row>
                <xdr:rowOff>104775</xdr:rowOff>
              </to>
            </anchor>
          </controlPr>
        </control>
      </mc:Choice>
      <mc:Fallback>
        <control shapeId="57352" r:id="rId20" name="cmdSpecifyArg6"/>
      </mc:Fallback>
    </mc:AlternateContent>
    <mc:AlternateContent xmlns:mc="http://schemas.openxmlformats.org/markup-compatibility/2006">
      <mc:Choice Requires="x14">
        <control shapeId="57353" r:id="rId22" name="cmdSpecifyIEOptcode">
          <controlPr defaultSize="0" autoLine="0" autoPict="0" r:id="rId23">
            <anchor moveWithCells="1">
              <from>
                <xdr:col>8</xdr:col>
                <xdr:colOff>9525</xdr:colOff>
                <xdr:row>3</xdr:row>
                <xdr:rowOff>0</xdr:rowOff>
              </from>
              <to>
                <xdr:col>9</xdr:col>
                <xdr:colOff>19050</xdr:colOff>
                <xdr:row>4</xdr:row>
                <xdr:rowOff>85725</xdr:rowOff>
              </to>
            </anchor>
          </controlPr>
        </control>
      </mc:Choice>
      <mc:Fallback>
        <control shapeId="57353" r:id="rId22" name="cmdSpecifyIEOptcode"/>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sheetView workbookViewId="1"/>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23</v>
      </c>
    </row>
    <row r="3" spans="1:9" ht="15.75" customHeight="1" x14ac:dyDescent="0.2"/>
    <row r="4" spans="1:9" ht="12.75" customHeight="1" x14ac:dyDescent="0.2"/>
    <row r="7" spans="1:9" x14ac:dyDescent="0.2">
      <c r="B7" s="11" t="s">
        <v>2</v>
      </c>
      <c r="C7" s="11" t="s">
        <v>3</v>
      </c>
      <c r="D7" s="11" t="s">
        <v>4</v>
      </c>
      <c r="E7" s="11" t="s">
        <v>5</v>
      </c>
      <c r="F7" s="11" t="s">
        <v>6</v>
      </c>
      <c r="G7" s="11" t="s">
        <v>7</v>
      </c>
      <c r="H7" s="11" t="s">
        <v>8</v>
      </c>
      <c r="I7" s="11" t="s">
        <v>21</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8369" r:id="rId4" name="cmdCheckTIDDataSheet">
          <controlPr defaultSize="0" autoLine="0" r:id="rId5">
            <anchor moveWithCells="1">
              <from>
                <xdr:col>0</xdr:col>
                <xdr:colOff>0</xdr:colOff>
                <xdr:row>2</xdr:row>
                <xdr:rowOff>0</xdr:rowOff>
              </from>
              <to>
                <xdr:col>0</xdr:col>
                <xdr:colOff>819150</xdr:colOff>
                <xdr:row>3</xdr:row>
                <xdr:rowOff>38100</xdr:rowOff>
              </to>
            </anchor>
          </controlPr>
        </control>
      </mc:Choice>
      <mc:Fallback>
        <control shapeId="58369" r:id="rId4" name="cmdCheckTIDDataSheet"/>
      </mc:Fallback>
    </mc:AlternateContent>
    <mc:AlternateContent xmlns:mc="http://schemas.openxmlformats.org/markup-compatibility/2006">
      <mc:Choice Requires="x14">
        <control shapeId="58370" r:id="rId6" name="cmdSpecifyParameter">
          <controlPr defaultSize="0" autoLine="0" r:id="rId7">
            <anchor moveWithCells="1">
              <from>
                <xdr:col>1</xdr:col>
                <xdr:colOff>0</xdr:colOff>
                <xdr:row>3</xdr:row>
                <xdr:rowOff>9525</xdr:rowOff>
              </from>
              <to>
                <xdr:col>2</xdr:col>
                <xdr:colOff>19050</xdr:colOff>
                <xdr:row>4</xdr:row>
                <xdr:rowOff>95250</xdr:rowOff>
              </to>
            </anchor>
          </controlPr>
        </control>
      </mc:Choice>
      <mc:Fallback>
        <control shapeId="58370" r:id="rId6" name="cmdSpecifyParameter"/>
      </mc:Fallback>
    </mc:AlternateContent>
    <mc:AlternateContent xmlns:mc="http://schemas.openxmlformats.org/markup-compatibility/2006">
      <mc:Choice Requires="x14">
        <control shapeId="58371" r:id="rId8" name="cmdSpecifyArg1">
          <controlPr defaultSize="0" autoLine="0" r:id="rId9">
            <anchor moveWithCells="1">
              <from>
                <xdr:col>2</xdr:col>
                <xdr:colOff>0</xdr:colOff>
                <xdr:row>3</xdr:row>
                <xdr:rowOff>9525</xdr:rowOff>
              </from>
              <to>
                <xdr:col>3</xdr:col>
                <xdr:colOff>9525</xdr:colOff>
                <xdr:row>4</xdr:row>
                <xdr:rowOff>95250</xdr:rowOff>
              </to>
            </anchor>
          </controlPr>
        </control>
      </mc:Choice>
      <mc:Fallback>
        <control shapeId="58371" r:id="rId8" name="cmdSpecifyArg1"/>
      </mc:Fallback>
    </mc:AlternateContent>
    <mc:AlternateContent xmlns:mc="http://schemas.openxmlformats.org/markup-compatibility/2006">
      <mc:Choice Requires="x14">
        <control shapeId="58372" r:id="rId10" name="cmdSpecifyArg2">
          <controlPr defaultSize="0" autoLine="0" r:id="rId11">
            <anchor moveWithCells="1">
              <from>
                <xdr:col>3</xdr:col>
                <xdr:colOff>0</xdr:colOff>
                <xdr:row>3</xdr:row>
                <xdr:rowOff>9525</xdr:rowOff>
              </from>
              <to>
                <xdr:col>4</xdr:col>
                <xdr:colOff>9525</xdr:colOff>
                <xdr:row>4</xdr:row>
                <xdr:rowOff>95250</xdr:rowOff>
              </to>
            </anchor>
          </controlPr>
        </control>
      </mc:Choice>
      <mc:Fallback>
        <control shapeId="58372" r:id="rId10" name="cmdSpecifyArg2"/>
      </mc:Fallback>
    </mc:AlternateContent>
    <mc:AlternateContent xmlns:mc="http://schemas.openxmlformats.org/markup-compatibility/2006">
      <mc:Choice Requires="x14">
        <control shapeId="58373" r:id="rId12" name="cmdSpecifyArg3">
          <controlPr defaultSize="0" autoLine="0" r:id="rId13">
            <anchor moveWithCells="1">
              <from>
                <xdr:col>4</xdr:col>
                <xdr:colOff>0</xdr:colOff>
                <xdr:row>3</xdr:row>
                <xdr:rowOff>9525</xdr:rowOff>
              </from>
              <to>
                <xdr:col>5</xdr:col>
                <xdr:colOff>9525</xdr:colOff>
                <xdr:row>4</xdr:row>
                <xdr:rowOff>95250</xdr:rowOff>
              </to>
            </anchor>
          </controlPr>
        </control>
      </mc:Choice>
      <mc:Fallback>
        <control shapeId="58373" r:id="rId12" name="cmdSpecifyArg3"/>
      </mc:Fallback>
    </mc:AlternateContent>
    <mc:AlternateContent xmlns:mc="http://schemas.openxmlformats.org/markup-compatibility/2006">
      <mc:Choice Requires="x14">
        <control shapeId="58374" r:id="rId14" name="cmdSpecifyArg4">
          <controlPr defaultSize="0" autoLine="0" r:id="rId15">
            <anchor moveWithCells="1">
              <from>
                <xdr:col>5</xdr:col>
                <xdr:colOff>0</xdr:colOff>
                <xdr:row>3</xdr:row>
                <xdr:rowOff>9525</xdr:rowOff>
              </from>
              <to>
                <xdr:col>6</xdr:col>
                <xdr:colOff>9525</xdr:colOff>
                <xdr:row>4</xdr:row>
                <xdr:rowOff>95250</xdr:rowOff>
              </to>
            </anchor>
          </controlPr>
        </control>
      </mc:Choice>
      <mc:Fallback>
        <control shapeId="58374" r:id="rId14" name="cmdSpecifyArg4"/>
      </mc:Fallback>
    </mc:AlternateContent>
    <mc:AlternateContent xmlns:mc="http://schemas.openxmlformats.org/markup-compatibility/2006">
      <mc:Choice Requires="x14">
        <control shapeId="58375" r:id="rId16" name="cmdSpecifyArg5">
          <controlPr defaultSize="0" autoLine="0" r:id="rId17">
            <anchor moveWithCells="1">
              <from>
                <xdr:col>6</xdr:col>
                <xdr:colOff>0</xdr:colOff>
                <xdr:row>3</xdr:row>
                <xdr:rowOff>9525</xdr:rowOff>
              </from>
              <to>
                <xdr:col>7</xdr:col>
                <xdr:colOff>9525</xdr:colOff>
                <xdr:row>4</xdr:row>
                <xdr:rowOff>95250</xdr:rowOff>
              </to>
            </anchor>
          </controlPr>
        </control>
      </mc:Choice>
      <mc:Fallback>
        <control shapeId="58375" r:id="rId16" name="cmdSpecifyArg5"/>
      </mc:Fallback>
    </mc:AlternateContent>
    <mc:AlternateContent xmlns:mc="http://schemas.openxmlformats.org/markup-compatibility/2006">
      <mc:Choice Requires="x14">
        <control shapeId="58376" r:id="rId18" name="cmdSpecifyArg6">
          <controlPr defaultSize="0" autoLine="0" r:id="rId19">
            <anchor moveWithCells="1">
              <from>
                <xdr:col>7</xdr:col>
                <xdr:colOff>0</xdr:colOff>
                <xdr:row>3</xdr:row>
                <xdr:rowOff>9525</xdr:rowOff>
              </from>
              <to>
                <xdr:col>8</xdr:col>
                <xdr:colOff>9525</xdr:colOff>
                <xdr:row>4</xdr:row>
                <xdr:rowOff>95250</xdr:rowOff>
              </to>
            </anchor>
          </controlPr>
        </control>
      </mc:Choice>
      <mc:Fallback>
        <control shapeId="58376" r:id="rId18" name="cmdSpecifyArg6"/>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sheetView workbookViewId="1"/>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108</v>
      </c>
    </row>
    <row r="3" spans="1:18" ht="15" customHeight="1" x14ac:dyDescent="0.2"/>
    <row r="7" spans="1:18" ht="22.5" customHeight="1" x14ac:dyDescent="0.2">
      <c r="B7" s="11" t="s">
        <v>2</v>
      </c>
      <c r="C7" s="11" t="s">
        <v>3</v>
      </c>
      <c r="D7" s="11" t="s">
        <v>4</v>
      </c>
      <c r="E7" s="11" t="s">
        <v>5</v>
      </c>
      <c r="F7" s="11" t="s">
        <v>6</v>
      </c>
      <c r="G7" s="11" t="s">
        <v>7</v>
      </c>
      <c r="H7" s="11" t="s">
        <v>8</v>
      </c>
      <c r="I7" s="15" t="s">
        <v>22</v>
      </c>
      <c r="J7" s="11"/>
      <c r="K7" s="11"/>
      <c r="L7" s="11"/>
      <c r="M7" s="11"/>
      <c r="N7" s="11"/>
      <c r="O7" s="11"/>
      <c r="P7" s="11"/>
      <c r="Q7" s="11"/>
      <c r="R7" s="11"/>
    </row>
  </sheetData>
  <phoneticPr fontId="19" type="noConversion"/>
  <pageMargins left="0.75" right="0.75" top="1" bottom="1" header="0.5" footer="0.5"/>
  <headerFooter alignWithMargins="0"/>
  <drawing r:id="rId1"/>
  <legacyDrawing r:id="rId2"/>
  <controls>
    <mc:AlternateContent xmlns:mc="http://schemas.openxmlformats.org/markup-compatibility/2006">
      <mc:Choice Requires="x14">
        <control shapeId="59402" r:id="rId3" name="cmdPopulateDataYears">
          <controlPr defaultSize="0" autoLine="0" r:id="rId4">
            <anchor moveWithCells="1">
              <from>
                <xdr:col>0</xdr:col>
                <xdr:colOff>28575</xdr:colOff>
                <xdr:row>4</xdr:row>
                <xdr:rowOff>19050</xdr:rowOff>
              </from>
              <to>
                <xdr:col>0</xdr:col>
                <xdr:colOff>847725</xdr:colOff>
                <xdr:row>6</xdr:row>
                <xdr:rowOff>104775</xdr:rowOff>
              </to>
            </anchor>
          </controlPr>
        </control>
      </mc:Choice>
      <mc:Fallback>
        <control shapeId="59402" r:id="rId3" name="cmdPopulateDataYears"/>
      </mc:Fallback>
    </mc:AlternateContent>
    <mc:AlternateContent xmlns:mc="http://schemas.openxmlformats.org/markup-compatibility/2006">
      <mc:Choice Requires="x14">
        <control shapeId="59393" r:id="rId5" name="cmdCheckTSandTIDDataSheet">
          <controlPr defaultSize="0" autoLine="0" r:id="rId6">
            <anchor moveWithCells="1">
              <from>
                <xdr:col>0</xdr:col>
                <xdr:colOff>38100</xdr:colOff>
                <xdr:row>2</xdr:row>
                <xdr:rowOff>9525</xdr:rowOff>
              </from>
              <to>
                <xdr:col>0</xdr:col>
                <xdr:colOff>857250</xdr:colOff>
                <xdr:row>3</xdr:row>
                <xdr:rowOff>57150</xdr:rowOff>
              </to>
            </anchor>
          </controlPr>
        </control>
      </mc:Choice>
      <mc:Fallback>
        <control shapeId="59393" r:id="rId5" name="cmdCheckTSandTIDDataSheet"/>
      </mc:Fallback>
    </mc:AlternateContent>
    <mc:AlternateContent xmlns:mc="http://schemas.openxmlformats.org/markup-compatibility/2006">
      <mc:Choice Requires="x14">
        <control shapeId="59394" r:id="rId7" name="cmdSpecifyParameter">
          <controlPr defaultSize="0" autoLine="0" r:id="rId8">
            <anchor moveWithCells="1">
              <from>
                <xdr:col>1</xdr:col>
                <xdr:colOff>0</xdr:colOff>
                <xdr:row>3</xdr:row>
                <xdr:rowOff>0</xdr:rowOff>
              </from>
              <to>
                <xdr:col>2</xdr:col>
                <xdr:colOff>19050</xdr:colOff>
                <xdr:row>4</xdr:row>
                <xdr:rowOff>104775</xdr:rowOff>
              </to>
            </anchor>
          </controlPr>
        </control>
      </mc:Choice>
      <mc:Fallback>
        <control shapeId="59394" r:id="rId7" name="cmdSpecifyParameter"/>
      </mc:Fallback>
    </mc:AlternateContent>
    <mc:AlternateContent xmlns:mc="http://schemas.openxmlformats.org/markup-compatibility/2006">
      <mc:Choice Requires="x14">
        <control shapeId="59395" r:id="rId9" name="cmdSpecifyArg1">
          <controlPr defaultSize="0" autoLine="0" r:id="rId10">
            <anchor moveWithCells="1">
              <from>
                <xdr:col>2</xdr:col>
                <xdr:colOff>0</xdr:colOff>
                <xdr:row>3</xdr:row>
                <xdr:rowOff>0</xdr:rowOff>
              </from>
              <to>
                <xdr:col>3</xdr:col>
                <xdr:colOff>9525</xdr:colOff>
                <xdr:row>4</xdr:row>
                <xdr:rowOff>104775</xdr:rowOff>
              </to>
            </anchor>
          </controlPr>
        </control>
      </mc:Choice>
      <mc:Fallback>
        <control shapeId="59395" r:id="rId9" name="cmdSpecifyArg1"/>
      </mc:Fallback>
    </mc:AlternateContent>
    <mc:AlternateContent xmlns:mc="http://schemas.openxmlformats.org/markup-compatibility/2006">
      <mc:Choice Requires="x14">
        <control shapeId="59396" r:id="rId11" name="cmdSpecifyArg2">
          <controlPr defaultSize="0" autoLine="0" r:id="rId12">
            <anchor moveWithCells="1">
              <from>
                <xdr:col>3</xdr:col>
                <xdr:colOff>0</xdr:colOff>
                <xdr:row>3</xdr:row>
                <xdr:rowOff>0</xdr:rowOff>
              </from>
              <to>
                <xdr:col>4</xdr:col>
                <xdr:colOff>0</xdr:colOff>
                <xdr:row>4</xdr:row>
                <xdr:rowOff>104775</xdr:rowOff>
              </to>
            </anchor>
          </controlPr>
        </control>
      </mc:Choice>
      <mc:Fallback>
        <control shapeId="59396" r:id="rId11" name="cmdSpecifyArg2"/>
      </mc:Fallback>
    </mc:AlternateContent>
    <mc:AlternateContent xmlns:mc="http://schemas.openxmlformats.org/markup-compatibility/2006">
      <mc:Choice Requires="x14">
        <control shapeId="59397" r:id="rId13" name="cmdSpecifyArg3">
          <controlPr defaultSize="0" autoLine="0" r:id="rId14">
            <anchor moveWithCells="1">
              <from>
                <xdr:col>4</xdr:col>
                <xdr:colOff>0</xdr:colOff>
                <xdr:row>3</xdr:row>
                <xdr:rowOff>0</xdr:rowOff>
              </from>
              <to>
                <xdr:col>5</xdr:col>
                <xdr:colOff>9525</xdr:colOff>
                <xdr:row>4</xdr:row>
                <xdr:rowOff>104775</xdr:rowOff>
              </to>
            </anchor>
          </controlPr>
        </control>
      </mc:Choice>
      <mc:Fallback>
        <control shapeId="59397" r:id="rId13" name="cmdSpecifyArg3"/>
      </mc:Fallback>
    </mc:AlternateContent>
    <mc:AlternateContent xmlns:mc="http://schemas.openxmlformats.org/markup-compatibility/2006">
      <mc:Choice Requires="x14">
        <control shapeId="59398" r:id="rId15" name="cmdSpecifyArg4">
          <controlPr defaultSize="0" autoLine="0" r:id="rId16">
            <anchor moveWithCells="1">
              <from>
                <xdr:col>5</xdr:col>
                <xdr:colOff>0</xdr:colOff>
                <xdr:row>3</xdr:row>
                <xdr:rowOff>0</xdr:rowOff>
              </from>
              <to>
                <xdr:col>6</xdr:col>
                <xdr:colOff>9525</xdr:colOff>
                <xdr:row>4</xdr:row>
                <xdr:rowOff>104775</xdr:rowOff>
              </to>
            </anchor>
          </controlPr>
        </control>
      </mc:Choice>
      <mc:Fallback>
        <control shapeId="59398" r:id="rId15" name="cmdSpecifyArg4"/>
      </mc:Fallback>
    </mc:AlternateContent>
    <mc:AlternateContent xmlns:mc="http://schemas.openxmlformats.org/markup-compatibility/2006">
      <mc:Choice Requires="x14">
        <control shapeId="59399" r:id="rId17" name="cmdSpecifyArg5">
          <controlPr defaultSize="0" autoLine="0" r:id="rId18">
            <anchor moveWithCells="1">
              <from>
                <xdr:col>6</xdr:col>
                <xdr:colOff>0</xdr:colOff>
                <xdr:row>3</xdr:row>
                <xdr:rowOff>0</xdr:rowOff>
              </from>
              <to>
                <xdr:col>7</xdr:col>
                <xdr:colOff>9525</xdr:colOff>
                <xdr:row>4</xdr:row>
                <xdr:rowOff>104775</xdr:rowOff>
              </to>
            </anchor>
          </controlPr>
        </control>
      </mc:Choice>
      <mc:Fallback>
        <control shapeId="59399" r:id="rId17" name="cmdSpecifyArg5"/>
      </mc:Fallback>
    </mc:AlternateContent>
    <mc:AlternateContent xmlns:mc="http://schemas.openxmlformats.org/markup-compatibility/2006">
      <mc:Choice Requires="x14">
        <control shapeId="59400" r:id="rId19" name="cmdSpecifyArg6">
          <controlPr defaultSize="0" autoLine="0" r:id="rId20">
            <anchor moveWithCells="1">
              <from>
                <xdr:col>7</xdr:col>
                <xdr:colOff>0</xdr:colOff>
                <xdr:row>3</xdr:row>
                <xdr:rowOff>0</xdr:rowOff>
              </from>
              <to>
                <xdr:col>8</xdr:col>
                <xdr:colOff>9525</xdr:colOff>
                <xdr:row>4</xdr:row>
                <xdr:rowOff>104775</xdr:rowOff>
              </to>
            </anchor>
          </controlPr>
        </control>
      </mc:Choice>
      <mc:Fallback>
        <control shapeId="59400" r:id="rId19" name="cmdSpecifyArg6"/>
      </mc:Fallback>
    </mc:AlternateContent>
    <mc:AlternateContent xmlns:mc="http://schemas.openxmlformats.org/markup-compatibility/2006">
      <mc:Choice Requires="x14">
        <control shapeId="59401" r:id="rId21" name="cmdSpecifyIEOptcode">
          <controlPr defaultSize="0" autoLine="0" r:id="rId22">
            <anchor moveWithCells="1">
              <from>
                <xdr:col>8</xdr:col>
                <xdr:colOff>19050</xdr:colOff>
                <xdr:row>3</xdr:row>
                <xdr:rowOff>0</xdr:rowOff>
              </from>
              <to>
                <xdr:col>8</xdr:col>
                <xdr:colOff>476250</xdr:colOff>
                <xdr:row>4</xdr:row>
                <xdr:rowOff>104775</xdr:rowOff>
              </to>
            </anchor>
          </controlPr>
        </control>
      </mc:Choice>
      <mc:Fallback>
        <control shapeId="59401" r:id="rId21" name="cmdSpecifyIEOptcode"/>
      </mc:Fallback>
    </mc:AlternateContent>
  </control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sheetView workbookViewId="1"/>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11</v>
      </c>
    </row>
    <row r="3" spans="1:19" ht="18.75" customHeight="1" x14ac:dyDescent="0.2"/>
    <row r="7" spans="1:19" x14ac:dyDescent="0.2">
      <c r="A7" s="11" t="s">
        <v>16</v>
      </c>
      <c r="B7" s="11" t="s">
        <v>24</v>
      </c>
      <c r="C7" s="11" t="s">
        <v>2</v>
      </c>
      <c r="D7" s="11" t="s">
        <v>3</v>
      </c>
      <c r="E7" s="11" t="s">
        <v>4</v>
      </c>
      <c r="F7" s="11" t="s">
        <v>5</v>
      </c>
      <c r="G7" s="11" t="s">
        <v>6</v>
      </c>
      <c r="H7" s="11" t="s">
        <v>7</v>
      </c>
      <c r="I7" s="11" t="s">
        <v>8</v>
      </c>
      <c r="J7" s="11" t="s">
        <v>9</v>
      </c>
      <c r="K7" s="11"/>
      <c r="L7" s="11"/>
      <c r="M7" s="11"/>
      <c r="N7" s="11"/>
      <c r="O7" s="11"/>
      <c r="P7" s="11"/>
      <c r="Q7" s="11"/>
      <c r="R7" s="11"/>
      <c r="S7" s="11"/>
    </row>
    <row r="9" spans="1:19" x14ac:dyDescent="0.2">
      <c r="A9" s="11" t="s">
        <v>113</v>
      </c>
    </row>
  </sheetData>
  <phoneticPr fontId="19" type="noConversion"/>
  <pageMargins left="0.75" right="0.75" top="1" bottom="1" header="0.5" footer="0.5"/>
  <headerFooter alignWithMargins="0"/>
  <drawing r:id="rId1"/>
  <legacyDrawing r:id="rId2"/>
  <controls>
    <mc:AlternateContent xmlns:mc="http://schemas.openxmlformats.org/markup-compatibility/2006">
      <mc:Choice Requires="x14">
        <control shapeId="60427" r:id="rId3" name="cmdPopulateDataYears">
          <controlPr defaultSize="0" autoLine="0" r:id="rId4">
            <anchor moveWithCells="1">
              <from>
                <xdr:col>0</xdr:col>
                <xdr:colOff>19050</xdr:colOff>
                <xdr:row>3</xdr:row>
                <xdr:rowOff>19050</xdr:rowOff>
              </from>
              <to>
                <xdr:col>0</xdr:col>
                <xdr:colOff>838200</xdr:colOff>
                <xdr:row>5</xdr:row>
                <xdr:rowOff>104775</xdr:rowOff>
              </to>
            </anchor>
          </controlPr>
        </control>
      </mc:Choice>
      <mc:Fallback>
        <control shapeId="60427" r:id="rId3" name="cmdPopulateDataYears"/>
      </mc:Fallback>
    </mc:AlternateContent>
    <mc:AlternateContent xmlns:mc="http://schemas.openxmlformats.org/markup-compatibility/2006">
      <mc:Choice Requires="x14">
        <control shapeId="60418" r:id="rId5" name="cmdSpecifyParameter">
          <controlPr defaultSize="0" autoLine="0" r:id="rId6">
            <anchor moveWithCells="1">
              <from>
                <xdr:col>2</xdr:col>
                <xdr:colOff>0</xdr:colOff>
                <xdr:row>3</xdr:row>
                <xdr:rowOff>0</xdr:rowOff>
              </from>
              <to>
                <xdr:col>3</xdr:col>
                <xdr:colOff>28575</xdr:colOff>
                <xdr:row>4</xdr:row>
                <xdr:rowOff>104775</xdr:rowOff>
              </to>
            </anchor>
          </controlPr>
        </control>
      </mc:Choice>
      <mc:Fallback>
        <control shapeId="60418" r:id="rId5" name="cmdSpecifyParameter"/>
      </mc:Fallback>
    </mc:AlternateContent>
    <mc:AlternateContent xmlns:mc="http://schemas.openxmlformats.org/markup-compatibility/2006">
      <mc:Choice Requires="x14">
        <control shapeId="60419" r:id="rId7" name="cmdSpecifyArg1">
          <controlPr defaultSize="0" autoLine="0" r:id="rId8">
            <anchor moveWithCells="1">
              <from>
                <xdr:col>3</xdr:col>
                <xdr:colOff>19050</xdr:colOff>
                <xdr:row>3</xdr:row>
                <xdr:rowOff>0</xdr:rowOff>
              </from>
              <to>
                <xdr:col>4</xdr:col>
                <xdr:colOff>9525</xdr:colOff>
                <xdr:row>4</xdr:row>
                <xdr:rowOff>104775</xdr:rowOff>
              </to>
            </anchor>
          </controlPr>
        </control>
      </mc:Choice>
      <mc:Fallback>
        <control shapeId="60419" r:id="rId7" name="cmdSpecifyArg1"/>
      </mc:Fallback>
    </mc:AlternateContent>
    <mc:AlternateContent xmlns:mc="http://schemas.openxmlformats.org/markup-compatibility/2006">
      <mc:Choice Requires="x14">
        <control shapeId="60420" r:id="rId9" name="cmdSpecifyArg2">
          <controlPr defaultSize="0" autoLine="0" r:id="rId10">
            <anchor moveWithCells="1">
              <from>
                <xdr:col>4</xdr:col>
                <xdr:colOff>9525</xdr:colOff>
                <xdr:row>3</xdr:row>
                <xdr:rowOff>0</xdr:rowOff>
              </from>
              <to>
                <xdr:col>5</xdr:col>
                <xdr:colOff>9525</xdr:colOff>
                <xdr:row>4</xdr:row>
                <xdr:rowOff>104775</xdr:rowOff>
              </to>
            </anchor>
          </controlPr>
        </control>
      </mc:Choice>
      <mc:Fallback>
        <control shapeId="60420" r:id="rId9" name="cmdSpecifyArg2"/>
      </mc:Fallback>
    </mc:AlternateContent>
    <mc:AlternateContent xmlns:mc="http://schemas.openxmlformats.org/markup-compatibility/2006">
      <mc:Choice Requires="x14">
        <control shapeId="60421" r:id="rId11" name="cmdSpecifyArg3">
          <controlPr defaultSize="0" autoLine="0" r:id="rId12">
            <anchor moveWithCells="1">
              <from>
                <xdr:col>5</xdr:col>
                <xdr:colOff>9525</xdr:colOff>
                <xdr:row>3</xdr:row>
                <xdr:rowOff>0</xdr:rowOff>
              </from>
              <to>
                <xdr:col>6</xdr:col>
                <xdr:colOff>19050</xdr:colOff>
                <xdr:row>4</xdr:row>
                <xdr:rowOff>104775</xdr:rowOff>
              </to>
            </anchor>
          </controlPr>
        </control>
      </mc:Choice>
      <mc:Fallback>
        <control shapeId="60421" r:id="rId11" name="cmdSpecifyArg3"/>
      </mc:Fallback>
    </mc:AlternateContent>
    <mc:AlternateContent xmlns:mc="http://schemas.openxmlformats.org/markup-compatibility/2006">
      <mc:Choice Requires="x14">
        <control shapeId="60422" r:id="rId13" name="cmdSpecifyArg4">
          <controlPr defaultSize="0" autoLine="0" r:id="rId14">
            <anchor moveWithCells="1">
              <from>
                <xdr:col>6</xdr:col>
                <xdr:colOff>9525</xdr:colOff>
                <xdr:row>3</xdr:row>
                <xdr:rowOff>0</xdr:rowOff>
              </from>
              <to>
                <xdr:col>7</xdr:col>
                <xdr:colOff>19050</xdr:colOff>
                <xdr:row>4</xdr:row>
                <xdr:rowOff>104775</xdr:rowOff>
              </to>
            </anchor>
          </controlPr>
        </control>
      </mc:Choice>
      <mc:Fallback>
        <control shapeId="60422" r:id="rId13" name="cmdSpecifyArg4"/>
      </mc:Fallback>
    </mc:AlternateContent>
    <mc:AlternateContent xmlns:mc="http://schemas.openxmlformats.org/markup-compatibility/2006">
      <mc:Choice Requires="x14">
        <control shapeId="60423" r:id="rId15" name="cmdSpecifyArg5">
          <controlPr defaultSize="0" autoLine="0" r:id="rId16">
            <anchor moveWithCells="1">
              <from>
                <xdr:col>7</xdr:col>
                <xdr:colOff>9525</xdr:colOff>
                <xdr:row>3</xdr:row>
                <xdr:rowOff>0</xdr:rowOff>
              </from>
              <to>
                <xdr:col>8</xdr:col>
                <xdr:colOff>19050</xdr:colOff>
                <xdr:row>4</xdr:row>
                <xdr:rowOff>104775</xdr:rowOff>
              </to>
            </anchor>
          </controlPr>
        </control>
      </mc:Choice>
      <mc:Fallback>
        <control shapeId="60423" r:id="rId15" name="cmdSpecifyArg5"/>
      </mc:Fallback>
    </mc:AlternateContent>
    <mc:AlternateContent xmlns:mc="http://schemas.openxmlformats.org/markup-compatibility/2006">
      <mc:Choice Requires="x14">
        <control shapeId="60424" r:id="rId17" name="cmdSpecifyArg6">
          <controlPr defaultSize="0" autoLine="0" r:id="rId18">
            <anchor moveWithCells="1">
              <from>
                <xdr:col>8</xdr:col>
                <xdr:colOff>19050</xdr:colOff>
                <xdr:row>3</xdr:row>
                <xdr:rowOff>0</xdr:rowOff>
              </from>
              <to>
                <xdr:col>9</xdr:col>
                <xdr:colOff>28575</xdr:colOff>
                <xdr:row>4</xdr:row>
                <xdr:rowOff>104775</xdr:rowOff>
              </to>
            </anchor>
          </controlPr>
        </control>
      </mc:Choice>
      <mc:Fallback>
        <control shapeId="60424" r:id="rId17" name="cmdSpecifyArg6"/>
      </mc:Fallback>
    </mc:AlternateContent>
    <mc:AlternateContent xmlns:mc="http://schemas.openxmlformats.org/markup-compatibility/2006">
      <mc:Choice Requires="x14">
        <control shapeId="60425" r:id="rId19" name="cmdSpecifyIEOptcode">
          <controlPr defaultSize="0" autoLine="0" autoPict="0" r:id="rId20">
            <anchor moveWithCells="1">
              <from>
                <xdr:col>9</xdr:col>
                <xdr:colOff>19050</xdr:colOff>
                <xdr:row>3</xdr:row>
                <xdr:rowOff>0</xdr:rowOff>
              </from>
              <to>
                <xdr:col>10</xdr:col>
                <xdr:colOff>0</xdr:colOff>
                <xdr:row>4</xdr:row>
                <xdr:rowOff>85725</xdr:rowOff>
              </to>
            </anchor>
          </controlPr>
        </control>
      </mc:Choice>
      <mc:Fallback>
        <control shapeId="60425" r:id="rId19" name="cmdSpecifyIEOptcode"/>
      </mc:Fallback>
    </mc:AlternateContent>
    <mc:AlternateContent xmlns:mc="http://schemas.openxmlformats.org/markup-compatibility/2006">
      <mc:Choice Requires="x14">
        <control shapeId="60426" r:id="rId21" name="cmdCheckTSTradeSheet">
          <controlPr defaultSize="0" autoLine="0" r:id="rId22">
            <anchor moveWithCells="1">
              <from>
                <xdr:col>0</xdr:col>
                <xdr:colOff>19050</xdr:colOff>
                <xdr:row>2</xdr:row>
                <xdr:rowOff>0</xdr:rowOff>
              </from>
              <to>
                <xdr:col>0</xdr:col>
                <xdr:colOff>838200</xdr:colOff>
                <xdr:row>3</xdr:row>
                <xdr:rowOff>0</xdr:rowOff>
              </to>
            </anchor>
          </controlPr>
        </control>
      </mc:Choice>
      <mc:Fallback>
        <control shapeId="60426" r:id="rId21" name="cmdCheckTSTradeSheet"/>
      </mc:Fallback>
    </mc:AlternateContent>
  </control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sheetView workbookViewId="1"/>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12</v>
      </c>
    </row>
    <row r="3" spans="1:10" ht="15.75" customHeight="1" x14ac:dyDescent="0.2"/>
    <row r="7" spans="1:10" x14ac:dyDescent="0.2">
      <c r="A7" s="11" t="s">
        <v>16</v>
      </c>
      <c r="B7" s="11" t="s">
        <v>24</v>
      </c>
      <c r="C7" s="11" t="s">
        <v>2</v>
      </c>
      <c r="D7" s="11" t="s">
        <v>3</v>
      </c>
      <c r="E7" s="11" t="s">
        <v>4</v>
      </c>
      <c r="F7" s="11" t="s">
        <v>5</v>
      </c>
      <c r="G7" s="11" t="s">
        <v>6</v>
      </c>
      <c r="H7" s="11" t="s">
        <v>7</v>
      </c>
      <c r="I7" s="11" t="s">
        <v>8</v>
      </c>
      <c r="J7" s="11" t="s">
        <v>21</v>
      </c>
    </row>
    <row r="9" spans="1:10" x14ac:dyDescent="0.2">
      <c r="A9" s="11" t="s">
        <v>112</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1442" r:id="rId4" name="cmdCheckTIDTradeSheet">
          <controlPr defaultSize="0" autoLine="0" r:id="rId5">
            <anchor moveWithCells="1">
              <from>
                <xdr:col>0</xdr:col>
                <xdr:colOff>9525</xdr:colOff>
                <xdr:row>2</xdr:row>
                <xdr:rowOff>0</xdr:rowOff>
              </from>
              <to>
                <xdr:col>0</xdr:col>
                <xdr:colOff>828675</xdr:colOff>
                <xdr:row>3</xdr:row>
                <xdr:rowOff>38100</xdr:rowOff>
              </to>
            </anchor>
          </controlPr>
        </control>
      </mc:Choice>
      <mc:Fallback>
        <control shapeId="61442" r:id="rId4" name="cmdCheckTIDTradeSheet"/>
      </mc:Fallback>
    </mc:AlternateContent>
    <mc:AlternateContent xmlns:mc="http://schemas.openxmlformats.org/markup-compatibility/2006">
      <mc:Choice Requires="x14">
        <control shapeId="61443" r:id="rId6" name="cmdSpecifyParameter">
          <controlPr defaultSize="0" autoLine="0" r:id="rId7">
            <anchor moveWithCells="1">
              <from>
                <xdr:col>2</xdr:col>
                <xdr:colOff>0</xdr:colOff>
                <xdr:row>3</xdr:row>
                <xdr:rowOff>9525</xdr:rowOff>
              </from>
              <to>
                <xdr:col>3</xdr:col>
                <xdr:colOff>28575</xdr:colOff>
                <xdr:row>4</xdr:row>
                <xdr:rowOff>114300</xdr:rowOff>
              </to>
            </anchor>
          </controlPr>
        </control>
      </mc:Choice>
      <mc:Fallback>
        <control shapeId="61443" r:id="rId6" name="cmdSpecifyParameter"/>
      </mc:Fallback>
    </mc:AlternateContent>
    <mc:AlternateContent xmlns:mc="http://schemas.openxmlformats.org/markup-compatibility/2006">
      <mc:Choice Requires="x14">
        <control shapeId="61444" r:id="rId8" name="cmdSpecifyArg1">
          <controlPr defaultSize="0" autoLine="0" r:id="rId9">
            <anchor moveWithCells="1">
              <from>
                <xdr:col>3</xdr:col>
                <xdr:colOff>9525</xdr:colOff>
                <xdr:row>3</xdr:row>
                <xdr:rowOff>9525</xdr:rowOff>
              </from>
              <to>
                <xdr:col>4</xdr:col>
                <xdr:colOff>0</xdr:colOff>
                <xdr:row>4</xdr:row>
                <xdr:rowOff>114300</xdr:rowOff>
              </to>
            </anchor>
          </controlPr>
        </control>
      </mc:Choice>
      <mc:Fallback>
        <control shapeId="61444" r:id="rId8" name="cmdSpecifyArg1"/>
      </mc:Fallback>
    </mc:AlternateContent>
    <mc:AlternateContent xmlns:mc="http://schemas.openxmlformats.org/markup-compatibility/2006">
      <mc:Choice Requires="x14">
        <control shapeId="61445" r:id="rId10" name="cmdSpecifyArg2">
          <controlPr defaultSize="0" autoLine="0" r:id="rId11">
            <anchor moveWithCells="1">
              <from>
                <xdr:col>4</xdr:col>
                <xdr:colOff>9525</xdr:colOff>
                <xdr:row>3</xdr:row>
                <xdr:rowOff>9525</xdr:rowOff>
              </from>
              <to>
                <xdr:col>5</xdr:col>
                <xdr:colOff>9525</xdr:colOff>
                <xdr:row>4</xdr:row>
                <xdr:rowOff>114300</xdr:rowOff>
              </to>
            </anchor>
          </controlPr>
        </control>
      </mc:Choice>
      <mc:Fallback>
        <control shapeId="61445" r:id="rId10" name="cmdSpecifyArg2"/>
      </mc:Fallback>
    </mc:AlternateContent>
    <mc:AlternateContent xmlns:mc="http://schemas.openxmlformats.org/markup-compatibility/2006">
      <mc:Choice Requires="x14">
        <control shapeId="61446" r:id="rId12" name="cmdSpecifyArg3">
          <controlPr defaultSize="0" autoLine="0" r:id="rId13">
            <anchor moveWithCells="1">
              <from>
                <xdr:col>5</xdr:col>
                <xdr:colOff>9525</xdr:colOff>
                <xdr:row>3</xdr:row>
                <xdr:rowOff>9525</xdr:rowOff>
              </from>
              <to>
                <xdr:col>6</xdr:col>
                <xdr:colOff>19050</xdr:colOff>
                <xdr:row>4</xdr:row>
                <xdr:rowOff>114300</xdr:rowOff>
              </to>
            </anchor>
          </controlPr>
        </control>
      </mc:Choice>
      <mc:Fallback>
        <control shapeId="61446" r:id="rId12" name="cmdSpecifyArg3"/>
      </mc:Fallback>
    </mc:AlternateContent>
    <mc:AlternateContent xmlns:mc="http://schemas.openxmlformats.org/markup-compatibility/2006">
      <mc:Choice Requires="x14">
        <control shapeId="61447" r:id="rId14" name="cmdSpecifyArg4">
          <controlPr defaultSize="0" autoLine="0" r:id="rId15">
            <anchor moveWithCells="1">
              <from>
                <xdr:col>6</xdr:col>
                <xdr:colOff>9525</xdr:colOff>
                <xdr:row>3</xdr:row>
                <xdr:rowOff>9525</xdr:rowOff>
              </from>
              <to>
                <xdr:col>7</xdr:col>
                <xdr:colOff>19050</xdr:colOff>
                <xdr:row>4</xdr:row>
                <xdr:rowOff>114300</xdr:rowOff>
              </to>
            </anchor>
          </controlPr>
        </control>
      </mc:Choice>
      <mc:Fallback>
        <control shapeId="61447" r:id="rId14" name="cmdSpecifyArg4"/>
      </mc:Fallback>
    </mc:AlternateContent>
    <mc:AlternateContent xmlns:mc="http://schemas.openxmlformats.org/markup-compatibility/2006">
      <mc:Choice Requires="x14">
        <control shapeId="61448" r:id="rId16" name="cmdSpecifyArg5">
          <controlPr defaultSize="0" autoLine="0" r:id="rId17">
            <anchor moveWithCells="1">
              <from>
                <xdr:col>7</xdr:col>
                <xdr:colOff>9525</xdr:colOff>
                <xdr:row>3</xdr:row>
                <xdr:rowOff>9525</xdr:rowOff>
              </from>
              <to>
                <xdr:col>8</xdr:col>
                <xdr:colOff>19050</xdr:colOff>
                <xdr:row>4</xdr:row>
                <xdr:rowOff>114300</xdr:rowOff>
              </to>
            </anchor>
          </controlPr>
        </control>
      </mc:Choice>
      <mc:Fallback>
        <control shapeId="61448" r:id="rId16" name="cmdSpecifyArg5"/>
      </mc:Fallback>
    </mc:AlternateContent>
    <mc:AlternateContent xmlns:mc="http://schemas.openxmlformats.org/markup-compatibility/2006">
      <mc:Choice Requires="x14">
        <control shapeId="61449" r:id="rId18" name="cmdSpecifyArg6">
          <controlPr defaultSize="0" autoLine="0" r:id="rId19">
            <anchor moveWithCells="1">
              <from>
                <xdr:col>8</xdr:col>
                <xdr:colOff>9525</xdr:colOff>
                <xdr:row>3</xdr:row>
                <xdr:rowOff>9525</xdr:rowOff>
              </from>
              <to>
                <xdr:col>9</xdr:col>
                <xdr:colOff>19050</xdr:colOff>
                <xdr:row>4</xdr:row>
                <xdr:rowOff>114300</xdr:rowOff>
              </to>
            </anchor>
          </controlPr>
        </control>
      </mc:Choice>
      <mc:Fallback>
        <control shapeId="61449" r:id="rId18" name="cmdSpecifyArg6"/>
      </mc:Fallback>
    </mc:AlternateContent>
  </control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sheetView workbookViewId="1"/>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109</v>
      </c>
    </row>
    <row r="3" spans="1:19" ht="20.25" customHeight="1" x14ac:dyDescent="0.2"/>
    <row r="7" spans="1:19" ht="23.25" customHeight="1" x14ac:dyDescent="0.2">
      <c r="A7" s="11" t="s">
        <v>16</v>
      </c>
      <c r="B7" s="11" t="s">
        <v>24</v>
      </c>
      <c r="C7" s="11" t="s">
        <v>2</v>
      </c>
      <c r="D7" s="11" t="s">
        <v>3</v>
      </c>
      <c r="E7" s="11" t="s">
        <v>4</v>
      </c>
      <c r="F7" s="11" t="s">
        <v>5</v>
      </c>
      <c r="G7" s="11" t="s">
        <v>6</v>
      </c>
      <c r="H7" s="11" t="s">
        <v>7</v>
      </c>
      <c r="I7" s="11" t="s">
        <v>8</v>
      </c>
      <c r="J7" s="15" t="s">
        <v>22</v>
      </c>
      <c r="K7" s="11"/>
      <c r="L7" s="11"/>
      <c r="M7" s="11"/>
      <c r="N7" s="11"/>
      <c r="O7" s="11"/>
      <c r="P7" s="11"/>
      <c r="Q7" s="11"/>
      <c r="R7" s="11"/>
      <c r="S7" s="11"/>
    </row>
    <row r="9" spans="1:19" ht="13.5" customHeight="1" x14ac:dyDescent="0.2">
      <c r="A9" s="11" t="s">
        <v>111</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2475" r:id="rId4" name="cmdPopulateDataYears">
          <controlPr defaultSize="0" autoLine="0" r:id="rId5">
            <anchor moveWithCells="1">
              <from>
                <xdr:col>0</xdr:col>
                <xdr:colOff>9525</xdr:colOff>
                <xdr:row>4</xdr:row>
                <xdr:rowOff>19050</xdr:rowOff>
              </from>
              <to>
                <xdr:col>0</xdr:col>
                <xdr:colOff>666750</xdr:colOff>
                <xdr:row>6</xdr:row>
                <xdr:rowOff>38100</xdr:rowOff>
              </to>
            </anchor>
          </controlPr>
        </control>
      </mc:Choice>
      <mc:Fallback>
        <control shapeId="62475" r:id="rId4" name="cmdPopulateDataYears"/>
      </mc:Fallback>
    </mc:AlternateContent>
    <mc:AlternateContent xmlns:mc="http://schemas.openxmlformats.org/markup-compatibility/2006">
      <mc:Choice Requires="x14">
        <control shapeId="62466" r:id="rId6" name="cmdCheckTSandTIDTradeSheet">
          <controlPr defaultSize="0" autoLine="0" r:id="rId7">
            <anchor moveWithCells="1">
              <from>
                <xdr:col>0</xdr:col>
                <xdr:colOff>9525</xdr:colOff>
                <xdr:row>2</xdr:row>
                <xdr:rowOff>19050</xdr:rowOff>
              </from>
              <to>
                <xdr:col>0</xdr:col>
                <xdr:colOff>828675</xdr:colOff>
                <xdr:row>3</xdr:row>
                <xdr:rowOff>0</xdr:rowOff>
              </to>
            </anchor>
          </controlPr>
        </control>
      </mc:Choice>
      <mc:Fallback>
        <control shapeId="62466" r:id="rId6" name="cmdCheckTSandTIDTradeSheet"/>
      </mc:Fallback>
    </mc:AlternateContent>
    <mc:AlternateContent xmlns:mc="http://schemas.openxmlformats.org/markup-compatibility/2006">
      <mc:Choice Requires="x14">
        <control shapeId="62467" r:id="rId8" name="cmdSpecifyParameter">
          <controlPr defaultSize="0" autoLine="0" r:id="rId9">
            <anchor moveWithCells="1">
              <from>
                <xdr:col>2</xdr:col>
                <xdr:colOff>9525</xdr:colOff>
                <xdr:row>3</xdr:row>
                <xdr:rowOff>9525</xdr:rowOff>
              </from>
              <to>
                <xdr:col>3</xdr:col>
                <xdr:colOff>9525</xdr:colOff>
                <xdr:row>4</xdr:row>
                <xdr:rowOff>85725</xdr:rowOff>
              </to>
            </anchor>
          </controlPr>
        </control>
      </mc:Choice>
      <mc:Fallback>
        <control shapeId="62467" r:id="rId8" name="cmdSpecifyParameter"/>
      </mc:Fallback>
    </mc:AlternateContent>
    <mc:AlternateContent xmlns:mc="http://schemas.openxmlformats.org/markup-compatibility/2006">
      <mc:Choice Requires="x14">
        <control shapeId="62468" r:id="rId10" name="cmdSpecifyArg1">
          <controlPr defaultSize="0" autoLine="0" r:id="rId11">
            <anchor moveWithCells="1">
              <from>
                <xdr:col>3</xdr:col>
                <xdr:colOff>9525</xdr:colOff>
                <xdr:row>3</xdr:row>
                <xdr:rowOff>9525</xdr:rowOff>
              </from>
              <to>
                <xdr:col>4</xdr:col>
                <xdr:colOff>19050</xdr:colOff>
                <xdr:row>4</xdr:row>
                <xdr:rowOff>85725</xdr:rowOff>
              </to>
            </anchor>
          </controlPr>
        </control>
      </mc:Choice>
      <mc:Fallback>
        <control shapeId="62468" r:id="rId10" name="cmdSpecifyArg1"/>
      </mc:Fallback>
    </mc:AlternateContent>
    <mc:AlternateContent xmlns:mc="http://schemas.openxmlformats.org/markup-compatibility/2006">
      <mc:Choice Requires="x14">
        <control shapeId="62469" r:id="rId12" name="cmdSpecifyArg2">
          <controlPr defaultSize="0" autoLine="0" r:id="rId13">
            <anchor moveWithCells="1">
              <from>
                <xdr:col>4</xdr:col>
                <xdr:colOff>9525</xdr:colOff>
                <xdr:row>3</xdr:row>
                <xdr:rowOff>9525</xdr:rowOff>
              </from>
              <to>
                <xdr:col>5</xdr:col>
                <xdr:colOff>19050</xdr:colOff>
                <xdr:row>4</xdr:row>
                <xdr:rowOff>85725</xdr:rowOff>
              </to>
            </anchor>
          </controlPr>
        </control>
      </mc:Choice>
      <mc:Fallback>
        <control shapeId="62469" r:id="rId12" name="cmdSpecifyArg2"/>
      </mc:Fallback>
    </mc:AlternateContent>
    <mc:AlternateContent xmlns:mc="http://schemas.openxmlformats.org/markup-compatibility/2006">
      <mc:Choice Requires="x14">
        <control shapeId="62470" r:id="rId14" name="cmdSpecifyArg3">
          <controlPr defaultSize="0" autoLine="0" r:id="rId15">
            <anchor moveWithCells="1">
              <from>
                <xdr:col>5</xdr:col>
                <xdr:colOff>9525</xdr:colOff>
                <xdr:row>3</xdr:row>
                <xdr:rowOff>9525</xdr:rowOff>
              </from>
              <to>
                <xdr:col>6</xdr:col>
                <xdr:colOff>19050</xdr:colOff>
                <xdr:row>4</xdr:row>
                <xdr:rowOff>85725</xdr:rowOff>
              </to>
            </anchor>
          </controlPr>
        </control>
      </mc:Choice>
      <mc:Fallback>
        <control shapeId="62470" r:id="rId14" name="cmdSpecifyArg3"/>
      </mc:Fallback>
    </mc:AlternateContent>
    <mc:AlternateContent xmlns:mc="http://schemas.openxmlformats.org/markup-compatibility/2006">
      <mc:Choice Requires="x14">
        <control shapeId="62471" r:id="rId16" name="cmdSpecifyArg4">
          <controlPr defaultSize="0" autoLine="0" r:id="rId17">
            <anchor moveWithCells="1">
              <from>
                <xdr:col>6</xdr:col>
                <xdr:colOff>9525</xdr:colOff>
                <xdr:row>3</xdr:row>
                <xdr:rowOff>9525</xdr:rowOff>
              </from>
              <to>
                <xdr:col>7</xdr:col>
                <xdr:colOff>19050</xdr:colOff>
                <xdr:row>4</xdr:row>
                <xdr:rowOff>85725</xdr:rowOff>
              </to>
            </anchor>
          </controlPr>
        </control>
      </mc:Choice>
      <mc:Fallback>
        <control shapeId="62471" r:id="rId16" name="cmdSpecifyArg4"/>
      </mc:Fallback>
    </mc:AlternateContent>
    <mc:AlternateContent xmlns:mc="http://schemas.openxmlformats.org/markup-compatibility/2006">
      <mc:Choice Requires="x14">
        <control shapeId="62472" r:id="rId18" name="cmdSpecifyArg5">
          <controlPr defaultSize="0" autoLine="0" r:id="rId19">
            <anchor moveWithCells="1">
              <from>
                <xdr:col>7</xdr:col>
                <xdr:colOff>9525</xdr:colOff>
                <xdr:row>3</xdr:row>
                <xdr:rowOff>9525</xdr:rowOff>
              </from>
              <to>
                <xdr:col>8</xdr:col>
                <xdr:colOff>19050</xdr:colOff>
                <xdr:row>4</xdr:row>
                <xdr:rowOff>85725</xdr:rowOff>
              </to>
            </anchor>
          </controlPr>
        </control>
      </mc:Choice>
      <mc:Fallback>
        <control shapeId="62472" r:id="rId18" name="cmdSpecifyArg5"/>
      </mc:Fallback>
    </mc:AlternateContent>
    <mc:AlternateContent xmlns:mc="http://schemas.openxmlformats.org/markup-compatibility/2006">
      <mc:Choice Requires="x14">
        <control shapeId="62473" r:id="rId20" name="cmdSpecifyArg6">
          <controlPr defaultSize="0" autoLine="0" r:id="rId21">
            <anchor moveWithCells="1">
              <from>
                <xdr:col>8</xdr:col>
                <xdr:colOff>9525</xdr:colOff>
                <xdr:row>3</xdr:row>
                <xdr:rowOff>9525</xdr:rowOff>
              </from>
              <to>
                <xdr:col>9</xdr:col>
                <xdr:colOff>19050</xdr:colOff>
                <xdr:row>4</xdr:row>
                <xdr:rowOff>85725</xdr:rowOff>
              </to>
            </anchor>
          </controlPr>
        </control>
      </mc:Choice>
      <mc:Fallback>
        <control shapeId="62473" r:id="rId20" name="cmdSpecifyArg6"/>
      </mc:Fallback>
    </mc:AlternateContent>
    <mc:AlternateContent xmlns:mc="http://schemas.openxmlformats.org/markup-compatibility/2006">
      <mc:Choice Requires="x14">
        <control shapeId="62474" r:id="rId22" name="cmdSpecifyIEOptcode">
          <controlPr defaultSize="0" autoLine="0" r:id="rId23">
            <anchor moveWithCells="1">
              <from>
                <xdr:col>9</xdr:col>
                <xdr:colOff>28575</xdr:colOff>
                <xdr:row>3</xdr:row>
                <xdr:rowOff>9525</xdr:rowOff>
              </from>
              <to>
                <xdr:col>10</xdr:col>
                <xdr:colOff>9525</xdr:colOff>
                <xdr:row>4</xdr:row>
                <xdr:rowOff>85725</xdr:rowOff>
              </to>
            </anchor>
          </controlPr>
        </control>
      </mc:Choice>
      <mc:Fallback>
        <control shapeId="62474" r:id="rId22" name="cmdSpecifyIEOptcode"/>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tabColor theme="9"/>
  </sheetPr>
  <dimension ref="B3:E27"/>
  <sheetViews>
    <sheetView workbookViewId="0">
      <selection activeCell="D10" sqref="D10"/>
    </sheetView>
    <sheetView workbookViewId="1"/>
  </sheetViews>
  <sheetFormatPr defaultRowHeight="12.75" x14ac:dyDescent="0.2"/>
  <cols>
    <col min="2" max="3" width="18.140625" customWidth="1"/>
    <col min="4" max="4" width="31.42578125" customWidth="1"/>
    <col min="5" max="5" width="7" customWidth="1"/>
  </cols>
  <sheetData>
    <row r="3" spans="2:5" ht="18" thickBot="1" x14ac:dyDescent="0.35">
      <c r="B3" s="87" t="s">
        <v>152</v>
      </c>
      <c r="C3" s="87"/>
      <c r="D3" s="87"/>
      <c r="E3" s="84" t="s">
        <v>155</v>
      </c>
    </row>
    <row r="4" spans="2:5" ht="13.5" thickTop="1" x14ac:dyDescent="0.2"/>
    <row r="5" spans="2:5" x14ac:dyDescent="0.2">
      <c r="B5" s="84" t="s">
        <v>153</v>
      </c>
      <c r="C5" s="84" t="s">
        <v>15</v>
      </c>
      <c r="D5" s="84" t="s">
        <v>156</v>
      </c>
    </row>
    <row r="6" spans="2:5" ht="15" x14ac:dyDescent="0.25">
      <c r="B6" s="84" t="s">
        <v>154</v>
      </c>
      <c r="C6" s="84" t="s">
        <v>157</v>
      </c>
      <c r="E6" s="106">
        <v>1</v>
      </c>
    </row>
    <row r="7" spans="2:5" x14ac:dyDescent="0.2">
      <c r="D7" t="str">
        <f ca="1">Commodities_BASE!A2</f>
        <v>Commodities_BASE</v>
      </c>
      <c r="E7" s="107">
        <f t="shared" ref="E7:E11" si="0">$E$6</f>
        <v>1</v>
      </c>
    </row>
    <row r="8" spans="2:5" x14ac:dyDescent="0.2">
      <c r="D8" t="str">
        <f ca="1">CommData_BASE!A2</f>
        <v>CommData_BASE</v>
      </c>
      <c r="E8" s="107">
        <f t="shared" si="0"/>
        <v>1</v>
      </c>
    </row>
    <row r="9" spans="2:5" x14ac:dyDescent="0.2">
      <c r="D9" t="str">
        <f ca="1">Processes_BASE!A2</f>
        <v>Processes_BASE</v>
      </c>
      <c r="E9" s="107">
        <f t="shared" si="0"/>
        <v>1</v>
      </c>
    </row>
    <row r="10" spans="2:5" x14ac:dyDescent="0.2">
      <c r="D10" t="e">
        <f>#REF!</f>
        <v>#REF!</v>
      </c>
      <c r="E10" s="107">
        <f t="shared" si="0"/>
        <v>1</v>
      </c>
    </row>
    <row r="11" spans="2:5" x14ac:dyDescent="0.2">
      <c r="D11" t="str">
        <f ca="1">'ProcData_plants and boilers'!A2</f>
        <v>ProcData_plants and boilers</v>
      </c>
      <c r="E11" s="107">
        <f t="shared" si="0"/>
        <v>1</v>
      </c>
    </row>
    <row r="12" spans="2:5" x14ac:dyDescent="0.2">
      <c r="E12" s="107"/>
    </row>
    <row r="13" spans="2:5" x14ac:dyDescent="0.2">
      <c r="E13" s="107"/>
    </row>
    <row r="14" spans="2:5" x14ac:dyDescent="0.2">
      <c r="E14" s="107"/>
    </row>
    <row r="15" spans="2:5" x14ac:dyDescent="0.2">
      <c r="E15" s="107"/>
    </row>
    <row r="16" spans="2:5" x14ac:dyDescent="0.2">
      <c r="E16" s="107"/>
    </row>
    <row r="17" spans="5:5" x14ac:dyDescent="0.2">
      <c r="E17" s="107"/>
    </row>
    <row r="18" spans="5:5" x14ac:dyDescent="0.2">
      <c r="E18" s="107"/>
    </row>
    <row r="19" spans="5:5" x14ac:dyDescent="0.2">
      <c r="E19" s="107"/>
    </row>
    <row r="20" spans="5:5" x14ac:dyDescent="0.2">
      <c r="E20" s="107"/>
    </row>
    <row r="21" spans="5:5" x14ac:dyDescent="0.2">
      <c r="E21" s="107"/>
    </row>
    <row r="22" spans="5:5" x14ac:dyDescent="0.2">
      <c r="E22" s="107"/>
    </row>
    <row r="23" spans="5:5" x14ac:dyDescent="0.2">
      <c r="E23" s="107"/>
    </row>
    <row r="24" spans="5:5" x14ac:dyDescent="0.2">
      <c r="E24" s="107"/>
    </row>
    <row r="25" spans="5:5" x14ac:dyDescent="0.2">
      <c r="E25" s="107"/>
    </row>
    <row r="26" spans="5:5" x14ac:dyDescent="0.2">
      <c r="E26" s="107"/>
    </row>
    <row r="27" spans="5:5" x14ac:dyDescent="0.2">
      <c r="E27" s="10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1CB75-6CAF-478F-BA1F-759C186639D3}">
  <sheetPr>
    <tabColor theme="1"/>
  </sheetPr>
  <dimension ref="B2:M38"/>
  <sheetViews>
    <sheetView zoomScaleNormal="100" workbookViewId="0">
      <selection activeCell="F38" sqref="F38"/>
    </sheetView>
    <sheetView workbookViewId="1"/>
  </sheetViews>
  <sheetFormatPr defaultRowHeight="12.75" x14ac:dyDescent="0.2"/>
  <cols>
    <col min="7" max="7" width="11" bestFit="1" customWidth="1"/>
  </cols>
  <sheetData>
    <row r="2" spans="2:13" x14ac:dyDescent="0.2">
      <c r="B2" s="1" t="b">
        <v>1</v>
      </c>
      <c r="C2" s="84" t="s">
        <v>248</v>
      </c>
    </row>
    <row r="3" spans="2:13" x14ac:dyDescent="0.2">
      <c r="B3" s="1" t="s">
        <v>237</v>
      </c>
      <c r="C3" s="84" t="s">
        <v>301</v>
      </c>
    </row>
    <row r="4" spans="2:13" x14ac:dyDescent="0.2">
      <c r="B4" s="1" t="b">
        <v>0</v>
      </c>
      <c r="C4" s="84" t="s">
        <v>306</v>
      </c>
    </row>
    <row r="5" spans="2:13" x14ac:dyDescent="0.2">
      <c r="B5" s="1"/>
      <c r="C5" s="84"/>
    </row>
    <row r="6" spans="2:13" x14ac:dyDescent="0.2">
      <c r="B6" s="1"/>
      <c r="C6" s="84"/>
    </row>
    <row r="7" spans="2:13" x14ac:dyDescent="0.2">
      <c r="B7" s="84" t="s">
        <v>241</v>
      </c>
    </row>
    <row r="8" spans="2:13" x14ac:dyDescent="0.2">
      <c r="B8" s="189">
        <v>0.16</v>
      </c>
      <c r="C8" s="1" t="s">
        <v>246</v>
      </c>
    </row>
    <row r="9" spans="2:13" x14ac:dyDescent="0.2">
      <c r="B9" s="187">
        <v>0.35</v>
      </c>
      <c r="C9" s="84" t="s">
        <v>242</v>
      </c>
      <c r="M9" s="84" t="s">
        <v>244</v>
      </c>
    </row>
    <row r="12" spans="2:13" x14ac:dyDescent="0.2">
      <c r="B12" s="84" t="s">
        <v>239</v>
      </c>
    </row>
    <row r="14" spans="2:13" x14ac:dyDescent="0.2">
      <c r="C14" s="1">
        <v>2020</v>
      </c>
      <c r="D14" s="1">
        <v>2025</v>
      </c>
      <c r="E14" s="1">
        <v>2030</v>
      </c>
      <c r="F14" s="1"/>
    </row>
    <row r="15" spans="2:13" x14ac:dyDescent="0.2">
      <c r="B15" s="84" t="s">
        <v>237</v>
      </c>
      <c r="C15" s="187">
        <f>($E$15/3)</f>
        <v>5.3333333333333337E-2</v>
      </c>
      <c r="D15" s="188">
        <f>C15*2</f>
        <v>0.10666666666666667</v>
      </c>
      <c r="E15" s="187">
        <f>B8</f>
        <v>0.16</v>
      </c>
      <c r="G15" s="84" t="s">
        <v>243</v>
      </c>
    </row>
    <row r="16" spans="2:13" x14ac:dyDescent="0.2">
      <c r="B16" s="84" t="s">
        <v>238</v>
      </c>
      <c r="C16" s="187">
        <f>($E$16/3)</f>
        <v>2.6666666666666668E-2</v>
      </c>
      <c r="D16" s="188">
        <f>C16*2</f>
        <v>5.3333333333333337E-2</v>
      </c>
      <c r="E16" s="187">
        <v>0.08</v>
      </c>
      <c r="G16" s="84" t="s">
        <v>240</v>
      </c>
    </row>
    <row r="17" spans="2:5" x14ac:dyDescent="0.2">
      <c r="B17" s="1" t="s">
        <v>247</v>
      </c>
      <c r="C17" s="198"/>
      <c r="D17" s="198">
        <f>IF($B$2,-SUMIFS(D15:D16,$B$15:$B$16,$B$3),0)</f>
        <v>-0.10666666666666667</v>
      </c>
      <c r="E17" s="198">
        <f>IF($B$2,-SUMIFS(E15:E16,$B$15:$B$16,$B$3),0)</f>
        <v>-0.16</v>
      </c>
    </row>
    <row r="19" spans="2:5" x14ac:dyDescent="0.2">
      <c r="B19" s="84" t="s">
        <v>343</v>
      </c>
      <c r="C19" s="223">
        <f>'Students reprot'!K104</f>
        <v>1814000</v>
      </c>
    </row>
    <row r="20" spans="2:5" x14ac:dyDescent="0.2">
      <c r="B20" s="84" t="s">
        <v>237</v>
      </c>
      <c r="E20" s="187">
        <v>0.5</v>
      </c>
    </row>
    <row r="21" spans="2:5" x14ac:dyDescent="0.2">
      <c r="B21" s="84" t="s">
        <v>238</v>
      </c>
      <c r="E21" s="187">
        <v>0.1</v>
      </c>
    </row>
    <row r="22" spans="2:5" x14ac:dyDescent="0.2">
      <c r="B22" s="84" t="s">
        <v>344</v>
      </c>
      <c r="E22">
        <f>$C$19*(1+SUMIFS(E20:E21,$B$20:$B$21,$B$3))/1000000</f>
        <v>2.7210000000000001</v>
      </c>
    </row>
    <row r="38" spans="13:13" x14ac:dyDescent="0.2">
      <c r="M38" s="84" t="s">
        <v>245</v>
      </c>
    </row>
  </sheetData>
  <dataValidations count="2">
    <dataValidation type="list" allowBlank="1" showInputMessage="1" showErrorMessage="1" sqref="B2 B4:B6" xr:uid="{D6A78563-9E83-4563-ACB3-304E8E23AE66}">
      <formula1>"TRUE,FALSE"</formula1>
    </dataValidation>
    <dataValidation type="list" allowBlank="1" showInputMessage="1" showErrorMessage="1" sqref="B3" xr:uid="{84499CB3-E70F-43A3-A614-4F4CB6CDA238}">
      <formula1>"Low,High"</formula1>
    </dataValidation>
  </dataValidation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D8D9-7BAD-4B1A-A6EC-C2F84D7DAE50}">
  <dimension ref="B2:N107"/>
  <sheetViews>
    <sheetView zoomScale="115" zoomScaleNormal="115" workbookViewId="0">
      <selection activeCell="L105" sqref="L105"/>
    </sheetView>
    <sheetView workbookViewId="1"/>
  </sheetViews>
  <sheetFormatPr defaultRowHeight="12.75" x14ac:dyDescent="0.2"/>
  <cols>
    <col min="12" max="12" width="11.5703125" customWidth="1"/>
  </cols>
  <sheetData>
    <row r="2" spans="2:14" x14ac:dyDescent="0.2">
      <c r="B2" s="1" t="s">
        <v>309</v>
      </c>
    </row>
    <row r="5" spans="2:14" x14ac:dyDescent="0.2">
      <c r="C5" s="84" t="s">
        <v>310</v>
      </c>
    </row>
    <row r="6" spans="2:14" x14ac:dyDescent="0.2">
      <c r="C6" s="205" t="s">
        <v>313</v>
      </c>
      <c r="D6" s="92"/>
      <c r="E6" s="92"/>
      <c r="F6" s="92"/>
      <c r="G6" s="92"/>
      <c r="H6" s="92"/>
      <c r="I6" s="92"/>
      <c r="J6" s="92"/>
      <c r="K6" s="92"/>
      <c r="L6" s="92"/>
      <c r="M6" s="92"/>
      <c r="N6" s="93"/>
    </row>
    <row r="7" spans="2:14" x14ac:dyDescent="0.2">
      <c r="C7" s="88"/>
      <c r="D7" s="90"/>
      <c r="E7" s="91" t="s">
        <v>314</v>
      </c>
      <c r="F7" s="90"/>
      <c r="G7" s="90"/>
      <c r="H7" s="90"/>
      <c r="I7" s="90"/>
      <c r="J7" s="90"/>
      <c r="K7" s="90"/>
      <c r="L7" s="90"/>
      <c r="M7" s="90"/>
      <c r="N7" s="155"/>
    </row>
    <row r="8" spans="2:14" x14ac:dyDescent="0.2">
      <c r="C8" s="88"/>
      <c r="D8" s="90"/>
      <c r="E8" s="90"/>
      <c r="F8" s="90"/>
      <c r="G8" s="90"/>
      <c r="H8" s="90"/>
      <c r="I8" s="90"/>
      <c r="J8" s="90"/>
      <c r="K8" s="90"/>
      <c r="L8" s="90"/>
      <c r="M8" s="90"/>
      <c r="N8" s="155"/>
    </row>
    <row r="9" spans="2:14" x14ac:dyDescent="0.2">
      <c r="C9" s="88"/>
      <c r="D9" s="90"/>
      <c r="E9" s="90"/>
      <c r="F9" s="90"/>
      <c r="G9" s="90"/>
      <c r="H9" s="90"/>
      <c r="I9" s="90"/>
      <c r="J9" s="90"/>
      <c r="K9" s="90"/>
      <c r="L9" s="90"/>
      <c r="M9" s="90"/>
      <c r="N9" s="155"/>
    </row>
    <row r="10" spans="2:14" x14ac:dyDescent="0.2">
      <c r="C10" s="88"/>
      <c r="D10" s="90"/>
      <c r="E10" s="90"/>
      <c r="F10" s="90"/>
      <c r="G10" s="90"/>
      <c r="H10" s="90"/>
      <c r="I10" s="90"/>
      <c r="J10" s="90"/>
      <c r="K10" s="90"/>
      <c r="L10" s="90"/>
      <c r="M10" s="90"/>
      <c r="N10" s="155"/>
    </row>
    <row r="11" spans="2:14" ht="12.75" customHeight="1" x14ac:dyDescent="0.2">
      <c r="C11" s="88"/>
      <c r="D11" s="201"/>
      <c r="E11" s="90"/>
      <c r="F11" s="90"/>
      <c r="G11" s="90"/>
      <c r="H11" s="90"/>
      <c r="I11" s="90"/>
      <c r="J11" s="90"/>
      <c r="K11" s="90"/>
      <c r="L11" s="90"/>
      <c r="M11" s="90"/>
      <c r="N11" s="155"/>
    </row>
    <row r="12" spans="2:14" ht="12.75" customHeight="1" x14ac:dyDescent="0.2">
      <c r="C12" s="88"/>
      <c r="D12" s="202"/>
      <c r="E12" s="90"/>
      <c r="F12" s="90"/>
      <c r="G12" s="90"/>
      <c r="H12" s="90"/>
      <c r="I12" s="90"/>
      <c r="J12" s="90"/>
      <c r="K12" s="90"/>
      <c r="L12" s="90"/>
      <c r="M12" s="90"/>
      <c r="N12" s="155"/>
    </row>
    <row r="13" spans="2:14" ht="12.75" customHeight="1" x14ac:dyDescent="0.2">
      <c r="C13" s="88"/>
      <c r="D13" s="203"/>
      <c r="E13" s="90"/>
      <c r="F13" s="90"/>
      <c r="G13" s="90"/>
      <c r="H13" s="90"/>
      <c r="I13" s="90"/>
      <c r="J13" s="90"/>
      <c r="K13" s="90"/>
      <c r="L13" s="90"/>
      <c r="M13" s="90"/>
      <c r="N13" s="155"/>
    </row>
    <row r="14" spans="2:14" ht="12.75" customHeight="1" x14ac:dyDescent="0.2">
      <c r="C14" s="88"/>
      <c r="D14" s="204"/>
      <c r="E14" s="90"/>
      <c r="F14" s="90"/>
      <c r="G14" s="90"/>
      <c r="H14" s="90"/>
      <c r="I14" s="90"/>
      <c r="J14" s="90"/>
      <c r="K14" s="90"/>
      <c r="L14" s="90"/>
      <c r="M14" s="90"/>
      <c r="N14" s="155"/>
    </row>
    <row r="15" spans="2:14" x14ac:dyDescent="0.2">
      <c r="C15" s="88"/>
      <c r="D15" s="90"/>
      <c r="E15" s="90"/>
      <c r="F15" s="90"/>
      <c r="G15" s="90"/>
      <c r="H15" s="90"/>
      <c r="I15" s="90"/>
      <c r="J15" s="90"/>
      <c r="K15" s="90"/>
      <c r="L15" s="90"/>
      <c r="M15" s="90"/>
      <c r="N15" s="155"/>
    </row>
    <row r="16" spans="2:14" x14ac:dyDescent="0.2">
      <c r="C16" s="88"/>
      <c r="D16" s="90"/>
      <c r="E16" s="90"/>
      <c r="F16" s="90"/>
      <c r="G16" s="91"/>
      <c r="H16" s="91"/>
      <c r="I16" s="91"/>
      <c r="J16" s="91"/>
      <c r="K16" s="91"/>
      <c r="L16" s="90"/>
      <c r="M16" s="90"/>
      <c r="N16" s="155"/>
    </row>
    <row r="17" spans="2:14" x14ac:dyDescent="0.2">
      <c r="C17" s="88"/>
      <c r="D17" s="90"/>
      <c r="E17" s="90"/>
      <c r="F17" s="90"/>
      <c r="G17" s="90"/>
      <c r="H17" s="90"/>
      <c r="I17" s="90"/>
      <c r="J17" s="90"/>
      <c r="K17" s="91"/>
      <c r="L17" s="90"/>
      <c r="M17" s="90"/>
      <c r="N17" s="155"/>
    </row>
    <row r="18" spans="2:14" x14ac:dyDescent="0.2">
      <c r="C18" s="88"/>
      <c r="D18" s="90"/>
      <c r="E18" s="90"/>
      <c r="F18" s="90"/>
      <c r="G18" s="90"/>
      <c r="H18" s="90"/>
      <c r="I18" s="90"/>
      <c r="J18" s="90"/>
      <c r="K18" s="90"/>
      <c r="L18" s="90"/>
      <c r="M18" s="90"/>
      <c r="N18" s="155"/>
    </row>
    <row r="19" spans="2:14" x14ac:dyDescent="0.2">
      <c r="C19" s="88"/>
      <c r="D19" s="90"/>
      <c r="E19" s="90"/>
      <c r="F19" s="90"/>
      <c r="G19" s="90"/>
      <c r="H19" s="90"/>
      <c r="I19" s="90"/>
      <c r="J19" s="90"/>
      <c r="K19" s="90"/>
      <c r="L19" s="90"/>
      <c r="M19" s="90"/>
      <c r="N19" s="155"/>
    </row>
    <row r="20" spans="2:14" x14ac:dyDescent="0.2">
      <c r="C20" s="206"/>
      <c r="D20" s="91"/>
      <c r="E20" s="91"/>
      <c r="F20" s="91"/>
      <c r="G20" s="91"/>
      <c r="H20" s="91"/>
      <c r="I20" s="91"/>
      <c r="J20" s="91"/>
      <c r="K20" s="90"/>
      <c r="L20" s="90"/>
      <c r="M20" s="90"/>
      <c r="N20" s="155"/>
    </row>
    <row r="21" spans="2:14" x14ac:dyDescent="0.2">
      <c r="C21" s="88"/>
      <c r="D21" s="90"/>
      <c r="E21" s="90"/>
      <c r="F21" s="90"/>
      <c r="G21" s="90"/>
      <c r="H21" s="90"/>
      <c r="I21" s="90"/>
      <c r="J21" s="90"/>
      <c r="K21" s="90"/>
      <c r="L21" s="90"/>
      <c r="M21" s="90"/>
      <c r="N21" s="155"/>
    </row>
    <row r="22" spans="2:14" x14ac:dyDescent="0.2">
      <c r="C22" s="88"/>
      <c r="D22" s="90"/>
      <c r="E22" s="90"/>
      <c r="F22" s="90"/>
      <c r="G22" s="90"/>
      <c r="H22" s="90"/>
      <c r="I22" s="90"/>
      <c r="J22" s="90"/>
      <c r="K22" s="90"/>
      <c r="L22" s="90"/>
      <c r="M22" s="90"/>
      <c r="N22" s="155"/>
    </row>
    <row r="23" spans="2:14" x14ac:dyDescent="0.2">
      <c r="C23" s="88"/>
      <c r="D23" s="90"/>
      <c r="E23" s="90"/>
      <c r="F23" s="90"/>
      <c r="G23" s="90"/>
      <c r="H23" s="90"/>
      <c r="I23" s="90"/>
      <c r="J23" s="90"/>
      <c r="K23" s="90"/>
      <c r="L23" s="90"/>
      <c r="M23" s="90"/>
      <c r="N23" s="155"/>
    </row>
    <row r="24" spans="2:14" x14ac:dyDescent="0.2">
      <c r="B24" s="90"/>
      <c r="C24" s="88"/>
      <c r="D24" s="208" t="s">
        <v>311</v>
      </c>
      <c r="E24" s="91">
        <v>1119000</v>
      </c>
      <c r="F24" s="91">
        <v>1053000</v>
      </c>
      <c r="G24" s="91">
        <v>1183000</v>
      </c>
      <c r="H24" s="91">
        <v>1398000</v>
      </c>
      <c r="I24" s="91">
        <v>1283000</v>
      </c>
      <c r="J24" s="91">
        <v>1285000</v>
      </c>
      <c r="K24" s="90">
        <v>1166000</v>
      </c>
      <c r="L24" s="90"/>
      <c r="M24" s="90"/>
      <c r="N24" s="155"/>
    </row>
    <row r="25" spans="2:14" x14ac:dyDescent="0.2">
      <c r="B25" s="90"/>
      <c r="C25" s="88"/>
      <c r="D25" s="208" t="s">
        <v>312</v>
      </c>
      <c r="E25" s="91">
        <v>1112000</v>
      </c>
      <c r="F25" s="91">
        <v>1047000</v>
      </c>
      <c r="G25" s="91">
        <v>1155000</v>
      </c>
      <c r="H25" s="91">
        <v>1388000</v>
      </c>
      <c r="I25" s="91">
        <v>1218000</v>
      </c>
      <c r="J25" s="91">
        <v>1176000</v>
      </c>
      <c r="K25" s="91">
        <v>1067000</v>
      </c>
      <c r="L25" s="90"/>
      <c r="M25" s="90"/>
      <c r="N25" s="155"/>
    </row>
    <row r="26" spans="2:14" x14ac:dyDescent="0.2">
      <c r="B26" s="90"/>
      <c r="C26" s="88"/>
      <c r="D26" s="90"/>
      <c r="E26" s="209">
        <f t="shared" ref="E26:J26" si="0">E25/E24</f>
        <v>0.99374441465594276</v>
      </c>
      <c r="F26" s="209">
        <f t="shared" si="0"/>
        <v>0.99430199430199429</v>
      </c>
      <c r="G26" s="209">
        <f t="shared" si="0"/>
        <v>0.97633136094674555</v>
      </c>
      <c r="H26" s="209">
        <f t="shared" si="0"/>
        <v>0.99284692417739628</v>
      </c>
      <c r="I26" s="209">
        <f t="shared" si="0"/>
        <v>0.9493374902572097</v>
      </c>
      <c r="J26" s="209">
        <f t="shared" si="0"/>
        <v>0.91517509727626456</v>
      </c>
      <c r="K26" s="209">
        <f>K25/K24</f>
        <v>0.91509433962264153</v>
      </c>
      <c r="L26" s="90"/>
      <c r="M26" s="90"/>
      <c r="N26" s="155"/>
    </row>
    <row r="27" spans="2:14" x14ac:dyDescent="0.2">
      <c r="B27" s="90"/>
      <c r="C27" s="88"/>
      <c r="D27" s="90"/>
      <c r="K27" s="90"/>
      <c r="L27" s="90"/>
      <c r="M27" s="90"/>
      <c r="N27" s="155"/>
    </row>
    <row r="28" spans="2:14" x14ac:dyDescent="0.2">
      <c r="B28" s="90"/>
      <c r="C28" s="88"/>
      <c r="D28" s="90"/>
      <c r="K28" s="90"/>
      <c r="L28" s="90"/>
      <c r="M28" s="90"/>
      <c r="N28" s="155"/>
    </row>
    <row r="29" spans="2:14" x14ac:dyDescent="0.2">
      <c r="C29" s="207"/>
      <c r="D29" s="90"/>
      <c r="E29" s="90"/>
      <c r="F29" s="90"/>
      <c r="G29" s="90"/>
      <c r="H29" s="90"/>
      <c r="I29" s="90"/>
      <c r="J29" s="90"/>
      <c r="K29" s="90"/>
      <c r="L29" s="90"/>
      <c r="M29" s="90"/>
      <c r="N29" s="155"/>
    </row>
    <row r="30" spans="2:14" x14ac:dyDescent="0.2">
      <c r="C30" s="88"/>
      <c r="D30" s="90"/>
      <c r="E30" s="90"/>
      <c r="F30" s="90"/>
      <c r="G30" s="90"/>
      <c r="H30" s="90"/>
      <c r="I30" s="90"/>
      <c r="J30" s="90"/>
      <c r="K30" s="90"/>
      <c r="L30" s="90"/>
      <c r="M30" s="90"/>
      <c r="N30" s="155"/>
    </row>
    <row r="31" spans="2:14" x14ac:dyDescent="0.2">
      <c r="C31" s="88"/>
      <c r="D31" s="90"/>
      <c r="E31" s="90"/>
      <c r="F31" s="90"/>
      <c r="G31" s="90"/>
      <c r="H31" s="90"/>
      <c r="I31" s="90"/>
      <c r="J31" s="90"/>
      <c r="K31" s="90"/>
      <c r="L31" s="90"/>
      <c r="M31" s="90"/>
      <c r="N31" s="155"/>
    </row>
    <row r="32" spans="2:14" x14ac:dyDescent="0.2">
      <c r="C32" s="88"/>
      <c r="D32" s="90"/>
      <c r="E32" s="90"/>
      <c r="F32" s="90"/>
      <c r="G32" s="90"/>
      <c r="H32" s="90"/>
      <c r="I32" s="90"/>
      <c r="J32" s="90"/>
      <c r="K32" s="90"/>
      <c r="L32" s="90"/>
      <c r="M32" s="90"/>
      <c r="N32" s="155"/>
    </row>
    <row r="33" spans="3:14" x14ac:dyDescent="0.2">
      <c r="C33" s="88"/>
      <c r="D33" s="90"/>
      <c r="E33" s="90"/>
      <c r="F33" s="90"/>
      <c r="G33" s="90"/>
      <c r="H33" s="90"/>
      <c r="I33" s="90"/>
      <c r="J33" s="90"/>
      <c r="K33" s="90"/>
      <c r="L33" s="90"/>
      <c r="M33" s="90"/>
      <c r="N33" s="155"/>
    </row>
    <row r="34" spans="3:14" x14ac:dyDescent="0.2">
      <c r="C34" s="88"/>
      <c r="D34" s="90"/>
      <c r="E34" s="90"/>
      <c r="F34" s="90"/>
      <c r="G34" s="90"/>
      <c r="H34" s="90"/>
      <c r="I34" s="90"/>
      <c r="J34" s="90"/>
      <c r="K34" s="90"/>
      <c r="L34" s="90"/>
      <c r="M34" s="90"/>
      <c r="N34" s="155"/>
    </row>
    <row r="35" spans="3:14" x14ac:dyDescent="0.2">
      <c r="C35" s="88"/>
      <c r="D35" s="90"/>
      <c r="E35" s="90"/>
      <c r="F35" s="90"/>
      <c r="G35" s="90"/>
      <c r="H35" s="90"/>
      <c r="I35" s="90"/>
      <c r="J35" s="90"/>
      <c r="K35" s="90"/>
      <c r="L35" s="90"/>
      <c r="M35" s="90"/>
      <c r="N35" s="155"/>
    </row>
    <row r="36" spans="3:14" x14ac:dyDescent="0.2">
      <c r="C36" s="88"/>
      <c r="D36" s="90"/>
      <c r="E36" s="90"/>
      <c r="F36" s="90"/>
      <c r="G36" s="90"/>
      <c r="H36" s="90"/>
      <c r="I36" s="90"/>
      <c r="J36" s="90"/>
      <c r="K36" s="90"/>
      <c r="L36" s="90"/>
      <c r="M36" s="90"/>
      <c r="N36" s="155"/>
    </row>
    <row r="37" spans="3:14" x14ac:dyDescent="0.2">
      <c r="C37" s="88"/>
      <c r="D37" s="90"/>
      <c r="E37" s="90"/>
      <c r="F37" s="90"/>
      <c r="G37" s="90"/>
      <c r="H37" s="90"/>
      <c r="I37" s="90"/>
      <c r="J37" s="90"/>
      <c r="K37" s="90"/>
      <c r="L37" s="90"/>
      <c r="M37" s="90"/>
      <c r="N37" s="155"/>
    </row>
    <row r="38" spans="3:14" x14ac:dyDescent="0.2">
      <c r="C38" s="88"/>
      <c r="D38" s="90"/>
      <c r="E38" s="90"/>
      <c r="F38" s="90"/>
      <c r="G38" s="90"/>
      <c r="H38" s="90"/>
      <c r="I38" s="90"/>
      <c r="J38" s="90"/>
      <c r="K38" s="90"/>
      <c r="L38" s="90"/>
      <c r="M38" s="90"/>
      <c r="N38" s="155"/>
    </row>
    <row r="39" spans="3:14" x14ac:dyDescent="0.2">
      <c r="C39" s="88"/>
      <c r="D39" s="90"/>
      <c r="E39" s="90"/>
      <c r="F39" s="90"/>
      <c r="G39" s="90"/>
      <c r="H39" s="90"/>
      <c r="I39" s="90"/>
      <c r="J39" s="90"/>
      <c r="K39" s="90"/>
      <c r="L39" s="90"/>
      <c r="M39" s="90"/>
      <c r="N39" s="155"/>
    </row>
    <row r="40" spans="3:14" x14ac:dyDescent="0.2">
      <c r="C40" s="88"/>
      <c r="D40" s="90"/>
      <c r="E40" s="90"/>
      <c r="F40" s="90"/>
      <c r="G40" s="90"/>
      <c r="H40" s="90"/>
      <c r="I40" s="90"/>
      <c r="J40" s="90"/>
      <c r="K40" s="90"/>
      <c r="L40" s="90"/>
      <c r="M40" s="90"/>
      <c r="N40" s="155"/>
    </row>
    <row r="41" spans="3:14" x14ac:dyDescent="0.2">
      <c r="C41" s="88"/>
      <c r="D41" s="90"/>
      <c r="E41" s="90"/>
      <c r="F41" s="90"/>
      <c r="G41" s="90"/>
      <c r="H41" s="90"/>
      <c r="I41" s="90"/>
      <c r="J41" s="90"/>
      <c r="K41" s="90"/>
      <c r="L41" s="90"/>
      <c r="M41" s="90"/>
      <c r="N41" s="155"/>
    </row>
    <row r="42" spans="3:14" x14ac:dyDescent="0.2">
      <c r="C42" s="88"/>
      <c r="D42" s="90"/>
      <c r="E42" s="90"/>
      <c r="F42" s="90"/>
      <c r="G42" s="90"/>
      <c r="H42" s="90"/>
      <c r="I42" s="90"/>
      <c r="J42" s="90"/>
      <c r="K42" s="90"/>
      <c r="L42" s="90"/>
      <c r="M42" s="90"/>
      <c r="N42" s="155"/>
    </row>
    <row r="43" spans="3:14" x14ac:dyDescent="0.2">
      <c r="C43" s="88"/>
      <c r="D43" s="90"/>
      <c r="E43" s="90"/>
      <c r="F43" s="90"/>
      <c r="G43" s="90"/>
      <c r="H43" s="90"/>
      <c r="I43" s="90"/>
      <c r="J43" s="90"/>
      <c r="K43" s="90"/>
      <c r="L43" s="90"/>
      <c r="M43" s="90"/>
      <c r="N43" s="155"/>
    </row>
    <row r="44" spans="3:14" x14ac:dyDescent="0.2">
      <c r="C44" s="88"/>
      <c r="D44" s="90"/>
      <c r="E44" s="90"/>
      <c r="F44" s="90"/>
      <c r="G44" s="90"/>
      <c r="H44" s="90"/>
      <c r="I44" s="90"/>
      <c r="J44" s="90"/>
      <c r="K44" s="90"/>
      <c r="L44" s="90"/>
      <c r="M44" s="90"/>
      <c r="N44" s="155"/>
    </row>
    <row r="45" spans="3:14" x14ac:dyDescent="0.2">
      <c r="C45" s="88"/>
      <c r="D45" s="90"/>
      <c r="E45" s="90"/>
      <c r="F45" s="90"/>
      <c r="G45" s="90"/>
      <c r="H45" s="90"/>
      <c r="I45" s="90"/>
      <c r="J45" s="90"/>
      <c r="K45" s="90"/>
      <c r="L45" s="90"/>
      <c r="M45" s="90"/>
      <c r="N45" s="155"/>
    </row>
    <row r="46" spans="3:14" x14ac:dyDescent="0.2">
      <c r="C46" s="88"/>
      <c r="D46" s="90"/>
      <c r="E46" s="90"/>
      <c r="F46" s="90"/>
      <c r="G46" s="90"/>
      <c r="H46" s="90"/>
      <c r="I46" s="90"/>
      <c r="J46" s="90"/>
      <c r="K46" s="90"/>
      <c r="L46" s="90"/>
      <c r="M46" s="90"/>
      <c r="N46" s="155"/>
    </row>
    <row r="47" spans="3:14" x14ac:dyDescent="0.2">
      <c r="C47" s="88"/>
      <c r="D47" s="90"/>
      <c r="E47" s="90"/>
      <c r="F47" s="90"/>
      <c r="G47" s="90"/>
      <c r="H47" s="90"/>
      <c r="I47" s="90"/>
      <c r="J47" s="90"/>
      <c r="K47" s="90"/>
      <c r="L47" s="90"/>
      <c r="M47" s="90"/>
      <c r="N47" s="155"/>
    </row>
    <row r="48" spans="3:14" x14ac:dyDescent="0.2">
      <c r="C48" s="88"/>
      <c r="D48" s="90"/>
      <c r="E48" s="90"/>
      <c r="F48" s="90"/>
      <c r="G48" s="90"/>
      <c r="H48" s="90"/>
      <c r="I48" s="90"/>
      <c r="J48" s="90"/>
      <c r="K48" s="90"/>
      <c r="L48" s="90"/>
      <c r="M48" s="90"/>
      <c r="N48" s="155"/>
    </row>
    <row r="49" spans="3:14" x14ac:dyDescent="0.2">
      <c r="C49" s="88"/>
      <c r="D49" s="90"/>
      <c r="E49" s="90"/>
      <c r="F49" s="90"/>
      <c r="G49" s="90"/>
      <c r="H49" s="90"/>
      <c r="I49" s="90"/>
      <c r="J49" s="90"/>
      <c r="K49" s="90"/>
      <c r="L49" s="90"/>
      <c r="M49" s="90"/>
      <c r="N49" s="155"/>
    </row>
    <row r="50" spans="3:14" x14ac:dyDescent="0.2">
      <c r="C50" s="88"/>
      <c r="D50" s="90"/>
      <c r="E50" s="90"/>
      <c r="F50" s="90"/>
      <c r="G50" s="90"/>
      <c r="H50" s="90"/>
      <c r="I50" s="90"/>
      <c r="J50" s="90"/>
      <c r="K50" s="90"/>
      <c r="L50" s="90"/>
      <c r="M50" s="90"/>
      <c r="N50" s="155"/>
    </row>
    <row r="51" spans="3:14" x14ac:dyDescent="0.2">
      <c r="C51" s="88"/>
      <c r="D51" s="90"/>
      <c r="E51" s="90"/>
      <c r="F51" s="90"/>
      <c r="G51" s="90"/>
      <c r="H51" s="90"/>
      <c r="I51" s="90"/>
      <c r="J51" s="90"/>
      <c r="K51" s="90"/>
      <c r="L51" s="90"/>
      <c r="M51" s="90"/>
      <c r="N51" s="155"/>
    </row>
    <row r="52" spans="3:14" x14ac:dyDescent="0.2">
      <c r="C52" s="88"/>
      <c r="D52" s="90"/>
      <c r="E52" s="90"/>
      <c r="F52" s="90"/>
      <c r="G52" s="90"/>
      <c r="H52" s="90"/>
      <c r="I52" s="90"/>
      <c r="J52" s="90"/>
      <c r="K52" s="90"/>
      <c r="L52" s="90"/>
      <c r="M52" s="90"/>
      <c r="N52" s="155"/>
    </row>
    <row r="53" spans="3:14" x14ac:dyDescent="0.2">
      <c r="C53" s="88"/>
      <c r="D53" s="90"/>
      <c r="E53" s="90"/>
      <c r="F53" s="90"/>
      <c r="G53" s="90"/>
      <c r="H53" s="90"/>
      <c r="I53" s="90"/>
      <c r="J53" s="90"/>
      <c r="K53" s="90"/>
      <c r="L53" s="90"/>
      <c r="M53" s="90"/>
      <c r="N53" s="155"/>
    </row>
    <row r="54" spans="3:14" x14ac:dyDescent="0.2">
      <c r="C54" s="88"/>
      <c r="D54" s="90"/>
      <c r="E54" s="90"/>
      <c r="F54" s="90"/>
      <c r="G54" s="90"/>
      <c r="H54" s="90"/>
      <c r="I54" s="90"/>
      <c r="J54" s="90"/>
      <c r="K54" s="90"/>
      <c r="L54" s="90"/>
      <c r="M54" s="90"/>
      <c r="N54" s="155"/>
    </row>
    <row r="55" spans="3:14" x14ac:dyDescent="0.2">
      <c r="C55" s="88"/>
      <c r="D55" s="90"/>
      <c r="E55" s="90"/>
      <c r="F55" s="90"/>
      <c r="G55" s="90"/>
      <c r="H55" s="90"/>
      <c r="I55" s="90"/>
      <c r="J55" s="90"/>
      <c r="K55" s="90"/>
      <c r="L55" s="90"/>
      <c r="M55" s="90"/>
      <c r="N55" s="155"/>
    </row>
    <row r="56" spans="3:14" x14ac:dyDescent="0.2">
      <c r="C56" s="88"/>
      <c r="D56" s="90"/>
      <c r="E56" s="90"/>
      <c r="F56" s="90"/>
      <c r="G56" s="90"/>
      <c r="H56" s="90"/>
      <c r="I56" s="90"/>
      <c r="J56" s="90"/>
      <c r="K56" s="90"/>
      <c r="L56" s="90"/>
      <c r="M56" s="90"/>
      <c r="N56" s="155"/>
    </row>
    <row r="57" spans="3:14" x14ac:dyDescent="0.2">
      <c r="C57" s="88"/>
      <c r="D57" s="90"/>
      <c r="E57" s="90"/>
      <c r="F57" s="90"/>
      <c r="G57" s="90"/>
      <c r="H57" s="90"/>
      <c r="I57" s="90"/>
      <c r="J57" s="90"/>
      <c r="K57" s="90"/>
      <c r="L57" s="90"/>
      <c r="M57" s="90"/>
      <c r="N57" s="155"/>
    </row>
    <row r="58" spans="3:14" x14ac:dyDescent="0.2">
      <c r="C58" s="88"/>
      <c r="D58" s="90"/>
      <c r="E58" s="90"/>
      <c r="F58" s="90"/>
      <c r="G58" s="90"/>
      <c r="H58" s="90"/>
      <c r="I58" s="90"/>
      <c r="J58" s="90"/>
      <c r="K58" s="90"/>
      <c r="L58" s="90"/>
      <c r="M58" s="90"/>
      <c r="N58" s="155"/>
    </row>
    <row r="59" spans="3:14" x14ac:dyDescent="0.2">
      <c r="C59" s="88"/>
      <c r="D59" s="90"/>
      <c r="E59" s="90"/>
      <c r="F59" s="90"/>
      <c r="G59" s="90"/>
      <c r="H59" s="90"/>
      <c r="I59" s="90"/>
      <c r="J59" s="90"/>
      <c r="K59" s="90"/>
      <c r="L59" s="90"/>
      <c r="M59" s="90"/>
      <c r="N59" s="155"/>
    </row>
    <row r="60" spans="3:14" x14ac:dyDescent="0.2">
      <c r="C60" s="88"/>
      <c r="D60" s="90"/>
      <c r="E60" s="90"/>
      <c r="F60" s="90"/>
      <c r="G60" s="90"/>
      <c r="H60" s="90"/>
      <c r="I60" s="90"/>
      <c r="J60" s="90"/>
      <c r="K60" s="90"/>
      <c r="L60" s="90"/>
      <c r="M60" s="90"/>
      <c r="N60" s="155"/>
    </row>
    <row r="61" spans="3:14" x14ac:dyDescent="0.2">
      <c r="C61" s="88"/>
      <c r="D61" s="90"/>
      <c r="E61" s="90"/>
      <c r="F61" s="90"/>
      <c r="G61" s="90"/>
      <c r="H61" s="90"/>
      <c r="I61" s="90"/>
      <c r="J61" s="90"/>
      <c r="K61" s="90"/>
      <c r="L61" s="90"/>
      <c r="M61" s="90"/>
      <c r="N61" s="155"/>
    </row>
    <row r="62" spans="3:14" x14ac:dyDescent="0.2">
      <c r="C62" s="88"/>
      <c r="D62" s="90"/>
      <c r="E62" s="90"/>
      <c r="F62" s="90"/>
      <c r="G62" s="90"/>
      <c r="H62" s="90"/>
      <c r="I62" s="90"/>
      <c r="J62" s="90"/>
      <c r="K62" s="90"/>
      <c r="L62" s="90"/>
      <c r="M62" s="90"/>
      <c r="N62" s="155"/>
    </row>
    <row r="63" spans="3:14" x14ac:dyDescent="0.2">
      <c r="C63" s="88"/>
      <c r="D63" s="90"/>
      <c r="E63" s="90"/>
      <c r="F63" s="90"/>
      <c r="G63" s="90"/>
      <c r="H63" s="90"/>
      <c r="I63" s="90"/>
      <c r="J63" s="90"/>
      <c r="K63" s="90"/>
      <c r="L63" s="90"/>
      <c r="M63" s="90"/>
      <c r="N63" s="155"/>
    </row>
    <row r="64" spans="3:14" x14ac:dyDescent="0.2">
      <c r="C64" s="88"/>
      <c r="D64" s="90"/>
      <c r="E64" s="90"/>
      <c r="F64" s="90"/>
      <c r="G64" s="90"/>
      <c r="H64" s="90"/>
      <c r="I64" s="90"/>
      <c r="J64" s="90"/>
      <c r="K64" s="90"/>
      <c r="L64" s="90"/>
      <c r="M64" s="90"/>
      <c r="N64" s="155"/>
    </row>
    <row r="65" spans="3:14" x14ac:dyDescent="0.2">
      <c r="C65" s="88"/>
      <c r="D65" s="90"/>
      <c r="E65" s="90"/>
      <c r="F65" s="90"/>
      <c r="G65" s="90"/>
      <c r="H65" s="90"/>
      <c r="I65" s="90"/>
      <c r="J65" s="90"/>
      <c r="K65" s="90"/>
      <c r="L65" s="90"/>
      <c r="M65" s="90"/>
      <c r="N65" s="155"/>
    </row>
    <row r="66" spans="3:14" x14ac:dyDescent="0.2">
      <c r="C66" s="88"/>
      <c r="D66" s="90"/>
      <c r="E66" s="90"/>
      <c r="F66" s="90"/>
      <c r="G66" s="90"/>
      <c r="H66" s="90"/>
      <c r="I66" s="90"/>
      <c r="J66" s="90"/>
      <c r="K66" s="90"/>
      <c r="L66" s="90"/>
      <c r="M66" s="90"/>
      <c r="N66" s="155"/>
    </row>
    <row r="67" spans="3:14" x14ac:dyDescent="0.2">
      <c r="C67" s="88"/>
      <c r="D67" s="90"/>
      <c r="E67" s="90"/>
      <c r="F67" s="90"/>
      <c r="G67" s="90"/>
      <c r="H67" s="90"/>
      <c r="I67" s="90"/>
      <c r="J67" s="90"/>
      <c r="K67" s="90"/>
      <c r="L67" s="90"/>
      <c r="M67" s="90"/>
      <c r="N67" s="155"/>
    </row>
    <row r="68" spans="3:14" x14ac:dyDescent="0.2">
      <c r="C68" s="88"/>
      <c r="D68" s="90"/>
      <c r="E68" s="90"/>
      <c r="F68" s="90"/>
      <c r="G68" s="90"/>
      <c r="H68" s="90"/>
      <c r="I68" s="90"/>
      <c r="J68" s="90"/>
      <c r="K68" s="90"/>
      <c r="L68" s="90"/>
      <c r="M68" s="90"/>
      <c r="N68" s="155"/>
    </row>
    <row r="69" spans="3:14" x14ac:dyDescent="0.2">
      <c r="C69" s="88"/>
      <c r="D69" s="90"/>
      <c r="E69" s="90"/>
      <c r="F69" s="90"/>
      <c r="G69" s="90"/>
      <c r="H69" s="90"/>
      <c r="I69" s="90"/>
      <c r="J69" s="90"/>
      <c r="K69" s="90"/>
      <c r="L69" s="90"/>
      <c r="M69" s="90"/>
      <c r="N69" s="155"/>
    </row>
    <row r="70" spans="3:14" x14ac:dyDescent="0.2">
      <c r="C70" s="88"/>
      <c r="D70" s="90"/>
      <c r="E70" s="90"/>
      <c r="F70" s="90"/>
      <c r="G70" s="90"/>
      <c r="H70" s="90"/>
      <c r="I70" s="90"/>
      <c r="J70" s="90"/>
      <c r="K70" s="90"/>
      <c r="L70" s="90"/>
      <c r="M70" s="90"/>
      <c r="N70" s="155"/>
    </row>
    <row r="71" spans="3:14" x14ac:dyDescent="0.2">
      <c r="C71" s="88"/>
      <c r="D71" s="90"/>
      <c r="E71" s="90"/>
      <c r="F71" s="90"/>
      <c r="G71" s="90"/>
      <c r="H71" s="90"/>
      <c r="I71" s="90"/>
      <c r="J71" s="90"/>
      <c r="K71" s="90"/>
      <c r="L71" s="90"/>
      <c r="M71" s="90"/>
      <c r="N71" s="155"/>
    </row>
    <row r="72" spans="3:14" x14ac:dyDescent="0.2">
      <c r="C72" s="88"/>
      <c r="D72" s="90"/>
      <c r="E72" s="90"/>
      <c r="F72" s="90"/>
      <c r="G72" s="90"/>
      <c r="H72" s="90"/>
      <c r="I72" s="90"/>
      <c r="J72" s="90"/>
      <c r="K72" s="90"/>
      <c r="L72" s="90"/>
      <c r="M72" s="90"/>
      <c r="N72" s="155"/>
    </row>
    <row r="73" spans="3:14" x14ac:dyDescent="0.2">
      <c r="C73" s="88"/>
      <c r="D73" s="90"/>
      <c r="E73" s="90"/>
      <c r="F73" s="90"/>
      <c r="G73" s="90"/>
      <c r="H73" s="90"/>
      <c r="I73" s="90"/>
      <c r="J73" s="90"/>
      <c r="K73" s="90"/>
      <c r="L73" s="90"/>
      <c r="M73" s="90"/>
      <c r="N73" s="155"/>
    </row>
    <row r="74" spans="3:14" x14ac:dyDescent="0.2">
      <c r="C74" s="88"/>
      <c r="D74" s="90"/>
      <c r="E74" s="90"/>
      <c r="F74" s="90"/>
      <c r="G74" s="90"/>
      <c r="H74" s="90"/>
      <c r="I74" s="90"/>
      <c r="J74" s="90"/>
      <c r="K74" s="90"/>
      <c r="L74" s="90"/>
      <c r="M74" s="90"/>
      <c r="N74" s="155"/>
    </row>
    <row r="75" spans="3:14" x14ac:dyDescent="0.2">
      <c r="C75" s="88"/>
      <c r="D75" s="90"/>
      <c r="E75" s="90"/>
      <c r="F75" s="90"/>
      <c r="G75" s="90"/>
      <c r="H75" s="90"/>
      <c r="I75" s="90"/>
      <c r="J75" s="90"/>
      <c r="K75" s="90"/>
      <c r="L75" s="90"/>
      <c r="M75" s="90"/>
      <c r="N75" s="155"/>
    </row>
    <row r="76" spans="3:14" x14ac:dyDescent="0.2">
      <c r="C76" s="88"/>
      <c r="D76" s="90"/>
      <c r="E76" s="90"/>
      <c r="F76" s="90"/>
      <c r="G76" s="90"/>
      <c r="H76" s="90"/>
      <c r="I76" s="90"/>
      <c r="J76" s="90"/>
      <c r="K76" s="90"/>
      <c r="L76" s="90"/>
      <c r="M76" s="90"/>
      <c r="N76" s="155"/>
    </row>
    <row r="77" spans="3:14" x14ac:dyDescent="0.2">
      <c r="C77" s="88"/>
      <c r="D77" s="90"/>
      <c r="E77" s="90"/>
      <c r="F77" s="90"/>
      <c r="G77" s="90"/>
      <c r="H77" s="90"/>
      <c r="I77" s="90"/>
      <c r="J77" s="90"/>
      <c r="K77" s="90"/>
      <c r="L77" s="90"/>
      <c r="M77" s="90"/>
      <c r="N77" s="155"/>
    </row>
    <row r="78" spans="3:14" x14ac:dyDescent="0.2">
      <c r="C78" s="88"/>
      <c r="D78" s="90"/>
      <c r="E78" s="90"/>
      <c r="F78" s="90"/>
      <c r="G78" s="90"/>
      <c r="H78" s="90"/>
      <c r="I78" s="90"/>
      <c r="J78" s="90"/>
      <c r="K78" s="90"/>
      <c r="L78" s="90"/>
      <c r="M78" s="90"/>
      <c r="N78" s="155"/>
    </row>
    <row r="79" spans="3:14" x14ac:dyDescent="0.2">
      <c r="C79" s="88"/>
      <c r="D79" s="90"/>
      <c r="E79" s="90"/>
      <c r="F79" s="90"/>
      <c r="G79" s="90"/>
      <c r="H79" s="90"/>
      <c r="I79" s="90"/>
      <c r="J79" s="90"/>
      <c r="K79" s="90"/>
      <c r="L79" s="90"/>
      <c r="M79" s="90"/>
      <c r="N79" s="155"/>
    </row>
    <row r="80" spans="3:14" ht="42.75" x14ac:dyDescent="0.2">
      <c r="C80" s="88"/>
      <c r="D80" s="210" t="s">
        <v>315</v>
      </c>
      <c r="E80" s="211" t="s">
        <v>316</v>
      </c>
      <c r="F80" s="211" t="s">
        <v>317</v>
      </c>
      <c r="G80" s="211" t="s">
        <v>318</v>
      </c>
      <c r="H80" s="211" t="s">
        <v>319</v>
      </c>
      <c r="I80" s="212" t="s">
        <v>320</v>
      </c>
      <c r="J80" s="211" t="s">
        <v>321</v>
      </c>
      <c r="K80" s="211" t="s">
        <v>322</v>
      </c>
      <c r="L80" s="213" t="s">
        <v>323</v>
      </c>
      <c r="M80" s="90"/>
      <c r="N80" s="155"/>
    </row>
    <row r="81" spans="3:14" ht="15" x14ac:dyDescent="0.2">
      <c r="C81" s="88"/>
      <c r="D81" s="214" t="s">
        <v>324</v>
      </c>
      <c r="E81" s="215">
        <v>1</v>
      </c>
      <c r="F81" s="215">
        <v>2</v>
      </c>
      <c r="G81" s="215">
        <v>3</v>
      </c>
      <c r="H81" s="215">
        <v>4</v>
      </c>
      <c r="I81" s="215">
        <v>5</v>
      </c>
      <c r="J81" s="215">
        <v>6</v>
      </c>
      <c r="K81" s="215">
        <v>7</v>
      </c>
      <c r="L81" s="216">
        <v>8</v>
      </c>
      <c r="M81" s="90"/>
      <c r="N81" s="155"/>
    </row>
    <row r="82" spans="3:14" ht="14.25" x14ac:dyDescent="0.2">
      <c r="C82" s="88"/>
      <c r="D82" s="217">
        <v>2013</v>
      </c>
      <c r="E82" s="218">
        <v>1875000</v>
      </c>
      <c r="F82" s="218">
        <v>668800</v>
      </c>
      <c r="G82" s="218">
        <v>2318000</v>
      </c>
      <c r="H82" s="218">
        <v>824600</v>
      </c>
      <c r="I82" s="218">
        <v>610600</v>
      </c>
      <c r="J82" s="218">
        <v>2532000</v>
      </c>
      <c r="K82" s="218">
        <v>649800</v>
      </c>
      <c r="L82" s="218">
        <v>649800</v>
      </c>
      <c r="M82" s="90"/>
      <c r="N82" s="155"/>
    </row>
    <row r="83" spans="3:14" ht="14.25" x14ac:dyDescent="0.2">
      <c r="C83" s="88"/>
      <c r="D83" s="217">
        <v>2014</v>
      </c>
      <c r="E83" s="218">
        <v>1915000</v>
      </c>
      <c r="F83" s="218">
        <v>699700</v>
      </c>
      <c r="G83" s="218">
        <v>2262000</v>
      </c>
      <c r="H83" s="218">
        <v>761100</v>
      </c>
      <c r="I83" s="218">
        <v>732500</v>
      </c>
      <c r="J83" s="218">
        <v>2290000</v>
      </c>
      <c r="K83" s="218">
        <v>619400</v>
      </c>
      <c r="L83" s="218">
        <v>619400</v>
      </c>
      <c r="M83" s="90"/>
      <c r="N83" s="155"/>
    </row>
    <row r="84" spans="3:14" ht="14.25" x14ac:dyDescent="0.2">
      <c r="C84" s="88"/>
      <c r="D84" s="217">
        <v>2015</v>
      </c>
      <c r="E84" s="218">
        <v>1646000</v>
      </c>
      <c r="F84" s="218">
        <v>512100</v>
      </c>
      <c r="G84" s="218">
        <v>2289000</v>
      </c>
      <c r="H84" s="218">
        <v>791600</v>
      </c>
      <c r="I84" s="218">
        <v>665800</v>
      </c>
      <c r="J84" s="218">
        <v>2415000</v>
      </c>
      <c r="K84" s="218">
        <v>621900</v>
      </c>
      <c r="L84" s="218">
        <v>621900</v>
      </c>
      <c r="M84" s="90"/>
      <c r="N84" s="155"/>
    </row>
    <row r="85" spans="3:14" ht="14.25" x14ac:dyDescent="0.2">
      <c r="C85" s="88"/>
      <c r="D85" s="217">
        <v>2016</v>
      </c>
      <c r="E85" s="218">
        <v>1466000</v>
      </c>
      <c r="F85" s="218">
        <v>501500</v>
      </c>
      <c r="G85" s="218">
        <v>2353000</v>
      </c>
      <c r="H85" s="218">
        <v>748000</v>
      </c>
      <c r="I85" s="218">
        <v>720000</v>
      </c>
      <c r="J85" s="218">
        <v>2381000</v>
      </c>
      <c r="K85" s="218">
        <v>335600</v>
      </c>
      <c r="L85" s="218">
        <v>335600</v>
      </c>
      <c r="M85" s="90"/>
      <c r="N85" s="155"/>
    </row>
    <row r="86" spans="3:14" ht="14.25" x14ac:dyDescent="0.2">
      <c r="C86" s="88"/>
      <c r="D86" s="217">
        <v>2017</v>
      </c>
      <c r="E86" s="218">
        <v>1466000</v>
      </c>
      <c r="F86" s="218">
        <v>503700</v>
      </c>
      <c r="G86" s="218">
        <v>2180000</v>
      </c>
      <c r="H86" s="218">
        <v>715000</v>
      </c>
      <c r="I86" s="218">
        <v>640000</v>
      </c>
      <c r="J86" s="218">
        <v>2255000</v>
      </c>
      <c r="K86" s="218">
        <v>441300</v>
      </c>
      <c r="L86" s="218">
        <v>441300</v>
      </c>
      <c r="M86" s="90"/>
      <c r="N86" s="155"/>
    </row>
    <row r="87" spans="3:14" ht="14.25" x14ac:dyDescent="0.2">
      <c r="C87" s="88"/>
      <c r="D87" s="217">
        <v>2018</v>
      </c>
      <c r="E87" s="218">
        <v>1620000</v>
      </c>
      <c r="F87" s="218">
        <v>572900</v>
      </c>
      <c r="G87" s="218">
        <v>2223000</v>
      </c>
      <c r="H87" s="218">
        <v>786000</v>
      </c>
      <c r="I87" s="218">
        <v>664000</v>
      </c>
      <c r="J87" s="218">
        <v>2345000</v>
      </c>
      <c r="K87" s="218">
        <v>552000</v>
      </c>
      <c r="L87" s="218">
        <v>552000</v>
      </c>
      <c r="M87" s="90"/>
      <c r="N87" s="155"/>
    </row>
    <row r="88" spans="3:14" ht="14.25" x14ac:dyDescent="0.2">
      <c r="C88" s="88"/>
      <c r="D88" s="217">
        <v>2019</v>
      </c>
      <c r="E88" s="218">
        <v>2975000</v>
      </c>
      <c r="F88" s="218">
        <v>1884000</v>
      </c>
      <c r="G88" s="218">
        <v>2159000</v>
      </c>
      <c r="H88" s="218">
        <v>707000</v>
      </c>
      <c r="I88" s="218">
        <v>687000</v>
      </c>
      <c r="J88" s="218">
        <v>2179000</v>
      </c>
      <c r="K88" s="218">
        <v>425700</v>
      </c>
      <c r="L88" s="218">
        <v>425700</v>
      </c>
      <c r="M88" s="90"/>
      <c r="N88" s="155"/>
    </row>
    <row r="89" spans="3:14" x14ac:dyDescent="0.2">
      <c r="C89" s="88"/>
      <c r="D89" s="90"/>
      <c r="E89" s="90"/>
      <c r="F89" s="90"/>
      <c r="G89" s="90"/>
      <c r="H89" s="90"/>
      <c r="I89" s="90"/>
      <c r="J89" s="90"/>
      <c r="K89" s="90"/>
      <c r="L89" s="90"/>
      <c r="M89" s="90"/>
      <c r="N89" s="155"/>
    </row>
    <row r="90" spans="3:14" ht="75" x14ac:dyDescent="0.2">
      <c r="C90" s="88"/>
      <c r="D90" s="211" t="s">
        <v>315</v>
      </c>
      <c r="E90" s="219" t="s">
        <v>325</v>
      </c>
      <c r="F90" s="219" t="s">
        <v>326</v>
      </c>
      <c r="G90" s="219" t="s">
        <v>219</v>
      </c>
      <c r="H90" s="219" t="s">
        <v>327</v>
      </c>
      <c r="I90" s="219" t="s">
        <v>328</v>
      </c>
      <c r="J90" s="219" t="s">
        <v>211</v>
      </c>
      <c r="K90" s="219" t="s">
        <v>329</v>
      </c>
      <c r="L90" s="219" t="s">
        <v>330</v>
      </c>
      <c r="M90" s="90"/>
      <c r="N90" s="155"/>
    </row>
    <row r="91" spans="3:14" ht="15.75" x14ac:dyDescent="0.2">
      <c r="C91" s="88"/>
      <c r="D91" s="220" t="s">
        <v>324</v>
      </c>
      <c r="E91" s="221">
        <v>9</v>
      </c>
      <c r="F91" s="221">
        <v>10</v>
      </c>
      <c r="G91" s="221">
        <v>11</v>
      </c>
      <c r="H91" s="221">
        <v>12</v>
      </c>
      <c r="I91" s="221">
        <v>13</v>
      </c>
      <c r="J91" s="221">
        <v>14</v>
      </c>
      <c r="K91" s="221">
        <v>15</v>
      </c>
      <c r="L91" s="221">
        <v>16</v>
      </c>
      <c r="M91" s="90"/>
      <c r="N91" s="155"/>
    </row>
    <row r="92" spans="3:14" ht="15.75" x14ac:dyDescent="0.2">
      <c r="C92" s="88"/>
      <c r="D92" s="221">
        <v>2013</v>
      </c>
      <c r="E92" s="218">
        <v>1882000</v>
      </c>
      <c r="F92" s="218">
        <v>715300</v>
      </c>
      <c r="G92" s="218">
        <v>1167000</v>
      </c>
      <c r="H92" s="218">
        <v>47740</v>
      </c>
      <c r="I92" s="218">
        <v>1119000</v>
      </c>
      <c r="J92" s="218">
        <v>1112000</v>
      </c>
      <c r="K92" s="218">
        <v>7175</v>
      </c>
      <c r="L92" s="218">
        <v>770300</v>
      </c>
      <c r="M92" s="90"/>
      <c r="N92" s="155"/>
    </row>
    <row r="93" spans="3:14" ht="15.75" x14ac:dyDescent="0.2">
      <c r="C93" s="88"/>
      <c r="D93" s="221">
        <v>2014</v>
      </c>
      <c r="E93" s="218">
        <v>1671000</v>
      </c>
      <c r="F93" s="218">
        <v>601600</v>
      </c>
      <c r="G93" s="218">
        <v>1069000</v>
      </c>
      <c r="H93" s="218">
        <v>16080</v>
      </c>
      <c r="I93" s="218">
        <v>1053000</v>
      </c>
      <c r="J93" s="218">
        <v>1047000</v>
      </c>
      <c r="K93" s="218">
        <v>6752</v>
      </c>
      <c r="L93" s="218">
        <v>624400</v>
      </c>
      <c r="M93" s="90"/>
      <c r="N93" s="155"/>
    </row>
    <row r="94" spans="3:14" ht="15.75" x14ac:dyDescent="0.2">
      <c r="C94" s="88"/>
      <c r="D94" s="221">
        <v>2015</v>
      </c>
      <c r="E94" s="218">
        <v>1793000</v>
      </c>
      <c r="F94" s="218">
        <v>597100</v>
      </c>
      <c r="G94" s="218">
        <v>1196000</v>
      </c>
      <c r="H94" s="218">
        <v>12680</v>
      </c>
      <c r="I94" s="218">
        <v>1183000</v>
      </c>
      <c r="J94" s="218">
        <v>1155000</v>
      </c>
      <c r="K94" s="218">
        <v>28480</v>
      </c>
      <c r="L94" s="218">
        <v>638200</v>
      </c>
      <c r="M94" s="90"/>
      <c r="N94" s="155"/>
    </row>
    <row r="95" spans="3:14" ht="15.75" x14ac:dyDescent="0.2">
      <c r="C95" s="88"/>
      <c r="D95" s="221">
        <v>2016</v>
      </c>
      <c r="E95" s="218">
        <v>2045000</v>
      </c>
      <c r="F95" s="218">
        <v>646300</v>
      </c>
      <c r="G95" s="218">
        <v>1399000</v>
      </c>
      <c r="H95" s="218">
        <v>1133</v>
      </c>
      <c r="I95" s="218">
        <v>1398000</v>
      </c>
      <c r="J95" s="218">
        <v>1388000</v>
      </c>
      <c r="K95" s="218">
        <v>9678</v>
      </c>
      <c r="L95" s="218">
        <v>657200</v>
      </c>
      <c r="M95" s="90"/>
      <c r="N95" s="155"/>
    </row>
    <row r="96" spans="3:14" ht="15.75" x14ac:dyDescent="0.2">
      <c r="C96" s="88"/>
      <c r="D96" s="221">
        <v>2017</v>
      </c>
      <c r="E96" s="218">
        <v>1814000</v>
      </c>
      <c r="F96" s="218">
        <v>526000</v>
      </c>
      <c r="G96" s="218">
        <v>1288000</v>
      </c>
      <c r="H96" s="218">
        <v>4576</v>
      </c>
      <c r="I96" s="218">
        <v>1283000</v>
      </c>
      <c r="J96" s="218">
        <v>1218000</v>
      </c>
      <c r="K96" s="218">
        <v>65220</v>
      </c>
      <c r="L96" s="218">
        <v>595800</v>
      </c>
      <c r="M96" s="90"/>
      <c r="N96" s="155"/>
    </row>
    <row r="97" spans="3:14" ht="15.75" x14ac:dyDescent="0.2">
      <c r="C97" s="88"/>
      <c r="D97" s="221">
        <v>2018</v>
      </c>
      <c r="E97" s="218">
        <v>1793000</v>
      </c>
      <c r="F97" s="218">
        <v>507400</v>
      </c>
      <c r="G97" s="218">
        <v>1286000</v>
      </c>
      <c r="H97" s="218">
        <v>717.7</v>
      </c>
      <c r="I97" s="218">
        <v>1285000</v>
      </c>
      <c r="J97" s="218">
        <v>1176000</v>
      </c>
      <c r="K97" s="218">
        <v>108700</v>
      </c>
      <c r="L97" s="218">
        <v>616900</v>
      </c>
      <c r="M97" s="90"/>
      <c r="N97" s="155"/>
    </row>
    <row r="98" spans="3:14" ht="15.75" x14ac:dyDescent="0.2">
      <c r="C98" s="88"/>
      <c r="D98" s="221">
        <v>2019</v>
      </c>
      <c r="E98" s="218">
        <v>1753000</v>
      </c>
      <c r="F98" s="218">
        <v>552300</v>
      </c>
      <c r="G98" s="218">
        <v>1201000</v>
      </c>
      <c r="H98" s="218">
        <v>35140</v>
      </c>
      <c r="I98" s="218">
        <v>1166000</v>
      </c>
      <c r="J98" s="218">
        <v>1067000</v>
      </c>
      <c r="K98" s="218">
        <v>98650</v>
      </c>
      <c r="L98" s="218">
        <v>686100</v>
      </c>
      <c r="M98" s="90"/>
      <c r="N98" s="155"/>
    </row>
    <row r="99" spans="3:14" x14ac:dyDescent="0.2">
      <c r="C99" s="88"/>
      <c r="D99" s="90"/>
      <c r="E99" s="90"/>
      <c r="F99" s="90"/>
      <c r="G99" s="90"/>
      <c r="H99" s="90"/>
      <c r="I99" s="90"/>
      <c r="J99" s="90"/>
      <c r="K99" s="90"/>
      <c r="L99" s="90"/>
      <c r="M99" s="90"/>
      <c r="N99" s="155"/>
    </row>
    <row r="101" spans="3:14" ht="14.25" x14ac:dyDescent="0.2">
      <c r="I101" s="222">
        <v>1</v>
      </c>
      <c r="J101" s="84" t="s">
        <v>316</v>
      </c>
      <c r="K101" s="223">
        <f>E86</f>
        <v>1466000</v>
      </c>
    </row>
    <row r="102" spans="3:14" ht="14.25" x14ac:dyDescent="0.2">
      <c r="I102" s="222">
        <v>2</v>
      </c>
      <c r="J102" s="84" t="s">
        <v>331</v>
      </c>
      <c r="K102" s="223">
        <f>F86</f>
        <v>503700</v>
      </c>
    </row>
    <row r="103" spans="3:14" x14ac:dyDescent="0.2">
      <c r="K103" s="223">
        <f>K101-K102</f>
        <v>962300</v>
      </c>
      <c r="L103" s="84" t="s">
        <v>333</v>
      </c>
    </row>
    <row r="104" spans="3:14" ht="14.25" x14ac:dyDescent="0.2">
      <c r="I104" s="222">
        <v>9</v>
      </c>
      <c r="J104" s="84" t="s">
        <v>335</v>
      </c>
      <c r="K104" s="223">
        <f>E96</f>
        <v>1814000</v>
      </c>
    </row>
    <row r="105" spans="3:14" ht="14.25" x14ac:dyDescent="0.2">
      <c r="I105" s="222">
        <v>14</v>
      </c>
      <c r="J105" s="84" t="s">
        <v>332</v>
      </c>
      <c r="K105" s="223">
        <f>J96</f>
        <v>1218000</v>
      </c>
    </row>
    <row r="106" spans="3:14" x14ac:dyDescent="0.2">
      <c r="K106" s="224">
        <f>K105+K103</f>
        <v>2180300</v>
      </c>
      <c r="L106" s="84" t="s">
        <v>336</v>
      </c>
    </row>
    <row r="107" spans="3:14" ht="14.25" x14ac:dyDescent="0.2">
      <c r="I107" s="222">
        <v>3</v>
      </c>
      <c r="J107" s="84" t="s">
        <v>334</v>
      </c>
      <c r="K107" s="224">
        <f>G88</f>
        <v>2159000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B1:AJ105"/>
  <sheetViews>
    <sheetView topLeftCell="A28" zoomScale="85" zoomScaleNormal="85" workbookViewId="0">
      <selection activeCell="C13" sqref="C13"/>
    </sheetView>
    <sheetView workbookViewId="1"/>
  </sheetViews>
  <sheetFormatPr defaultRowHeight="15" x14ac:dyDescent="0.25"/>
  <cols>
    <col min="1" max="1" width="9.140625" style="63"/>
    <col min="2" max="2" width="9.140625" style="63" customWidth="1"/>
    <col min="3" max="3" width="20.7109375" style="63" customWidth="1"/>
    <col min="4" max="10" width="3.5703125" style="63" customWidth="1"/>
    <col min="11" max="11" width="4" style="63" customWidth="1"/>
    <col min="12" max="12" width="4.5703125" style="63" customWidth="1"/>
    <col min="13" max="13" width="29.85546875" style="63" customWidth="1"/>
    <col min="14" max="14" width="4" style="63" customWidth="1"/>
    <col min="15" max="16" width="3.5703125" style="63" customWidth="1"/>
    <col min="17" max="17" width="3.7109375" style="63" customWidth="1"/>
    <col min="18" max="18" width="3.85546875" style="63" customWidth="1"/>
    <col min="19" max="19" width="4" style="63" customWidth="1"/>
    <col min="20" max="20" width="25.5703125" style="63" customWidth="1"/>
    <col min="21" max="27" width="3.5703125" style="63" customWidth="1"/>
    <col min="28" max="28" width="9.140625" style="63"/>
    <col min="29" max="29" width="25.5703125" style="63" customWidth="1"/>
    <col min="30" max="36" width="3.5703125" style="63" customWidth="1"/>
    <col min="37" max="16384" width="9.140625" style="63"/>
  </cols>
  <sheetData>
    <row r="1" spans="2:36" x14ac:dyDescent="0.25">
      <c r="N1" s="63" t="s">
        <v>124</v>
      </c>
      <c r="U1" s="131" t="s">
        <v>177</v>
      </c>
      <c r="AD1" s="119"/>
    </row>
    <row r="2" spans="2:36" ht="84" customHeight="1" x14ac:dyDescent="0.25">
      <c r="C2" s="68"/>
      <c r="D2" s="123" t="s">
        <v>179</v>
      </c>
      <c r="E2" s="124" t="s">
        <v>180</v>
      </c>
      <c r="F2" s="135" t="s">
        <v>187</v>
      </c>
      <c r="G2" s="135" t="s">
        <v>188</v>
      </c>
      <c r="H2" s="194" t="s">
        <v>296</v>
      </c>
      <c r="I2" s="120" t="s">
        <v>182</v>
      </c>
      <c r="J2" s="135" t="s">
        <v>212</v>
      </c>
      <c r="K2" s="82"/>
      <c r="L2" s="83"/>
      <c r="M2" s="68"/>
      <c r="O2" s="130" t="s">
        <v>181</v>
      </c>
      <c r="U2" s="120" t="s">
        <v>183</v>
      </c>
      <c r="V2" s="120" t="s">
        <v>182</v>
      </c>
      <c r="W2" s="120"/>
      <c r="X2" s="85"/>
      <c r="Y2" s="81"/>
      <c r="Z2" s="112"/>
      <c r="AA2" s="114"/>
      <c r="AD2" s="120" t="s">
        <v>197</v>
      </c>
      <c r="AE2" s="120" t="s">
        <v>199</v>
      </c>
      <c r="AF2" s="120"/>
      <c r="AG2" s="85"/>
      <c r="AH2" s="81"/>
      <c r="AI2" s="112"/>
      <c r="AJ2" s="114"/>
    </row>
    <row r="3" spans="2:36" ht="141" customHeight="1" x14ac:dyDescent="0.25">
      <c r="B3" s="195" t="s">
        <v>293</v>
      </c>
      <c r="C3" s="68" t="s">
        <v>123</v>
      </c>
      <c r="D3" s="135" t="s">
        <v>169</v>
      </c>
      <c r="E3" s="194" t="s">
        <v>139</v>
      </c>
      <c r="F3" s="194" t="s">
        <v>213</v>
      </c>
      <c r="G3" s="135" t="s">
        <v>186</v>
      </c>
      <c r="H3" s="135" t="s">
        <v>189</v>
      </c>
      <c r="I3" s="135" t="s">
        <v>185</v>
      </c>
      <c r="J3" s="135" t="s">
        <v>211</v>
      </c>
      <c r="K3" s="82"/>
      <c r="L3" s="83"/>
      <c r="M3" s="68"/>
      <c r="O3" s="135" t="s">
        <v>184</v>
      </c>
      <c r="U3" s="135" t="s">
        <v>196</v>
      </c>
      <c r="V3" s="135" t="s">
        <v>185</v>
      </c>
      <c r="W3" s="81"/>
      <c r="X3" s="120"/>
      <c r="Y3" s="81"/>
      <c r="Z3" s="114"/>
      <c r="AA3" s="118"/>
      <c r="AD3" s="135" t="s">
        <v>195</v>
      </c>
      <c r="AE3" s="135" t="s">
        <v>198</v>
      </c>
      <c r="AF3" s="120"/>
      <c r="AG3" s="120"/>
      <c r="AH3" s="81"/>
      <c r="AI3" s="114"/>
      <c r="AJ3" s="118"/>
    </row>
    <row r="4" spans="2:36" x14ac:dyDescent="0.25">
      <c r="D4" s="65"/>
      <c r="E4" s="65"/>
      <c r="F4" s="65"/>
      <c r="G4" s="65"/>
      <c r="H4" s="65"/>
      <c r="I4" s="65"/>
      <c r="J4" s="65"/>
      <c r="K4" s="69"/>
      <c r="L4" s="68"/>
      <c r="O4" s="65"/>
      <c r="U4" s="65"/>
      <c r="V4" s="65"/>
      <c r="W4" s="65"/>
      <c r="X4" s="65"/>
      <c r="Y4" s="65"/>
      <c r="Z4" s="65"/>
      <c r="AA4" s="65"/>
      <c r="AD4" s="65"/>
      <c r="AE4" s="65"/>
      <c r="AF4" s="65"/>
      <c r="AG4" s="65"/>
      <c r="AH4" s="65"/>
      <c r="AI4" s="65"/>
      <c r="AJ4" s="65"/>
    </row>
    <row r="5" spans="2:36" x14ac:dyDescent="0.25">
      <c r="D5" s="65"/>
      <c r="E5" s="70"/>
      <c r="F5" s="73"/>
      <c r="G5" s="73"/>
      <c r="H5" s="73"/>
      <c r="I5" s="73"/>
      <c r="J5" s="73"/>
      <c r="K5" s="76"/>
      <c r="L5" s="132"/>
      <c r="M5" s="138"/>
      <c r="N5" s="132"/>
      <c r="O5" s="73"/>
      <c r="P5" s="138"/>
      <c r="Q5" s="138"/>
      <c r="R5" s="138"/>
      <c r="S5" s="139"/>
      <c r="T5" s="77" t="s">
        <v>171</v>
      </c>
      <c r="U5" s="70"/>
      <c r="V5" s="136"/>
      <c r="W5" s="65"/>
      <c r="X5" s="65"/>
      <c r="Y5" s="65"/>
      <c r="Z5" s="65"/>
      <c r="AA5" s="65"/>
      <c r="AD5" s="65"/>
      <c r="AE5" s="65"/>
      <c r="AF5" s="65"/>
      <c r="AG5" s="65"/>
      <c r="AH5" s="65"/>
      <c r="AI5" s="65"/>
      <c r="AJ5" s="65"/>
    </row>
    <row r="6" spans="2:36" x14ac:dyDescent="0.25">
      <c r="C6" s="68"/>
      <c r="D6" s="65"/>
      <c r="E6" s="65"/>
      <c r="F6" s="65"/>
      <c r="G6" s="65"/>
      <c r="H6" s="65"/>
      <c r="I6" s="65"/>
      <c r="J6" s="65"/>
      <c r="K6" s="69"/>
      <c r="L6" s="68"/>
      <c r="N6" s="66"/>
      <c r="O6" s="75"/>
      <c r="T6" s="80"/>
      <c r="U6" s="65"/>
      <c r="V6" s="65"/>
      <c r="W6" s="65"/>
      <c r="X6" s="65"/>
      <c r="Y6" s="65"/>
      <c r="Z6" s="65"/>
      <c r="AA6" s="65"/>
      <c r="AD6" s="65"/>
      <c r="AE6" s="65"/>
      <c r="AF6" s="65"/>
      <c r="AG6" s="65"/>
      <c r="AH6" s="65"/>
      <c r="AI6" s="65"/>
      <c r="AJ6" s="65"/>
    </row>
    <row r="7" spans="2:36" x14ac:dyDescent="0.25">
      <c r="B7" s="192" t="s">
        <v>294</v>
      </c>
      <c r="C7" s="193"/>
      <c r="D7" s="143"/>
      <c r="E7" s="143"/>
      <c r="F7" s="65"/>
      <c r="G7" s="65"/>
      <c r="H7" s="65"/>
      <c r="I7" s="65"/>
      <c r="J7" s="65"/>
      <c r="K7" s="69"/>
      <c r="L7" s="68"/>
      <c r="O7" s="78"/>
      <c r="P7" s="140"/>
      <c r="Q7" s="138"/>
      <c r="R7" s="138"/>
      <c r="S7" s="139"/>
      <c r="T7" s="125"/>
      <c r="U7" s="65"/>
      <c r="V7" s="65"/>
      <c r="W7" s="65"/>
      <c r="X7" s="65"/>
      <c r="Y7" s="65"/>
      <c r="Z7" s="65"/>
      <c r="AA7" s="65"/>
      <c r="AD7" s="65"/>
      <c r="AE7" s="65"/>
      <c r="AF7" s="65"/>
      <c r="AG7" s="65"/>
      <c r="AH7" s="65"/>
      <c r="AI7" s="65"/>
      <c r="AJ7" s="65"/>
    </row>
    <row r="8" spans="2:36" x14ac:dyDescent="0.25">
      <c r="B8" s="200" t="s">
        <v>308</v>
      </c>
      <c r="C8" s="193"/>
      <c r="D8" s="143"/>
      <c r="E8" s="143"/>
      <c r="F8" s="143"/>
      <c r="G8" s="65"/>
      <c r="H8" s="65"/>
      <c r="I8" s="65"/>
      <c r="J8" s="65"/>
      <c r="K8" s="69"/>
      <c r="L8" s="68"/>
      <c r="N8" s="68"/>
      <c r="O8" s="65"/>
      <c r="T8" s="72"/>
      <c r="U8" s="65"/>
      <c r="V8" s="65"/>
      <c r="W8" s="65"/>
      <c r="X8" s="67"/>
      <c r="Y8" s="65"/>
      <c r="Z8" s="65"/>
      <c r="AA8" s="65"/>
      <c r="AD8" s="65"/>
      <c r="AE8" s="65"/>
      <c r="AF8" s="65"/>
      <c r="AG8" s="67"/>
      <c r="AH8" s="65"/>
      <c r="AI8" s="65"/>
      <c r="AJ8" s="65"/>
    </row>
    <row r="9" spans="2:36" x14ac:dyDescent="0.25">
      <c r="C9" s="68"/>
      <c r="D9" s="65"/>
      <c r="E9" s="65"/>
      <c r="F9" s="70"/>
      <c r="G9" s="73"/>
      <c r="H9" s="73"/>
      <c r="I9" s="73"/>
      <c r="J9" s="73"/>
      <c r="K9" s="76"/>
      <c r="L9" s="132"/>
      <c r="M9" s="138"/>
      <c r="N9" s="132"/>
      <c r="O9" s="73"/>
      <c r="P9" s="138"/>
      <c r="Q9" s="138"/>
      <c r="R9" s="138"/>
      <c r="S9" s="139"/>
      <c r="T9" s="137" t="s">
        <v>206</v>
      </c>
      <c r="U9" s="65"/>
      <c r="V9" s="65"/>
      <c r="W9" s="65"/>
      <c r="X9" s="65"/>
      <c r="Y9" s="65"/>
      <c r="Z9" s="65"/>
      <c r="AA9" s="65"/>
      <c r="AB9" s="71"/>
      <c r="AD9" s="65"/>
      <c r="AE9" s="65"/>
      <c r="AF9" s="65"/>
      <c r="AG9" s="65"/>
      <c r="AH9" s="65"/>
      <c r="AI9" s="65"/>
      <c r="AJ9" s="65"/>
    </row>
    <row r="10" spans="2:36" ht="15.75" thickBot="1" x14ac:dyDescent="0.3">
      <c r="B10" s="192" t="s">
        <v>295</v>
      </c>
      <c r="C10" s="193"/>
      <c r="D10" s="143"/>
      <c r="E10" s="143"/>
      <c r="F10" s="143"/>
      <c r="G10" s="143"/>
      <c r="H10" s="65"/>
      <c r="I10" s="65"/>
      <c r="J10" s="148"/>
      <c r="K10" s="149"/>
      <c r="L10" s="150"/>
      <c r="M10" s="151"/>
      <c r="N10" s="150"/>
      <c r="O10" s="152"/>
      <c r="P10" s="151"/>
      <c r="Q10" s="151"/>
      <c r="R10" s="151"/>
      <c r="S10" s="151"/>
      <c r="T10" s="151"/>
      <c r="U10" s="152"/>
      <c r="V10" s="152"/>
      <c r="W10" s="65"/>
      <c r="X10" s="65"/>
      <c r="Y10" s="65"/>
      <c r="Z10" s="65"/>
      <c r="AA10" s="65"/>
      <c r="AD10" s="65"/>
      <c r="AE10" s="65"/>
      <c r="AF10" s="65"/>
      <c r="AG10" s="65"/>
      <c r="AH10" s="65"/>
      <c r="AI10" s="65"/>
      <c r="AJ10" s="65"/>
    </row>
    <row r="11" spans="2:36" x14ac:dyDescent="0.25">
      <c r="B11" s="192" t="s">
        <v>297</v>
      </c>
      <c r="C11" s="193"/>
      <c r="D11" s="143"/>
      <c r="E11" s="143"/>
      <c r="F11" s="143"/>
      <c r="G11" s="143"/>
      <c r="H11" s="143"/>
      <c r="I11" s="65"/>
      <c r="J11" s="65"/>
      <c r="K11" s="69"/>
      <c r="L11" s="68"/>
      <c r="N11" s="68"/>
      <c r="O11" s="65"/>
      <c r="U11" s="65"/>
      <c r="V11" s="65"/>
      <c r="W11" s="65"/>
      <c r="X11" s="65"/>
      <c r="Y11" s="65"/>
      <c r="Z11" s="65"/>
      <c r="AA11" s="65"/>
      <c r="AD11" s="65"/>
      <c r="AE11" s="65"/>
      <c r="AF11" s="65"/>
      <c r="AG11" s="65"/>
      <c r="AH11" s="65"/>
      <c r="AI11" s="65"/>
      <c r="AJ11" s="65"/>
    </row>
    <row r="12" spans="2:36" x14ac:dyDescent="0.25">
      <c r="C12" s="68"/>
      <c r="D12" s="65"/>
      <c r="E12" s="70"/>
      <c r="F12" s="73"/>
      <c r="G12" s="73"/>
      <c r="H12" s="73"/>
      <c r="I12" s="73"/>
      <c r="J12" s="73"/>
      <c r="K12" s="76"/>
      <c r="L12" s="132"/>
      <c r="M12" s="138"/>
      <c r="N12" s="132"/>
      <c r="O12" s="73"/>
      <c r="P12" s="138"/>
      <c r="Q12" s="138"/>
      <c r="R12" s="138"/>
      <c r="S12" s="139"/>
      <c r="T12" s="77" t="s">
        <v>172</v>
      </c>
      <c r="U12" s="70"/>
      <c r="V12" s="65"/>
      <c r="W12" s="65"/>
      <c r="X12" s="65"/>
      <c r="Y12" s="65"/>
      <c r="Z12" s="65"/>
      <c r="AA12" s="65"/>
      <c r="AD12" s="65"/>
      <c r="AE12" s="65"/>
      <c r="AF12" s="65"/>
      <c r="AG12" s="65"/>
      <c r="AH12" s="65"/>
      <c r="AI12" s="65"/>
      <c r="AJ12" s="65"/>
    </row>
    <row r="13" spans="2:36" x14ac:dyDescent="0.25">
      <c r="C13" s="68"/>
      <c r="D13" s="65"/>
      <c r="E13" s="65"/>
      <c r="F13" s="65"/>
      <c r="G13" s="65"/>
      <c r="H13" s="65"/>
      <c r="I13" s="65"/>
      <c r="J13" s="65"/>
      <c r="K13" s="69"/>
      <c r="L13" s="68"/>
      <c r="N13" s="66"/>
      <c r="O13" s="65"/>
      <c r="T13" s="80"/>
      <c r="U13" s="65"/>
      <c r="V13" s="65"/>
      <c r="W13" s="65"/>
      <c r="X13" s="65"/>
      <c r="Y13" s="65"/>
      <c r="Z13" s="65"/>
      <c r="AA13" s="65"/>
      <c r="AD13" s="65"/>
      <c r="AE13" s="65"/>
      <c r="AF13" s="65"/>
      <c r="AG13" s="65"/>
      <c r="AH13" s="65"/>
      <c r="AI13" s="65"/>
      <c r="AJ13" s="65"/>
    </row>
    <row r="14" spans="2:36" x14ac:dyDescent="0.25">
      <c r="C14" s="68"/>
      <c r="D14" s="65"/>
      <c r="E14" s="65"/>
      <c r="F14" s="65"/>
      <c r="G14" s="65"/>
      <c r="H14" s="65"/>
      <c r="I14" s="65"/>
      <c r="J14" s="65"/>
      <c r="K14" s="69"/>
      <c r="L14" s="68"/>
      <c r="O14" s="78"/>
      <c r="P14" s="140"/>
      <c r="Q14" s="138"/>
      <c r="R14" s="138"/>
      <c r="S14" s="139"/>
      <c r="T14" s="72"/>
      <c r="U14" s="70"/>
      <c r="V14" s="73"/>
      <c r="W14" s="65"/>
      <c r="X14" s="65"/>
      <c r="Y14" s="65"/>
      <c r="Z14" s="65"/>
      <c r="AA14" s="65"/>
      <c r="AD14" s="65"/>
      <c r="AE14" s="65"/>
      <c r="AF14" s="65"/>
      <c r="AG14" s="65"/>
      <c r="AH14" s="65"/>
      <c r="AI14" s="65"/>
      <c r="AJ14" s="65"/>
    </row>
    <row r="15" spans="2:36" x14ac:dyDescent="0.25">
      <c r="C15" s="68"/>
      <c r="D15" s="65"/>
      <c r="E15" s="65"/>
      <c r="F15" s="65"/>
      <c r="G15" s="65"/>
      <c r="H15" s="65"/>
      <c r="I15" s="65"/>
      <c r="J15" s="65"/>
      <c r="K15" s="69"/>
      <c r="L15" s="68"/>
      <c r="N15" s="68"/>
      <c r="O15" s="65"/>
      <c r="T15" s="137" t="s">
        <v>207</v>
      </c>
      <c r="U15" s="65"/>
      <c r="V15" s="65"/>
      <c r="W15" s="65"/>
      <c r="X15" s="65"/>
      <c r="Y15" s="65"/>
      <c r="Z15" s="65"/>
      <c r="AA15" s="65"/>
      <c r="AD15" s="65"/>
      <c r="AE15" s="65"/>
      <c r="AF15" s="65"/>
      <c r="AG15" s="65"/>
      <c r="AH15" s="65"/>
      <c r="AI15" s="65"/>
      <c r="AJ15" s="65"/>
    </row>
    <row r="16" spans="2:36" x14ac:dyDescent="0.25">
      <c r="C16" s="68"/>
      <c r="D16" s="65"/>
      <c r="E16" s="65"/>
      <c r="F16" s="65"/>
      <c r="G16" s="65"/>
      <c r="H16" s="65"/>
      <c r="I16" s="65"/>
      <c r="J16" s="65"/>
      <c r="K16" s="69"/>
      <c r="L16" s="68"/>
      <c r="N16" s="68"/>
      <c r="O16" s="65"/>
      <c r="U16" s="65"/>
      <c r="V16" s="65"/>
      <c r="W16" s="65"/>
      <c r="X16" s="65"/>
      <c r="Y16" s="65"/>
      <c r="Z16" s="65"/>
      <c r="AA16" s="65"/>
      <c r="AD16" s="65"/>
      <c r="AE16" s="65"/>
      <c r="AF16" s="65"/>
      <c r="AG16" s="65"/>
      <c r="AH16" s="65"/>
      <c r="AI16" s="65"/>
      <c r="AJ16" s="65"/>
    </row>
    <row r="17" spans="3:36" x14ac:dyDescent="0.25">
      <c r="C17" s="68"/>
      <c r="D17" s="65"/>
      <c r="E17" s="65"/>
      <c r="F17" s="65"/>
      <c r="G17" s="65"/>
      <c r="H17" s="65"/>
      <c r="I17" s="65"/>
      <c r="J17" s="65"/>
      <c r="K17" s="69"/>
      <c r="L17" s="68"/>
      <c r="N17" s="68"/>
      <c r="O17" s="65"/>
      <c r="U17" s="65"/>
      <c r="V17" s="65"/>
      <c r="W17" s="65"/>
      <c r="X17" s="65"/>
      <c r="Y17" s="65"/>
      <c r="Z17" s="65"/>
      <c r="AA17" s="65"/>
      <c r="AD17" s="65"/>
      <c r="AE17" s="65"/>
      <c r="AF17" s="65"/>
      <c r="AG17" s="65"/>
      <c r="AH17" s="65"/>
      <c r="AI17" s="65"/>
      <c r="AJ17" s="65"/>
    </row>
    <row r="18" spans="3:36" x14ac:dyDescent="0.25">
      <c r="C18" s="68"/>
      <c r="D18" s="65"/>
      <c r="E18" s="70"/>
      <c r="F18" s="73"/>
      <c r="G18" s="73"/>
      <c r="H18" s="73"/>
      <c r="I18" s="73"/>
      <c r="J18" s="73"/>
      <c r="K18" s="76"/>
      <c r="L18" s="132"/>
      <c r="M18" s="138"/>
      <c r="N18" s="132"/>
      <c r="O18" s="73"/>
      <c r="P18" s="138"/>
      <c r="Q18" s="138"/>
      <c r="R18" s="138"/>
      <c r="S18" s="139"/>
      <c r="T18" s="77" t="s">
        <v>173</v>
      </c>
      <c r="U18" s="70"/>
      <c r="V18" s="146"/>
      <c r="W18" s="136"/>
      <c r="X18" s="65"/>
      <c r="Y18" s="65"/>
      <c r="Z18" s="65"/>
      <c r="AA18" s="65"/>
      <c r="AD18" s="65"/>
      <c r="AE18" s="65"/>
      <c r="AF18" s="65"/>
      <c r="AG18" s="65"/>
      <c r="AH18" s="65"/>
      <c r="AI18" s="65"/>
      <c r="AJ18" s="65"/>
    </row>
    <row r="19" spans="3:36" x14ac:dyDescent="0.25">
      <c r="C19" s="68"/>
      <c r="D19" s="65"/>
      <c r="E19" s="65"/>
      <c r="F19" s="65"/>
      <c r="G19" s="65"/>
      <c r="H19" s="65"/>
      <c r="I19" s="65"/>
      <c r="J19" s="65"/>
      <c r="K19" s="69"/>
      <c r="L19" s="68"/>
      <c r="N19" s="68"/>
      <c r="O19" s="65"/>
      <c r="T19" s="80"/>
      <c r="U19" s="70"/>
      <c r="V19" s="73"/>
      <c r="W19" s="73"/>
      <c r="X19" s="73"/>
      <c r="Y19" s="73"/>
      <c r="Z19" s="73"/>
      <c r="AA19" s="73"/>
      <c r="AB19" s="138"/>
      <c r="AC19" s="138"/>
      <c r="AD19" s="143"/>
      <c r="AE19" s="65"/>
      <c r="AF19" s="65"/>
      <c r="AG19" s="65"/>
      <c r="AH19" s="65"/>
      <c r="AI19" s="65"/>
      <c r="AJ19" s="65"/>
    </row>
    <row r="20" spans="3:36" x14ac:dyDescent="0.25">
      <c r="C20" s="68"/>
      <c r="D20" s="65"/>
      <c r="E20" s="65"/>
      <c r="F20" s="65"/>
      <c r="G20" s="65"/>
      <c r="H20" s="65"/>
      <c r="I20" s="65"/>
      <c r="J20" s="65"/>
      <c r="K20" s="69"/>
      <c r="L20" s="68"/>
      <c r="N20" s="68"/>
      <c r="O20" s="65"/>
      <c r="P20" s="140"/>
      <c r="Q20" s="138"/>
      <c r="R20" s="138"/>
      <c r="S20" s="139"/>
      <c r="T20" s="72"/>
      <c r="U20" s="65"/>
      <c r="V20" s="65"/>
      <c r="W20" s="65"/>
      <c r="X20" s="65"/>
      <c r="Y20" s="65"/>
      <c r="Z20" s="65"/>
      <c r="AA20" s="65"/>
      <c r="AD20" s="65"/>
      <c r="AE20" s="65"/>
      <c r="AF20" s="65"/>
      <c r="AG20" s="65"/>
      <c r="AH20" s="65"/>
      <c r="AI20" s="65"/>
      <c r="AJ20" s="65"/>
    </row>
    <row r="21" spans="3:36" x14ac:dyDescent="0.25">
      <c r="C21" s="68"/>
      <c r="D21" s="65"/>
      <c r="E21" s="65"/>
      <c r="F21" s="65"/>
      <c r="G21" s="65"/>
      <c r="H21" s="65"/>
      <c r="I21" s="65"/>
      <c r="J21" s="65"/>
      <c r="K21" s="69"/>
      <c r="L21" s="68"/>
      <c r="N21" s="68"/>
      <c r="O21" s="65"/>
      <c r="T21" s="72"/>
      <c r="U21" s="65"/>
      <c r="V21" s="65"/>
      <c r="W21" s="65"/>
      <c r="X21" s="65"/>
      <c r="Y21" s="65"/>
      <c r="Z21" s="65"/>
      <c r="AA21" s="65"/>
      <c r="AD21" s="65"/>
      <c r="AE21" s="65"/>
      <c r="AF21" s="65"/>
      <c r="AG21" s="65"/>
      <c r="AH21" s="65"/>
      <c r="AI21" s="65"/>
      <c r="AJ21" s="65"/>
    </row>
    <row r="22" spans="3:36" x14ac:dyDescent="0.25">
      <c r="C22" s="68"/>
      <c r="D22" s="65"/>
      <c r="E22" s="65"/>
      <c r="F22" s="70"/>
      <c r="G22" s="73"/>
      <c r="H22" s="73"/>
      <c r="I22" s="73"/>
      <c r="J22" s="73"/>
      <c r="K22" s="76"/>
      <c r="L22" s="132"/>
      <c r="M22" s="138"/>
      <c r="N22" s="132"/>
      <c r="O22" s="73"/>
      <c r="P22" s="138"/>
      <c r="Q22" s="138"/>
      <c r="R22" s="138"/>
      <c r="S22" s="139"/>
      <c r="T22" s="137" t="s">
        <v>208</v>
      </c>
      <c r="U22" s="65"/>
      <c r="V22" s="65"/>
      <c r="W22" s="65"/>
      <c r="X22" s="65"/>
      <c r="Y22" s="65"/>
      <c r="Z22" s="65"/>
      <c r="AA22" s="65"/>
      <c r="AD22" s="65"/>
      <c r="AE22" s="65"/>
      <c r="AF22" s="65"/>
      <c r="AG22" s="65"/>
      <c r="AH22" s="65"/>
      <c r="AI22" s="65"/>
      <c r="AJ22" s="65"/>
    </row>
    <row r="23" spans="3:36" x14ac:dyDescent="0.25">
      <c r="C23" s="68"/>
      <c r="D23" s="65"/>
      <c r="E23" s="65"/>
      <c r="F23" s="65"/>
      <c r="G23" s="65"/>
      <c r="H23" s="65"/>
      <c r="I23" s="65"/>
      <c r="J23" s="65"/>
      <c r="K23" s="69"/>
      <c r="L23" s="66"/>
      <c r="M23" s="64"/>
      <c r="N23" s="66"/>
      <c r="O23" s="65"/>
      <c r="P23" s="64"/>
      <c r="Q23" s="64"/>
      <c r="R23" s="64"/>
      <c r="S23" s="64"/>
      <c r="U23" s="65"/>
      <c r="V23" s="65"/>
      <c r="W23" s="65"/>
      <c r="X23" s="65"/>
      <c r="Y23" s="65"/>
      <c r="Z23" s="65"/>
      <c r="AA23" s="65"/>
      <c r="AD23" s="65"/>
      <c r="AE23" s="65"/>
      <c r="AF23" s="65"/>
      <c r="AG23" s="65"/>
      <c r="AH23" s="65"/>
      <c r="AI23" s="65"/>
      <c r="AJ23" s="65"/>
    </row>
    <row r="24" spans="3:36" x14ac:dyDescent="0.25">
      <c r="C24" s="68"/>
      <c r="D24" s="65"/>
      <c r="E24" s="65"/>
      <c r="F24" s="65"/>
      <c r="G24" s="65"/>
      <c r="H24" s="65"/>
      <c r="I24" s="65"/>
      <c r="J24" s="65"/>
      <c r="K24" s="76"/>
      <c r="L24" s="132"/>
      <c r="M24" s="138"/>
      <c r="N24" s="132"/>
      <c r="O24" s="73"/>
      <c r="P24" s="138"/>
      <c r="Q24" s="138"/>
      <c r="R24" s="138"/>
      <c r="S24" s="138"/>
      <c r="U24" s="65"/>
      <c r="V24" s="65"/>
      <c r="W24" s="65"/>
      <c r="X24" s="65"/>
      <c r="Y24" s="65"/>
      <c r="Z24" s="65"/>
      <c r="AA24" s="65"/>
      <c r="AD24" s="65"/>
      <c r="AE24" s="65"/>
      <c r="AF24" s="65"/>
      <c r="AG24" s="65"/>
      <c r="AH24" s="65"/>
      <c r="AI24" s="65"/>
      <c r="AJ24" s="65"/>
    </row>
    <row r="25" spans="3:36" x14ac:dyDescent="0.25">
      <c r="C25" s="68"/>
      <c r="D25" s="65"/>
      <c r="E25" s="70"/>
      <c r="F25" s="73"/>
      <c r="G25" s="73"/>
      <c r="H25" s="73"/>
      <c r="I25" s="73"/>
      <c r="J25" s="73"/>
      <c r="K25" s="76"/>
      <c r="L25" s="132"/>
      <c r="M25" s="138"/>
      <c r="N25" s="132"/>
      <c r="O25" s="73"/>
      <c r="P25" s="138"/>
      <c r="Q25" s="138"/>
      <c r="R25" s="138"/>
      <c r="S25" s="139"/>
      <c r="T25" s="77" t="s">
        <v>175</v>
      </c>
      <c r="U25" s="70"/>
      <c r="V25" s="65"/>
      <c r="W25" s="65"/>
      <c r="X25" s="65"/>
      <c r="Y25" s="65"/>
      <c r="Z25" s="65"/>
      <c r="AA25" s="65"/>
      <c r="AD25" s="65"/>
      <c r="AE25" s="65"/>
      <c r="AF25" s="65"/>
      <c r="AG25" s="65"/>
      <c r="AH25" s="65"/>
      <c r="AI25" s="65"/>
      <c r="AJ25" s="65"/>
    </row>
    <row r="26" spans="3:36" x14ac:dyDescent="0.25">
      <c r="C26" s="68"/>
      <c r="D26" s="65"/>
      <c r="E26" s="65"/>
      <c r="F26" s="65"/>
      <c r="G26" s="65"/>
      <c r="H26" s="65"/>
      <c r="I26" s="65"/>
      <c r="J26" s="65"/>
      <c r="K26" s="69"/>
      <c r="L26" s="68"/>
      <c r="O26" s="154"/>
      <c r="P26" s="138"/>
      <c r="Q26" s="138"/>
      <c r="R26" s="138"/>
      <c r="S26" s="139"/>
      <c r="T26" s="80"/>
      <c r="U26" s="65"/>
      <c r="V26" s="65"/>
      <c r="W26" s="65"/>
      <c r="X26" s="65"/>
      <c r="Y26" s="65"/>
      <c r="Z26" s="65"/>
      <c r="AA26" s="65"/>
      <c r="AD26" s="65"/>
      <c r="AE26" s="65"/>
      <c r="AF26" s="65"/>
      <c r="AG26" s="65"/>
      <c r="AH26" s="65"/>
      <c r="AI26" s="65"/>
      <c r="AJ26" s="65"/>
    </row>
    <row r="27" spans="3:36" x14ac:dyDescent="0.25">
      <c r="C27" s="68"/>
      <c r="D27" s="65"/>
      <c r="E27" s="65"/>
      <c r="F27" s="65"/>
      <c r="G27" s="65"/>
      <c r="H27" s="65"/>
      <c r="I27" s="65"/>
      <c r="J27" s="65"/>
      <c r="K27" s="69"/>
      <c r="L27" s="68"/>
      <c r="O27" s="78"/>
      <c r="T27" s="125"/>
      <c r="U27" s="65"/>
      <c r="V27" s="65"/>
      <c r="W27" s="65"/>
      <c r="X27" s="65"/>
      <c r="Y27" s="65"/>
      <c r="Z27" s="65"/>
      <c r="AA27" s="65"/>
      <c r="AD27" s="65"/>
      <c r="AE27" s="65"/>
      <c r="AF27" s="65"/>
      <c r="AG27" s="65"/>
      <c r="AH27" s="65"/>
      <c r="AI27" s="65"/>
      <c r="AJ27" s="65"/>
    </row>
    <row r="28" spans="3:36" x14ac:dyDescent="0.25">
      <c r="C28" s="68"/>
      <c r="D28" s="65"/>
      <c r="E28" s="65"/>
      <c r="F28" s="65"/>
      <c r="G28" s="65"/>
      <c r="H28" s="65"/>
      <c r="I28" s="65"/>
      <c r="J28" s="65"/>
      <c r="K28" s="69"/>
      <c r="L28" s="68"/>
      <c r="O28" s="78"/>
      <c r="T28" s="72"/>
      <c r="U28" s="65"/>
      <c r="V28" s="142"/>
      <c r="W28" s="70"/>
      <c r="X28" s="73"/>
      <c r="Y28" s="73"/>
      <c r="Z28" s="73"/>
      <c r="AA28" s="73"/>
      <c r="AB28" s="139"/>
      <c r="AC28" s="77" t="s">
        <v>174</v>
      </c>
      <c r="AD28" s="70"/>
      <c r="AE28" s="73"/>
      <c r="AF28" s="65"/>
      <c r="AG28" s="65"/>
      <c r="AH28" s="65"/>
      <c r="AI28" s="65"/>
      <c r="AJ28" s="65"/>
    </row>
    <row r="29" spans="3:36" x14ac:dyDescent="0.25">
      <c r="C29" s="68"/>
      <c r="D29" s="65"/>
      <c r="E29" s="65"/>
      <c r="F29" s="65"/>
      <c r="G29" s="65"/>
      <c r="H29" s="65"/>
      <c r="I29" s="65"/>
      <c r="J29" s="65"/>
      <c r="K29" s="69"/>
      <c r="L29" s="68"/>
      <c r="O29" s="78"/>
      <c r="T29" s="137" t="s">
        <v>209</v>
      </c>
      <c r="U29" s="65"/>
      <c r="V29" s="65"/>
      <c r="W29" s="65"/>
      <c r="X29" s="65"/>
      <c r="Y29" s="65"/>
      <c r="Z29" s="65"/>
      <c r="AA29" s="65"/>
      <c r="AC29" s="80"/>
      <c r="AD29" s="65"/>
      <c r="AE29" s="65"/>
      <c r="AF29" s="65"/>
      <c r="AG29" s="65"/>
      <c r="AH29" s="65"/>
      <c r="AI29" s="65"/>
      <c r="AJ29" s="65"/>
    </row>
    <row r="30" spans="3:36" x14ac:dyDescent="0.25">
      <c r="C30" s="68"/>
      <c r="D30" s="65"/>
      <c r="E30" s="65"/>
      <c r="F30" s="65"/>
      <c r="G30" s="65"/>
      <c r="H30" s="65"/>
      <c r="I30" s="65"/>
      <c r="J30" s="65"/>
      <c r="K30" s="69"/>
      <c r="L30" s="68"/>
      <c r="O30" s="78"/>
      <c r="P30" s="138"/>
      <c r="Q30" s="138"/>
      <c r="R30" s="138"/>
      <c r="S30" s="138"/>
      <c r="T30" s="138"/>
      <c r="U30" s="73"/>
      <c r="V30" s="73"/>
      <c r="W30" s="73"/>
      <c r="X30" s="73"/>
      <c r="Y30" s="73"/>
      <c r="Z30" s="73"/>
      <c r="AA30" s="73"/>
      <c r="AB30" s="139"/>
      <c r="AC30" s="125"/>
      <c r="AD30" s="65"/>
      <c r="AE30" s="65"/>
      <c r="AF30" s="65"/>
      <c r="AG30" s="65"/>
      <c r="AH30" s="65"/>
      <c r="AI30" s="65"/>
      <c r="AJ30" s="65"/>
    </row>
    <row r="31" spans="3:36" x14ac:dyDescent="0.25">
      <c r="C31" s="68"/>
      <c r="D31" s="65"/>
      <c r="E31" s="70"/>
      <c r="F31" s="73"/>
      <c r="G31" s="73"/>
      <c r="H31" s="73"/>
      <c r="I31" s="73"/>
      <c r="J31" s="73"/>
      <c r="K31" s="76"/>
      <c r="L31" s="132"/>
      <c r="M31" s="138"/>
      <c r="N31" s="138"/>
      <c r="O31" s="139"/>
      <c r="P31" s="138"/>
      <c r="Q31" s="138"/>
      <c r="R31" s="138"/>
      <c r="S31" s="138"/>
      <c r="T31" s="138"/>
      <c r="U31" s="73"/>
      <c r="V31" s="73"/>
      <c r="W31" s="73"/>
      <c r="X31" s="73"/>
      <c r="Y31" s="73"/>
      <c r="Z31" s="73"/>
      <c r="AA31" s="73"/>
      <c r="AB31" s="139"/>
      <c r="AC31" s="72"/>
      <c r="AD31" s="65"/>
      <c r="AE31" s="65"/>
      <c r="AF31" s="65"/>
      <c r="AG31" s="65"/>
      <c r="AH31" s="65"/>
      <c r="AI31" s="65"/>
      <c r="AJ31" s="65"/>
    </row>
    <row r="32" spans="3:36" x14ac:dyDescent="0.25">
      <c r="C32" s="68"/>
      <c r="D32" s="65"/>
      <c r="E32" s="65"/>
      <c r="F32" s="74"/>
      <c r="G32" s="79"/>
      <c r="H32" s="79"/>
      <c r="I32" s="79"/>
      <c r="J32" s="79"/>
      <c r="K32" s="115"/>
      <c r="L32" s="133"/>
      <c r="M32" s="144"/>
      <c r="N32" s="144"/>
      <c r="O32" s="145"/>
      <c r="P32" s="144"/>
      <c r="Q32" s="144"/>
      <c r="R32" s="144"/>
      <c r="S32" s="144"/>
      <c r="T32" s="144"/>
      <c r="U32" s="79"/>
      <c r="V32" s="79"/>
      <c r="W32" s="79"/>
      <c r="X32" s="79"/>
      <c r="Y32" s="79"/>
      <c r="Z32" s="79"/>
      <c r="AA32" s="79"/>
      <c r="AB32" s="145"/>
      <c r="AC32" s="137" t="s">
        <v>210</v>
      </c>
      <c r="AD32" s="65"/>
      <c r="AE32" s="65"/>
      <c r="AF32" s="65"/>
      <c r="AG32" s="65"/>
      <c r="AH32" s="65"/>
      <c r="AI32" s="65"/>
      <c r="AJ32" s="65"/>
    </row>
    <row r="33" spans="3:36" x14ac:dyDescent="0.25">
      <c r="C33" s="68"/>
      <c r="D33" s="65"/>
      <c r="E33" s="65"/>
      <c r="F33" s="65"/>
      <c r="G33" s="65"/>
      <c r="H33" s="65"/>
      <c r="I33" s="65"/>
      <c r="J33" s="65"/>
      <c r="K33" s="69"/>
      <c r="L33" s="68"/>
      <c r="O33" s="78"/>
      <c r="U33" s="65"/>
      <c r="V33" s="65"/>
      <c r="W33" s="65"/>
      <c r="X33" s="65"/>
      <c r="Y33" s="65"/>
      <c r="Z33" s="65"/>
      <c r="AA33" s="65"/>
      <c r="AD33" s="65"/>
      <c r="AE33" s="65"/>
      <c r="AF33" s="65"/>
      <c r="AG33" s="65"/>
      <c r="AH33" s="65"/>
      <c r="AI33" s="65"/>
      <c r="AJ33" s="65"/>
    </row>
    <row r="34" spans="3:36" x14ac:dyDescent="0.25">
      <c r="C34" s="68"/>
      <c r="D34" s="65"/>
      <c r="E34" s="65"/>
      <c r="F34" s="65"/>
      <c r="G34" s="65"/>
      <c r="H34" s="65"/>
      <c r="I34" s="65"/>
      <c r="J34" s="65"/>
      <c r="K34" s="69"/>
      <c r="L34" s="68"/>
      <c r="O34" s="78"/>
      <c r="P34" s="138"/>
      <c r="Q34" s="138"/>
      <c r="R34" s="138"/>
      <c r="S34" s="139"/>
      <c r="T34" s="77" t="s">
        <v>277</v>
      </c>
      <c r="U34" s="65"/>
      <c r="V34" s="65"/>
      <c r="W34" s="65"/>
      <c r="X34" s="65"/>
      <c r="Y34" s="65"/>
      <c r="Z34" s="65"/>
      <c r="AA34" s="65"/>
      <c r="AD34" s="65"/>
      <c r="AE34" s="65"/>
      <c r="AF34" s="65"/>
      <c r="AG34" s="65"/>
      <c r="AH34" s="65"/>
      <c r="AI34" s="65"/>
      <c r="AJ34" s="65"/>
    </row>
    <row r="35" spans="3:36" x14ac:dyDescent="0.25">
      <c r="C35" s="68"/>
      <c r="D35" s="65"/>
      <c r="E35" s="65"/>
      <c r="F35" s="65"/>
      <c r="G35" s="65"/>
      <c r="H35" s="65"/>
      <c r="I35" s="65"/>
      <c r="J35" s="65"/>
      <c r="K35" s="69"/>
      <c r="L35" s="68"/>
      <c r="O35" s="78"/>
      <c r="T35" s="80"/>
      <c r="U35" s="65"/>
      <c r="V35" s="65"/>
      <c r="W35" s="65"/>
      <c r="X35" s="65"/>
      <c r="Y35" s="65"/>
      <c r="Z35" s="65"/>
      <c r="AA35" s="65"/>
      <c r="AD35" s="65"/>
      <c r="AE35" s="65"/>
      <c r="AF35" s="65"/>
      <c r="AG35" s="65"/>
      <c r="AH35" s="65"/>
      <c r="AI35" s="65"/>
      <c r="AJ35" s="65"/>
    </row>
    <row r="36" spans="3:36" x14ac:dyDescent="0.25">
      <c r="C36" s="68"/>
      <c r="D36" s="65"/>
      <c r="E36" s="65"/>
      <c r="F36" s="65"/>
      <c r="G36" s="65"/>
      <c r="H36" s="65"/>
      <c r="I36" s="65"/>
      <c r="J36" s="65"/>
      <c r="K36" s="69"/>
      <c r="L36" s="68"/>
      <c r="O36" s="78"/>
      <c r="T36" s="72"/>
      <c r="U36" s="65"/>
      <c r="V36" s="65"/>
      <c r="W36" s="65"/>
      <c r="X36" s="65"/>
      <c r="Y36" s="65"/>
      <c r="Z36" s="65"/>
      <c r="AA36" s="65"/>
      <c r="AD36" s="65"/>
      <c r="AE36" s="65"/>
      <c r="AF36" s="65"/>
      <c r="AG36" s="65"/>
      <c r="AH36" s="65"/>
      <c r="AI36" s="65"/>
      <c r="AJ36" s="65"/>
    </row>
    <row r="37" spans="3:36" x14ac:dyDescent="0.25">
      <c r="C37" s="68"/>
      <c r="D37" s="65"/>
      <c r="E37" s="65"/>
      <c r="F37" s="65"/>
      <c r="G37" s="65"/>
      <c r="H37" s="65"/>
      <c r="I37" s="65"/>
      <c r="J37" s="65"/>
      <c r="K37" s="69"/>
      <c r="L37" s="68"/>
      <c r="O37" s="78"/>
      <c r="T37" s="72"/>
      <c r="U37" s="65"/>
      <c r="V37" s="65"/>
      <c r="W37" s="65"/>
      <c r="X37" s="65"/>
      <c r="Y37" s="65"/>
      <c r="Z37" s="65"/>
      <c r="AA37" s="65"/>
      <c r="AD37" s="65"/>
      <c r="AE37" s="65"/>
      <c r="AF37" s="65"/>
      <c r="AG37" s="65"/>
      <c r="AH37" s="65"/>
      <c r="AI37" s="65"/>
      <c r="AJ37" s="65"/>
    </row>
    <row r="38" spans="3:36" ht="15.75" thickBot="1" x14ac:dyDescent="0.3">
      <c r="D38" s="65"/>
      <c r="E38" s="148"/>
      <c r="F38" s="152"/>
      <c r="G38" s="152"/>
      <c r="H38" s="152"/>
      <c r="I38" s="152"/>
      <c r="J38" s="152"/>
      <c r="K38" s="149"/>
      <c r="L38" s="150"/>
      <c r="M38" s="151"/>
      <c r="N38" s="150"/>
      <c r="O38" s="152"/>
      <c r="P38" s="151"/>
      <c r="Q38" s="151"/>
      <c r="R38" s="151"/>
      <c r="S38" s="153"/>
      <c r="T38" s="137" t="s">
        <v>203</v>
      </c>
      <c r="U38" s="65"/>
      <c r="V38" s="65"/>
      <c r="W38" s="65"/>
      <c r="X38" s="65"/>
      <c r="Y38" s="65"/>
      <c r="Z38" s="65"/>
      <c r="AA38" s="65"/>
      <c r="AD38" s="65"/>
      <c r="AE38" s="65"/>
      <c r="AF38" s="65"/>
      <c r="AG38" s="65"/>
      <c r="AH38" s="65"/>
      <c r="AI38" s="65"/>
      <c r="AJ38" s="65"/>
    </row>
    <row r="39" spans="3:36" x14ac:dyDescent="0.25">
      <c r="D39" s="65"/>
      <c r="E39" s="65"/>
      <c r="F39" s="65"/>
      <c r="G39" s="65"/>
      <c r="H39" s="65"/>
      <c r="I39" s="65"/>
      <c r="J39" s="65"/>
      <c r="K39" s="69"/>
      <c r="L39" s="66"/>
      <c r="N39" s="68"/>
      <c r="O39" s="65"/>
      <c r="U39" s="65"/>
      <c r="V39" s="65"/>
      <c r="W39" s="65"/>
      <c r="X39" s="65"/>
      <c r="Y39" s="65"/>
      <c r="Z39" s="65"/>
      <c r="AA39" s="65"/>
      <c r="AD39" s="65"/>
      <c r="AE39" s="65"/>
      <c r="AF39" s="65"/>
      <c r="AG39" s="65"/>
      <c r="AH39" s="65"/>
      <c r="AI39" s="65"/>
      <c r="AJ39" s="65"/>
    </row>
    <row r="40" spans="3:36" x14ac:dyDescent="0.25">
      <c r="D40" s="65"/>
      <c r="E40" s="65"/>
      <c r="F40" s="65"/>
      <c r="G40" s="65"/>
      <c r="H40" s="65"/>
      <c r="I40" s="65"/>
      <c r="J40" s="65"/>
      <c r="K40" s="69"/>
      <c r="L40" s="66"/>
      <c r="N40" s="68"/>
      <c r="O40" s="65"/>
      <c r="U40" s="65"/>
      <c r="V40" s="65"/>
      <c r="W40" s="65"/>
      <c r="X40" s="65"/>
      <c r="Y40" s="65"/>
      <c r="Z40" s="65"/>
      <c r="AA40" s="65"/>
      <c r="AD40" s="65"/>
      <c r="AE40" s="65"/>
      <c r="AF40" s="65"/>
      <c r="AG40" s="65"/>
      <c r="AH40" s="65"/>
      <c r="AI40" s="65"/>
      <c r="AJ40" s="65"/>
    </row>
    <row r="41" spans="3:36" x14ac:dyDescent="0.25">
      <c r="D41" s="65"/>
      <c r="E41" s="65"/>
      <c r="F41" s="70"/>
      <c r="G41" s="73"/>
      <c r="H41" s="73"/>
      <c r="I41" s="73"/>
      <c r="J41" s="73"/>
      <c r="K41" s="76"/>
      <c r="L41" s="73"/>
      <c r="M41" s="147" t="s">
        <v>176</v>
      </c>
      <c r="N41" s="76"/>
      <c r="O41" s="73"/>
      <c r="U41" s="65"/>
      <c r="V41" s="65"/>
      <c r="W41" s="65"/>
      <c r="X41" s="65"/>
      <c r="Y41" s="65"/>
      <c r="Z41" s="65"/>
      <c r="AA41" s="65"/>
      <c r="AD41" s="65"/>
      <c r="AE41" s="65"/>
      <c r="AF41" s="65"/>
      <c r="AG41" s="65"/>
      <c r="AH41" s="65"/>
      <c r="AI41" s="65"/>
      <c r="AJ41" s="65"/>
    </row>
    <row r="42" spans="3:36" x14ac:dyDescent="0.25">
      <c r="D42" s="65"/>
      <c r="E42" s="65"/>
      <c r="F42" s="65"/>
      <c r="G42" s="65"/>
      <c r="H42" s="65"/>
      <c r="I42" s="65"/>
      <c r="J42" s="65"/>
      <c r="K42" s="69"/>
      <c r="L42" s="66"/>
      <c r="M42" s="134" t="s">
        <v>201</v>
      </c>
      <c r="N42" s="68"/>
      <c r="O42" s="65"/>
      <c r="U42" s="65"/>
      <c r="V42" s="65"/>
      <c r="W42" s="65"/>
      <c r="X42" s="65"/>
      <c r="Y42" s="65"/>
      <c r="Z42" s="65"/>
      <c r="AA42" s="65"/>
      <c r="AD42" s="65"/>
      <c r="AE42" s="65"/>
      <c r="AF42" s="65"/>
      <c r="AG42" s="65"/>
      <c r="AH42" s="65"/>
      <c r="AI42" s="65"/>
      <c r="AJ42" s="65"/>
    </row>
    <row r="43" spans="3:36" x14ac:dyDescent="0.25">
      <c r="D43" s="65"/>
      <c r="E43" s="65"/>
      <c r="F43" s="65"/>
      <c r="G43" s="65"/>
      <c r="H43" s="70"/>
      <c r="I43" s="73"/>
      <c r="J43" s="73"/>
      <c r="K43" s="76"/>
      <c r="L43" s="73"/>
      <c r="M43" s="141" t="s">
        <v>178</v>
      </c>
      <c r="N43" s="76"/>
      <c r="O43" s="73"/>
      <c r="U43" s="65"/>
      <c r="V43" s="65"/>
      <c r="W43" s="65"/>
      <c r="X43" s="65"/>
      <c r="Y43" s="65"/>
      <c r="Z43" s="65"/>
      <c r="AA43" s="65"/>
      <c r="AD43" s="65"/>
      <c r="AE43" s="65"/>
      <c r="AF43" s="65"/>
      <c r="AG43" s="65"/>
      <c r="AH43" s="65"/>
      <c r="AI43" s="65"/>
      <c r="AJ43" s="65"/>
    </row>
    <row r="44" spans="3:36" x14ac:dyDescent="0.25">
      <c r="D44" s="65"/>
      <c r="E44" s="65"/>
      <c r="F44" s="65"/>
      <c r="G44" s="65"/>
      <c r="H44" s="65"/>
      <c r="I44" s="65"/>
      <c r="J44" s="65"/>
      <c r="K44" s="69"/>
      <c r="L44" s="66"/>
      <c r="M44" s="134" t="s">
        <v>204</v>
      </c>
      <c r="N44" s="68"/>
      <c r="O44" s="65"/>
      <c r="U44" s="65"/>
      <c r="V44" s="65"/>
      <c r="W44" s="65"/>
      <c r="X44" s="65"/>
      <c r="Y44" s="65"/>
      <c r="Z44" s="65"/>
      <c r="AA44" s="65"/>
      <c r="AD44" s="65"/>
      <c r="AE44" s="65"/>
      <c r="AF44" s="65"/>
      <c r="AG44" s="65"/>
      <c r="AH44" s="65"/>
      <c r="AI44" s="65"/>
      <c r="AJ44" s="65"/>
    </row>
    <row r="45" spans="3:36" x14ac:dyDescent="0.25">
      <c r="D45" s="65"/>
      <c r="E45" s="65"/>
      <c r="F45" s="65"/>
      <c r="G45" s="65"/>
      <c r="H45" s="65"/>
      <c r="I45" s="65"/>
      <c r="J45" s="70"/>
      <c r="K45" s="76"/>
      <c r="L45" s="73"/>
      <c r="M45" s="141" t="s">
        <v>191</v>
      </c>
      <c r="N45" s="76"/>
      <c r="O45" s="73"/>
      <c r="U45" s="65"/>
      <c r="V45" s="65"/>
      <c r="W45" s="65"/>
      <c r="X45" s="65"/>
      <c r="Y45" s="65"/>
      <c r="Z45" s="65"/>
      <c r="AA45" s="65"/>
      <c r="AD45" s="65"/>
      <c r="AE45" s="65"/>
      <c r="AF45" s="65"/>
      <c r="AG45" s="65"/>
      <c r="AH45" s="65"/>
      <c r="AI45" s="65"/>
      <c r="AJ45" s="65"/>
    </row>
    <row r="46" spans="3:36" x14ac:dyDescent="0.25">
      <c r="D46" s="65"/>
      <c r="E46" s="65"/>
      <c r="F46" s="65"/>
      <c r="G46" s="65"/>
      <c r="H46" s="65"/>
      <c r="I46" s="65"/>
      <c r="J46" s="65"/>
      <c r="K46" s="69"/>
      <c r="L46" s="66"/>
      <c r="M46" s="134" t="s">
        <v>202</v>
      </c>
      <c r="N46" s="68"/>
      <c r="O46" s="65"/>
      <c r="U46" s="65"/>
      <c r="V46" s="65"/>
      <c r="W46" s="65"/>
      <c r="X46" s="65"/>
      <c r="Y46" s="65"/>
      <c r="Z46" s="65"/>
      <c r="AA46" s="65"/>
      <c r="AD46" s="65"/>
      <c r="AE46" s="65"/>
      <c r="AF46" s="65"/>
      <c r="AG46" s="65"/>
      <c r="AH46" s="65"/>
      <c r="AI46" s="65"/>
      <c r="AJ46" s="65"/>
    </row>
    <row r="47" spans="3:36" x14ac:dyDescent="0.25">
      <c r="D47" s="65"/>
      <c r="E47" s="65"/>
      <c r="F47" s="65"/>
      <c r="G47" s="70"/>
      <c r="H47" s="73"/>
      <c r="I47" s="73"/>
      <c r="J47" s="73"/>
      <c r="K47" s="76"/>
      <c r="L47" s="73"/>
      <c r="M47" s="141" t="s">
        <v>192</v>
      </c>
      <c r="N47" s="76"/>
      <c r="O47" s="73"/>
      <c r="U47" s="65"/>
      <c r="V47" s="65"/>
      <c r="W47" s="65"/>
      <c r="X47" s="65"/>
      <c r="Y47" s="65"/>
      <c r="Z47" s="65"/>
      <c r="AA47" s="65"/>
      <c r="AD47" s="65"/>
      <c r="AE47" s="65"/>
      <c r="AF47" s="65"/>
      <c r="AG47" s="65"/>
      <c r="AH47" s="65"/>
      <c r="AI47" s="65"/>
      <c r="AJ47" s="65"/>
    </row>
    <row r="48" spans="3:36" x14ac:dyDescent="0.25">
      <c r="D48" s="65"/>
      <c r="E48" s="65"/>
      <c r="F48" s="65"/>
      <c r="G48" s="65"/>
      <c r="H48" s="65"/>
      <c r="I48" s="65"/>
      <c r="J48" s="65"/>
      <c r="K48" s="69"/>
      <c r="L48" s="66"/>
      <c r="M48" s="134" t="s">
        <v>200</v>
      </c>
      <c r="N48" s="68"/>
      <c r="O48" s="65"/>
      <c r="U48" s="65"/>
      <c r="V48" s="65"/>
      <c r="W48" s="65"/>
      <c r="X48" s="65"/>
      <c r="Y48" s="65"/>
      <c r="Z48" s="65"/>
      <c r="AA48" s="65"/>
      <c r="AD48" s="65"/>
      <c r="AE48" s="65"/>
      <c r="AF48" s="65"/>
      <c r="AG48" s="65"/>
      <c r="AH48" s="65"/>
      <c r="AI48" s="65"/>
      <c r="AJ48" s="65"/>
    </row>
    <row r="49" spans="4:36" x14ac:dyDescent="0.25">
      <c r="D49" s="65"/>
      <c r="E49" s="65"/>
      <c r="F49" s="70"/>
      <c r="G49" s="73"/>
      <c r="H49" s="73"/>
      <c r="I49" s="73"/>
      <c r="J49" s="73"/>
      <c r="K49" s="76"/>
      <c r="L49" s="73"/>
      <c r="M49" s="141" t="s">
        <v>193</v>
      </c>
      <c r="N49" s="76"/>
      <c r="O49" s="73"/>
      <c r="U49" s="65"/>
      <c r="V49" s="65"/>
      <c r="W49" s="65"/>
      <c r="X49" s="65"/>
      <c r="Y49" s="65"/>
      <c r="Z49" s="65"/>
      <c r="AA49" s="65"/>
      <c r="AD49" s="65"/>
      <c r="AE49" s="65"/>
      <c r="AF49" s="65"/>
      <c r="AG49" s="65"/>
      <c r="AH49" s="65"/>
      <c r="AI49" s="65"/>
      <c r="AJ49" s="65"/>
    </row>
    <row r="50" spans="4:36" x14ac:dyDescent="0.25">
      <c r="D50" s="65"/>
      <c r="E50" s="65"/>
      <c r="F50" s="65"/>
      <c r="G50" s="65"/>
      <c r="H50" s="65"/>
      <c r="I50" s="65"/>
      <c r="J50" s="70"/>
      <c r="K50" s="115"/>
      <c r="L50" s="79"/>
      <c r="M50" s="137" t="s">
        <v>205</v>
      </c>
      <c r="N50" s="68"/>
      <c r="O50" s="65"/>
      <c r="U50" s="65"/>
      <c r="V50" s="65"/>
      <c r="W50" s="65"/>
      <c r="X50" s="65"/>
      <c r="Y50" s="65"/>
      <c r="Z50" s="65"/>
      <c r="AA50" s="65"/>
      <c r="AD50" s="65"/>
      <c r="AE50" s="65"/>
      <c r="AF50" s="65"/>
      <c r="AG50" s="65"/>
      <c r="AH50" s="65"/>
      <c r="AI50" s="65"/>
      <c r="AJ50" s="65"/>
    </row>
    <row r="51" spans="4:36" x14ac:dyDescent="0.25">
      <c r="D51" s="65"/>
      <c r="E51" s="65"/>
      <c r="F51" s="65"/>
      <c r="G51" s="65"/>
      <c r="H51" s="70"/>
      <c r="I51" s="73"/>
      <c r="J51" s="73"/>
      <c r="K51" s="76"/>
      <c r="L51" s="132"/>
      <c r="M51" s="138"/>
      <c r="N51" s="132"/>
      <c r="O51" s="73"/>
      <c r="U51" s="65"/>
      <c r="V51" s="65"/>
      <c r="W51" s="65"/>
      <c r="X51" s="65"/>
      <c r="Y51" s="65"/>
      <c r="Z51" s="65"/>
      <c r="AA51" s="65"/>
      <c r="AD51" s="65"/>
      <c r="AE51" s="65"/>
      <c r="AF51" s="65"/>
      <c r="AG51" s="65"/>
      <c r="AH51" s="65"/>
      <c r="AI51" s="65"/>
      <c r="AJ51" s="65"/>
    </row>
    <row r="52" spans="4:36" x14ac:dyDescent="0.25">
      <c r="D52" s="65"/>
      <c r="E52" s="65"/>
      <c r="F52" s="65"/>
      <c r="G52" s="65"/>
      <c r="H52" s="65"/>
      <c r="I52" s="65"/>
      <c r="J52" s="65"/>
      <c r="K52" s="69"/>
      <c r="L52" s="66"/>
      <c r="M52" s="77" t="s">
        <v>275</v>
      </c>
      <c r="N52" s="68"/>
      <c r="O52" s="65"/>
      <c r="U52" s="65"/>
      <c r="V52" s="65"/>
      <c r="W52" s="65"/>
      <c r="X52" s="65"/>
      <c r="Y52" s="65"/>
      <c r="Z52" s="65"/>
      <c r="AA52" s="65"/>
      <c r="AD52" s="65"/>
      <c r="AE52" s="65"/>
      <c r="AF52" s="65"/>
      <c r="AG52" s="65"/>
      <c r="AH52" s="65"/>
      <c r="AI52" s="65"/>
      <c r="AJ52" s="65"/>
    </row>
    <row r="53" spans="4:36" ht="15.75" thickBot="1" x14ac:dyDescent="0.3">
      <c r="D53" s="65"/>
      <c r="E53" s="148"/>
      <c r="F53" s="152"/>
      <c r="G53" s="152"/>
      <c r="H53" s="152"/>
      <c r="I53" s="152"/>
      <c r="J53" s="152"/>
      <c r="K53" s="149"/>
      <c r="L53" s="150"/>
      <c r="M53" s="80"/>
      <c r="N53" s="68"/>
      <c r="O53" s="65"/>
      <c r="U53" s="65"/>
      <c r="V53" s="65"/>
      <c r="W53" s="65"/>
      <c r="X53" s="65"/>
      <c r="Y53" s="65"/>
      <c r="Z53" s="65"/>
      <c r="AA53" s="65"/>
      <c r="AD53" s="65"/>
      <c r="AE53" s="65"/>
      <c r="AF53" s="65"/>
      <c r="AG53" s="65"/>
      <c r="AH53" s="65"/>
      <c r="AI53" s="65"/>
      <c r="AJ53" s="65"/>
    </row>
    <row r="54" spans="4:36" x14ac:dyDescent="0.25">
      <c r="D54" s="65"/>
      <c r="E54" s="65"/>
      <c r="F54" s="65"/>
      <c r="G54" s="65"/>
      <c r="H54" s="65"/>
      <c r="I54" s="65"/>
      <c r="J54" s="65"/>
      <c r="K54" s="69"/>
      <c r="L54" s="66"/>
      <c r="M54" s="72"/>
      <c r="N54" s="68"/>
      <c r="O54" s="65"/>
      <c r="U54" s="65"/>
      <c r="V54" s="65"/>
      <c r="W54" s="65"/>
      <c r="X54" s="65"/>
      <c r="Y54" s="65"/>
      <c r="Z54" s="65"/>
      <c r="AA54" s="65"/>
      <c r="AD54" s="65"/>
      <c r="AE54" s="65"/>
      <c r="AF54" s="65"/>
      <c r="AG54" s="65"/>
      <c r="AH54" s="65"/>
      <c r="AI54" s="65"/>
      <c r="AJ54" s="65"/>
    </row>
    <row r="55" spans="4:36" x14ac:dyDescent="0.25">
      <c r="D55" s="65"/>
      <c r="E55" s="65"/>
      <c r="F55" s="65"/>
      <c r="G55" s="65"/>
      <c r="H55" s="65"/>
      <c r="I55" s="65"/>
      <c r="J55" s="65"/>
      <c r="K55" s="69"/>
      <c r="L55" s="66"/>
      <c r="M55" s="72"/>
      <c r="N55" s="68"/>
      <c r="O55" s="65"/>
      <c r="U55" s="65"/>
      <c r="V55" s="65"/>
      <c r="W55" s="65"/>
      <c r="X55" s="65"/>
      <c r="Y55" s="65"/>
      <c r="Z55" s="65"/>
      <c r="AA55" s="65"/>
      <c r="AD55" s="65"/>
      <c r="AE55" s="65"/>
      <c r="AF55" s="65"/>
      <c r="AG55" s="65"/>
      <c r="AH55" s="65"/>
      <c r="AI55" s="65"/>
      <c r="AJ55" s="65"/>
    </row>
    <row r="56" spans="4:36" x14ac:dyDescent="0.25">
      <c r="D56" s="65"/>
      <c r="E56" s="65"/>
      <c r="F56" s="65"/>
      <c r="G56" s="65"/>
      <c r="H56" s="65"/>
      <c r="I56" s="65"/>
      <c r="J56" s="65"/>
      <c r="K56" s="69"/>
      <c r="L56" s="66"/>
      <c r="M56" s="137" t="s">
        <v>276</v>
      </c>
      <c r="N56" s="68"/>
      <c r="O56" s="65"/>
      <c r="U56" s="65"/>
      <c r="V56" s="65"/>
      <c r="W56" s="65"/>
      <c r="X56" s="65"/>
      <c r="Y56" s="65"/>
      <c r="Z56" s="65"/>
      <c r="AA56" s="65"/>
      <c r="AD56" s="65"/>
      <c r="AE56" s="65"/>
      <c r="AF56" s="65"/>
      <c r="AG56" s="65"/>
      <c r="AH56" s="65"/>
      <c r="AI56" s="65"/>
      <c r="AJ56" s="65"/>
    </row>
    <row r="57" spans="4:36" x14ac:dyDescent="0.25">
      <c r="D57" s="65"/>
      <c r="E57" s="65"/>
      <c r="F57" s="65"/>
      <c r="G57" s="65"/>
      <c r="H57" s="65"/>
      <c r="I57" s="65"/>
      <c r="J57" s="65"/>
      <c r="K57" s="69"/>
      <c r="L57" s="66"/>
      <c r="N57" s="68"/>
      <c r="O57" s="65"/>
      <c r="U57" s="65"/>
      <c r="V57" s="65"/>
      <c r="W57" s="65"/>
      <c r="X57" s="65"/>
      <c r="Y57" s="65"/>
      <c r="Z57" s="65"/>
      <c r="AA57" s="65"/>
      <c r="AD57" s="65"/>
      <c r="AE57" s="65"/>
      <c r="AF57" s="65"/>
      <c r="AG57" s="65"/>
      <c r="AH57" s="65"/>
      <c r="AI57" s="65"/>
      <c r="AJ57" s="65"/>
    </row>
    <row r="58" spans="4:36" x14ac:dyDescent="0.25">
      <c r="D58" s="65"/>
      <c r="E58" s="65"/>
      <c r="F58" s="65"/>
      <c r="G58" s="65"/>
      <c r="H58" s="65"/>
      <c r="I58" s="65"/>
      <c r="J58" s="65"/>
      <c r="K58" s="69"/>
      <c r="L58" s="66"/>
      <c r="N58" s="68"/>
      <c r="O58" s="65"/>
      <c r="U58" s="65"/>
      <c r="V58" s="65"/>
      <c r="W58" s="65"/>
      <c r="X58" s="65"/>
      <c r="Y58" s="65"/>
      <c r="Z58" s="65"/>
      <c r="AA58" s="65"/>
      <c r="AD58" s="65"/>
      <c r="AE58" s="65"/>
      <c r="AF58" s="65"/>
      <c r="AG58" s="65"/>
      <c r="AH58" s="65"/>
      <c r="AI58" s="65"/>
      <c r="AJ58" s="65"/>
    </row>
    <row r="59" spans="4:36" x14ac:dyDescent="0.25">
      <c r="D59" s="65"/>
      <c r="E59" s="65"/>
      <c r="F59" s="65"/>
      <c r="G59" s="65"/>
      <c r="H59" s="65"/>
      <c r="I59" s="65"/>
      <c r="J59" s="65"/>
      <c r="K59" s="69"/>
      <c r="L59" s="66"/>
      <c r="N59" s="68"/>
      <c r="O59" s="65"/>
      <c r="U59" s="65"/>
      <c r="V59" s="65"/>
      <c r="W59" s="65"/>
      <c r="X59" s="65"/>
      <c r="Y59" s="65"/>
      <c r="Z59" s="65"/>
      <c r="AA59" s="65"/>
      <c r="AD59" s="65"/>
      <c r="AE59" s="65"/>
      <c r="AF59" s="65"/>
      <c r="AG59" s="65"/>
      <c r="AH59" s="65"/>
      <c r="AI59" s="65"/>
      <c r="AJ59" s="65"/>
    </row>
    <row r="60" spans="4:36" x14ac:dyDescent="0.25">
      <c r="D60" s="65"/>
      <c r="E60" s="65"/>
      <c r="F60" s="65"/>
      <c r="G60" s="65"/>
      <c r="H60" s="65"/>
      <c r="I60" s="65"/>
      <c r="J60" s="65"/>
      <c r="K60" s="69"/>
      <c r="L60" s="66"/>
      <c r="N60" s="68"/>
      <c r="O60" s="65"/>
      <c r="U60" s="65"/>
      <c r="V60" s="65"/>
      <c r="W60" s="65"/>
      <c r="X60" s="65"/>
      <c r="Y60" s="65"/>
      <c r="Z60" s="65"/>
      <c r="AA60" s="65"/>
      <c r="AD60" s="65"/>
      <c r="AE60" s="65"/>
      <c r="AF60" s="65"/>
      <c r="AG60" s="65"/>
      <c r="AH60" s="65"/>
      <c r="AI60" s="65"/>
      <c r="AJ60" s="65"/>
    </row>
    <row r="61" spans="4:36" x14ac:dyDescent="0.25">
      <c r="D61" s="65"/>
      <c r="E61" s="65"/>
      <c r="F61" s="65"/>
      <c r="G61" s="65"/>
      <c r="H61" s="65"/>
      <c r="I61" s="65"/>
      <c r="J61" s="65"/>
      <c r="K61" s="69"/>
      <c r="L61" s="66"/>
      <c r="N61" s="68"/>
      <c r="O61" s="65"/>
      <c r="U61" s="65"/>
      <c r="V61" s="65"/>
      <c r="W61" s="65"/>
      <c r="X61" s="65"/>
      <c r="Y61" s="65"/>
      <c r="Z61" s="65"/>
      <c r="AA61" s="65"/>
      <c r="AD61" s="65"/>
      <c r="AE61" s="65"/>
      <c r="AF61" s="65"/>
      <c r="AG61" s="65"/>
      <c r="AH61" s="65"/>
      <c r="AI61" s="65"/>
      <c r="AJ61" s="65"/>
    </row>
    <row r="62" spans="4:36" x14ac:dyDescent="0.25">
      <c r="D62" s="65"/>
      <c r="E62" s="65"/>
      <c r="F62" s="65"/>
      <c r="G62" s="65"/>
      <c r="H62" s="65"/>
      <c r="I62" s="65"/>
      <c r="J62" s="65"/>
      <c r="K62" s="69"/>
      <c r="L62" s="66"/>
      <c r="N62" s="68"/>
      <c r="O62" s="65"/>
      <c r="U62" s="65"/>
      <c r="V62" s="65"/>
      <c r="W62" s="65"/>
      <c r="X62" s="65"/>
      <c r="Y62" s="65"/>
      <c r="Z62" s="65"/>
      <c r="AA62" s="65"/>
      <c r="AD62" s="65"/>
      <c r="AE62" s="65"/>
      <c r="AF62" s="65"/>
      <c r="AG62" s="65"/>
      <c r="AH62" s="65"/>
      <c r="AI62" s="65"/>
      <c r="AJ62" s="65"/>
    </row>
    <row r="63" spans="4:36" x14ac:dyDescent="0.25">
      <c r="D63" s="65"/>
      <c r="E63" s="65"/>
      <c r="F63" s="65"/>
      <c r="G63" s="65"/>
      <c r="H63" s="65"/>
      <c r="I63" s="65"/>
      <c r="J63" s="65"/>
      <c r="K63" s="69"/>
      <c r="L63" s="66"/>
      <c r="N63" s="68"/>
      <c r="O63" s="65"/>
      <c r="U63" s="65"/>
      <c r="V63" s="65"/>
      <c r="W63" s="65"/>
      <c r="X63" s="65"/>
      <c r="Y63" s="65"/>
      <c r="Z63" s="65"/>
      <c r="AA63" s="65"/>
      <c r="AD63" s="65"/>
      <c r="AE63" s="65"/>
      <c r="AF63" s="65"/>
      <c r="AG63" s="65"/>
      <c r="AH63" s="65"/>
      <c r="AI63" s="65"/>
      <c r="AJ63" s="65"/>
    </row>
    <row r="64" spans="4:36" x14ac:dyDescent="0.25">
      <c r="D64" s="65"/>
      <c r="E64" s="65"/>
      <c r="F64" s="65"/>
      <c r="G64" s="65"/>
      <c r="H64" s="65"/>
      <c r="I64" s="65"/>
      <c r="J64" s="65"/>
      <c r="K64" s="69"/>
      <c r="L64" s="66"/>
      <c r="N64" s="68"/>
      <c r="O64" s="65"/>
      <c r="U64" s="65"/>
      <c r="V64" s="65"/>
      <c r="W64" s="65"/>
      <c r="X64" s="65"/>
      <c r="Y64" s="65"/>
      <c r="Z64" s="65"/>
      <c r="AA64" s="65"/>
      <c r="AD64" s="65"/>
      <c r="AE64" s="65"/>
      <c r="AF64" s="65"/>
      <c r="AG64" s="65"/>
      <c r="AH64" s="65"/>
      <c r="AI64" s="65"/>
      <c r="AJ64" s="65"/>
    </row>
    <row r="65" spans="4:36" x14ac:dyDescent="0.25">
      <c r="D65" s="65"/>
      <c r="E65" s="65"/>
      <c r="F65" s="65"/>
      <c r="G65" s="65"/>
      <c r="H65" s="65"/>
      <c r="I65" s="65"/>
      <c r="J65" s="65"/>
      <c r="K65" s="69"/>
      <c r="L65" s="66"/>
      <c r="N65" s="68"/>
      <c r="O65" s="65"/>
      <c r="U65" s="65"/>
      <c r="V65" s="65"/>
      <c r="W65" s="65"/>
      <c r="X65" s="65"/>
      <c r="Y65" s="65"/>
      <c r="Z65" s="65"/>
      <c r="AA65" s="65"/>
      <c r="AD65" s="65"/>
      <c r="AE65" s="65"/>
      <c r="AF65" s="65"/>
      <c r="AG65" s="65"/>
      <c r="AH65" s="65"/>
      <c r="AI65" s="65"/>
      <c r="AJ65" s="65"/>
    </row>
    <row r="66" spans="4:36" x14ac:dyDescent="0.25">
      <c r="D66" s="65"/>
      <c r="E66" s="65"/>
      <c r="F66" s="65"/>
      <c r="G66" s="65"/>
      <c r="H66" s="65"/>
      <c r="I66" s="65"/>
      <c r="J66" s="65"/>
      <c r="K66" s="69"/>
      <c r="L66" s="66"/>
      <c r="N66" s="68"/>
      <c r="O66" s="65"/>
      <c r="U66" s="65"/>
      <c r="V66" s="65"/>
      <c r="W66" s="65"/>
      <c r="X66" s="65"/>
      <c r="Y66" s="65"/>
      <c r="Z66" s="65"/>
      <c r="AA66" s="65"/>
      <c r="AD66" s="65"/>
      <c r="AE66" s="65"/>
      <c r="AF66" s="65"/>
      <c r="AG66" s="65"/>
      <c r="AH66" s="65"/>
      <c r="AI66" s="65"/>
      <c r="AJ66" s="65"/>
    </row>
    <row r="67" spans="4:36" x14ac:dyDescent="0.25">
      <c r="D67" s="65"/>
      <c r="E67" s="65"/>
      <c r="F67" s="65"/>
      <c r="G67" s="65"/>
      <c r="H67" s="65"/>
      <c r="I67" s="65"/>
      <c r="J67" s="65"/>
      <c r="K67" s="69"/>
      <c r="L67" s="66"/>
      <c r="N67" s="68"/>
      <c r="O67" s="65"/>
      <c r="U67" s="65"/>
      <c r="V67" s="65"/>
      <c r="W67" s="65"/>
      <c r="X67" s="65"/>
      <c r="Y67" s="65"/>
      <c r="Z67" s="65"/>
      <c r="AA67" s="65"/>
      <c r="AD67" s="65"/>
      <c r="AE67" s="65"/>
      <c r="AF67" s="65"/>
      <c r="AG67" s="65"/>
      <c r="AH67" s="65"/>
      <c r="AI67" s="65"/>
      <c r="AJ67" s="65"/>
    </row>
    <row r="68" spans="4:36" x14ac:dyDescent="0.25">
      <c r="D68" s="65"/>
      <c r="E68" s="65"/>
      <c r="F68" s="65"/>
      <c r="G68" s="65"/>
      <c r="H68" s="65"/>
      <c r="I68" s="65"/>
      <c r="J68" s="65"/>
      <c r="K68" s="69"/>
      <c r="L68" s="66"/>
      <c r="N68" s="68"/>
      <c r="O68" s="65"/>
      <c r="U68" s="65"/>
      <c r="V68" s="65"/>
      <c r="W68" s="65"/>
      <c r="X68" s="65"/>
      <c r="Y68" s="65"/>
      <c r="Z68" s="65"/>
      <c r="AA68" s="65"/>
      <c r="AD68" s="65"/>
      <c r="AE68" s="65"/>
      <c r="AF68" s="65"/>
      <c r="AG68" s="65"/>
      <c r="AH68" s="65"/>
      <c r="AI68" s="65"/>
      <c r="AJ68" s="65"/>
    </row>
    <row r="69" spans="4:36" x14ac:dyDescent="0.25">
      <c r="D69" s="65"/>
      <c r="E69" s="65"/>
      <c r="F69" s="65"/>
      <c r="G69" s="65"/>
      <c r="H69" s="65"/>
      <c r="I69" s="65"/>
      <c r="J69" s="65"/>
      <c r="K69" s="69"/>
      <c r="L69" s="66"/>
      <c r="N69" s="68"/>
      <c r="O69" s="65"/>
      <c r="U69" s="65"/>
      <c r="V69" s="65"/>
      <c r="W69" s="65"/>
      <c r="X69" s="65"/>
      <c r="Y69" s="65"/>
      <c r="Z69" s="65"/>
      <c r="AA69" s="65"/>
      <c r="AD69" s="65"/>
      <c r="AE69" s="65"/>
      <c r="AF69" s="65"/>
      <c r="AG69" s="65"/>
      <c r="AH69" s="65"/>
      <c r="AI69" s="65"/>
      <c r="AJ69" s="65"/>
    </row>
    <row r="70" spans="4:36" x14ac:dyDescent="0.25">
      <c r="D70" s="65"/>
      <c r="E70" s="65"/>
      <c r="F70" s="65"/>
      <c r="G70" s="65"/>
      <c r="H70" s="65"/>
      <c r="I70" s="65"/>
      <c r="J70" s="65"/>
      <c r="K70" s="69"/>
      <c r="L70" s="66"/>
      <c r="N70" s="68"/>
      <c r="O70" s="65"/>
      <c r="U70" s="65"/>
      <c r="V70" s="65"/>
      <c r="W70" s="65"/>
      <c r="X70" s="65"/>
      <c r="Y70" s="65"/>
      <c r="Z70" s="65"/>
      <c r="AA70" s="65"/>
      <c r="AD70" s="65"/>
      <c r="AE70" s="65"/>
      <c r="AF70" s="65"/>
      <c r="AG70" s="65"/>
      <c r="AH70" s="65"/>
      <c r="AI70" s="65"/>
      <c r="AJ70" s="65"/>
    </row>
    <row r="71" spans="4:36" x14ac:dyDescent="0.25">
      <c r="D71" s="65"/>
      <c r="E71" s="65"/>
      <c r="F71" s="65"/>
      <c r="G71" s="65"/>
      <c r="H71" s="65"/>
      <c r="I71" s="65"/>
      <c r="J71" s="65"/>
      <c r="K71" s="69"/>
      <c r="L71" s="66"/>
      <c r="N71" s="68"/>
      <c r="O71" s="65"/>
      <c r="U71" s="65"/>
      <c r="V71" s="65"/>
      <c r="W71" s="65"/>
      <c r="X71" s="65"/>
      <c r="Y71" s="65"/>
      <c r="Z71" s="65"/>
      <c r="AA71" s="65"/>
      <c r="AD71" s="65"/>
      <c r="AE71" s="65"/>
      <c r="AF71" s="65"/>
      <c r="AG71" s="65"/>
      <c r="AH71" s="65"/>
      <c r="AI71" s="65"/>
      <c r="AJ71" s="65"/>
    </row>
    <row r="72" spans="4:36" x14ac:dyDescent="0.25">
      <c r="D72" s="65"/>
      <c r="E72" s="65"/>
      <c r="F72" s="65"/>
      <c r="G72" s="65"/>
      <c r="H72" s="65"/>
      <c r="I72" s="65"/>
      <c r="J72" s="65"/>
      <c r="K72" s="69"/>
      <c r="L72" s="66"/>
      <c r="N72" s="68"/>
      <c r="O72" s="65"/>
      <c r="U72" s="65"/>
      <c r="V72" s="65"/>
      <c r="W72" s="65"/>
      <c r="X72" s="65"/>
      <c r="Y72" s="65"/>
      <c r="Z72" s="65"/>
      <c r="AA72" s="65"/>
      <c r="AD72" s="65"/>
      <c r="AE72" s="65"/>
      <c r="AF72" s="65"/>
      <c r="AG72" s="65"/>
      <c r="AH72" s="65"/>
      <c r="AI72" s="65"/>
      <c r="AJ72" s="65"/>
    </row>
    <row r="73" spans="4:36" x14ac:dyDescent="0.25">
      <c r="D73" s="65"/>
      <c r="E73" s="65"/>
      <c r="F73" s="65"/>
      <c r="G73" s="65"/>
      <c r="H73" s="65"/>
      <c r="I73" s="65"/>
      <c r="J73" s="65"/>
      <c r="K73" s="69"/>
      <c r="L73" s="66"/>
      <c r="N73" s="68"/>
      <c r="O73" s="65"/>
      <c r="U73" s="65"/>
      <c r="V73" s="65"/>
      <c r="W73" s="65"/>
      <c r="X73" s="65"/>
      <c r="Y73" s="65"/>
      <c r="Z73" s="65"/>
      <c r="AA73" s="65"/>
      <c r="AD73" s="65"/>
      <c r="AE73" s="65"/>
      <c r="AF73" s="65"/>
      <c r="AG73" s="65"/>
      <c r="AH73" s="65"/>
      <c r="AI73" s="65"/>
      <c r="AJ73" s="65"/>
    </row>
    <row r="74" spans="4:36" x14ac:dyDescent="0.25">
      <c r="D74" s="65"/>
      <c r="E74" s="65"/>
      <c r="F74" s="65"/>
      <c r="G74" s="65"/>
      <c r="H74" s="65"/>
      <c r="I74" s="65"/>
      <c r="J74" s="65"/>
      <c r="K74" s="69"/>
      <c r="L74" s="66"/>
      <c r="N74" s="68"/>
      <c r="O74" s="65"/>
      <c r="U74" s="65"/>
      <c r="V74" s="65"/>
      <c r="W74" s="65"/>
      <c r="X74" s="65"/>
      <c r="Y74" s="65"/>
      <c r="Z74" s="65"/>
      <c r="AA74" s="65"/>
      <c r="AD74" s="65"/>
      <c r="AE74" s="65"/>
      <c r="AF74" s="65"/>
      <c r="AG74" s="65"/>
      <c r="AH74" s="65"/>
      <c r="AI74" s="65"/>
      <c r="AJ74" s="65"/>
    </row>
    <row r="75" spans="4:36" x14ac:dyDescent="0.25">
      <c r="D75" s="65"/>
      <c r="E75" s="65"/>
      <c r="F75" s="65"/>
      <c r="G75" s="65"/>
      <c r="H75" s="65"/>
      <c r="I75" s="65"/>
      <c r="J75" s="65"/>
      <c r="K75" s="69"/>
      <c r="L75" s="66"/>
      <c r="N75" s="68"/>
      <c r="O75" s="65"/>
      <c r="U75" s="65"/>
      <c r="V75" s="65"/>
      <c r="W75" s="65"/>
      <c r="X75" s="65"/>
      <c r="Y75" s="65"/>
      <c r="Z75" s="65"/>
      <c r="AA75" s="65"/>
      <c r="AD75" s="65"/>
      <c r="AE75" s="65"/>
      <c r="AF75" s="65"/>
      <c r="AG75" s="65"/>
      <c r="AH75" s="65"/>
      <c r="AI75" s="65"/>
      <c r="AJ75" s="65"/>
    </row>
    <row r="76" spans="4:36" x14ac:dyDescent="0.25">
      <c r="D76" s="65"/>
      <c r="E76" s="65"/>
      <c r="F76" s="65"/>
      <c r="G76" s="65"/>
      <c r="H76" s="65"/>
      <c r="I76" s="65"/>
      <c r="J76" s="65"/>
      <c r="K76" s="69"/>
      <c r="L76" s="66"/>
      <c r="N76" s="68"/>
      <c r="O76" s="65"/>
      <c r="U76" s="65"/>
      <c r="V76" s="65"/>
      <c r="W76" s="65"/>
      <c r="X76" s="65"/>
      <c r="Y76" s="65"/>
      <c r="Z76" s="65"/>
      <c r="AA76" s="65"/>
      <c r="AD76" s="65"/>
      <c r="AE76" s="65"/>
      <c r="AF76" s="65"/>
      <c r="AG76" s="65"/>
      <c r="AH76" s="65"/>
      <c r="AI76" s="65"/>
      <c r="AJ76" s="65"/>
    </row>
    <row r="77" spans="4:36" x14ac:dyDescent="0.25">
      <c r="D77" s="65"/>
      <c r="E77" s="65"/>
      <c r="F77" s="65"/>
      <c r="G77" s="65"/>
      <c r="H77" s="65"/>
      <c r="I77" s="65"/>
      <c r="J77" s="65"/>
      <c r="K77" s="69"/>
      <c r="L77" s="66"/>
      <c r="N77" s="68"/>
      <c r="O77" s="65"/>
      <c r="U77" s="65"/>
      <c r="V77" s="65"/>
      <c r="W77" s="65"/>
      <c r="X77" s="65"/>
      <c r="Y77" s="65"/>
      <c r="Z77" s="65"/>
      <c r="AA77" s="65"/>
      <c r="AD77" s="65"/>
      <c r="AE77" s="65"/>
      <c r="AF77" s="65"/>
      <c r="AG77" s="65"/>
      <c r="AH77" s="65"/>
      <c r="AI77" s="65"/>
      <c r="AJ77" s="65"/>
    </row>
    <row r="78" spans="4:36" x14ac:dyDescent="0.25">
      <c r="D78" s="65"/>
      <c r="E78" s="65"/>
      <c r="F78" s="65"/>
      <c r="G78" s="65"/>
      <c r="H78" s="65"/>
      <c r="I78" s="65"/>
      <c r="J78" s="65"/>
      <c r="K78" s="69"/>
      <c r="L78" s="66"/>
      <c r="N78" s="68"/>
      <c r="O78" s="65"/>
      <c r="P78" s="67"/>
      <c r="U78" s="65"/>
      <c r="V78" s="65"/>
      <c r="W78" s="65"/>
      <c r="X78" s="65"/>
      <c r="Y78" s="65"/>
      <c r="Z78" s="65"/>
      <c r="AA78" s="65"/>
      <c r="AD78" s="65"/>
      <c r="AE78" s="65"/>
      <c r="AF78" s="65"/>
      <c r="AG78" s="65"/>
      <c r="AH78" s="65"/>
      <c r="AI78" s="65"/>
      <c r="AJ78" s="65"/>
    </row>
    <row r="79" spans="4:36" x14ac:dyDescent="0.25">
      <c r="D79" s="65"/>
      <c r="E79" s="65"/>
      <c r="F79" s="65"/>
      <c r="G79" s="65"/>
      <c r="H79" s="65"/>
      <c r="I79" s="65"/>
      <c r="J79" s="65"/>
      <c r="K79" s="69"/>
      <c r="L79" s="66"/>
      <c r="N79" s="68"/>
      <c r="O79" s="65"/>
      <c r="P79" s="67"/>
      <c r="U79" s="65"/>
      <c r="V79" s="65"/>
      <c r="W79" s="65"/>
      <c r="X79" s="65"/>
      <c r="Y79" s="65"/>
      <c r="Z79" s="65"/>
      <c r="AA79" s="65"/>
      <c r="AD79" s="65"/>
      <c r="AE79" s="65"/>
      <c r="AF79" s="65"/>
      <c r="AG79" s="65"/>
      <c r="AH79" s="65"/>
      <c r="AI79" s="65"/>
      <c r="AJ79" s="65"/>
    </row>
    <row r="80" spans="4:36" x14ac:dyDescent="0.25">
      <c r="D80" s="65"/>
      <c r="E80" s="65"/>
      <c r="F80" s="65"/>
      <c r="G80" s="65"/>
      <c r="H80" s="65"/>
      <c r="I80" s="65"/>
      <c r="J80" s="65"/>
      <c r="K80" s="69"/>
      <c r="L80" s="66"/>
      <c r="N80" s="68"/>
      <c r="O80" s="65"/>
      <c r="P80" s="67"/>
      <c r="U80" s="65"/>
      <c r="V80" s="65"/>
      <c r="W80" s="65"/>
      <c r="X80" s="65"/>
      <c r="Y80" s="65"/>
      <c r="Z80" s="65"/>
      <c r="AA80" s="65"/>
      <c r="AD80" s="65"/>
      <c r="AE80" s="65"/>
      <c r="AF80" s="65"/>
      <c r="AG80" s="65"/>
      <c r="AH80" s="65"/>
      <c r="AI80" s="65"/>
      <c r="AJ80" s="65"/>
    </row>
    <row r="81" spans="4:36" x14ac:dyDescent="0.25">
      <c r="D81" s="65"/>
      <c r="E81" s="65"/>
      <c r="F81" s="65"/>
      <c r="G81" s="65"/>
      <c r="H81" s="65"/>
      <c r="I81" s="65"/>
      <c r="J81" s="65"/>
      <c r="K81" s="69"/>
      <c r="L81" s="66"/>
      <c r="N81" s="68"/>
      <c r="O81" s="65"/>
      <c r="P81" s="67"/>
      <c r="U81" s="65"/>
      <c r="V81" s="65"/>
      <c r="W81" s="65"/>
      <c r="X81" s="65"/>
      <c r="Y81" s="65"/>
      <c r="Z81" s="65"/>
      <c r="AA81" s="65"/>
      <c r="AD81" s="65"/>
      <c r="AE81" s="65"/>
      <c r="AF81" s="65"/>
      <c r="AG81" s="65"/>
      <c r="AH81" s="65"/>
      <c r="AI81" s="65"/>
      <c r="AJ81" s="65"/>
    </row>
    <row r="82" spans="4:36" x14ac:dyDescent="0.25">
      <c r="D82" s="65"/>
      <c r="E82" s="65"/>
      <c r="F82" s="65"/>
      <c r="G82" s="65"/>
      <c r="H82" s="65"/>
      <c r="I82" s="65"/>
      <c r="J82" s="65"/>
      <c r="K82" s="69"/>
      <c r="L82" s="66"/>
      <c r="N82" s="68"/>
      <c r="O82" s="65"/>
      <c r="P82" s="67"/>
      <c r="U82" s="65"/>
      <c r="V82" s="65"/>
      <c r="W82" s="65"/>
      <c r="X82" s="65"/>
      <c r="Y82" s="65"/>
      <c r="Z82" s="65"/>
      <c r="AA82" s="65"/>
      <c r="AD82" s="65"/>
      <c r="AE82" s="65"/>
      <c r="AF82" s="65"/>
      <c r="AG82" s="65"/>
      <c r="AH82" s="65"/>
      <c r="AI82" s="65"/>
      <c r="AJ82" s="65"/>
    </row>
    <row r="83" spans="4:36" x14ac:dyDescent="0.25">
      <c r="D83" s="65"/>
      <c r="E83" s="65"/>
      <c r="F83" s="65"/>
      <c r="G83" s="65"/>
      <c r="H83" s="65"/>
      <c r="I83" s="65"/>
      <c r="J83" s="65"/>
      <c r="K83" s="69"/>
      <c r="L83" s="66"/>
      <c r="N83" s="68"/>
      <c r="O83" s="65"/>
      <c r="P83" s="67"/>
      <c r="U83" s="65"/>
      <c r="V83" s="65"/>
      <c r="W83" s="65"/>
      <c r="X83" s="65"/>
      <c r="Y83" s="65"/>
      <c r="Z83" s="65"/>
      <c r="AA83" s="65"/>
      <c r="AD83" s="65"/>
      <c r="AE83" s="65"/>
      <c r="AF83" s="65"/>
      <c r="AG83" s="65"/>
      <c r="AH83" s="65"/>
      <c r="AI83" s="65"/>
      <c r="AJ83" s="65"/>
    </row>
    <row r="84" spans="4:36" x14ac:dyDescent="0.25">
      <c r="D84" s="65"/>
      <c r="E84" s="65"/>
      <c r="F84" s="65"/>
      <c r="G84" s="65"/>
      <c r="H84" s="65"/>
      <c r="I84" s="65"/>
      <c r="J84" s="65"/>
      <c r="K84" s="69"/>
      <c r="L84" s="66"/>
      <c r="N84" s="68"/>
      <c r="O84" s="65"/>
      <c r="P84" s="67"/>
      <c r="U84" s="65"/>
      <c r="V84" s="65"/>
      <c r="W84" s="65"/>
      <c r="X84" s="65"/>
      <c r="Y84" s="65"/>
      <c r="Z84" s="65"/>
      <c r="AA84" s="65"/>
      <c r="AD84" s="65"/>
      <c r="AE84" s="65"/>
      <c r="AF84" s="65"/>
      <c r="AG84" s="65"/>
      <c r="AH84" s="65"/>
      <c r="AI84" s="65"/>
      <c r="AJ84" s="65"/>
    </row>
    <row r="85" spans="4:36" x14ac:dyDescent="0.25">
      <c r="D85" s="65"/>
      <c r="E85" s="65"/>
      <c r="F85" s="65"/>
      <c r="G85" s="65"/>
      <c r="H85" s="65"/>
      <c r="I85" s="65"/>
      <c r="J85" s="65"/>
      <c r="K85" s="69"/>
      <c r="L85" s="66"/>
      <c r="N85" s="68"/>
      <c r="O85" s="65"/>
      <c r="P85" s="67"/>
      <c r="U85" s="65"/>
      <c r="V85" s="65"/>
      <c r="W85" s="65"/>
      <c r="X85" s="65"/>
      <c r="Y85" s="65"/>
      <c r="Z85" s="65"/>
      <c r="AA85" s="65"/>
      <c r="AD85" s="65"/>
      <c r="AE85" s="65"/>
      <c r="AF85" s="65"/>
      <c r="AG85" s="65"/>
      <c r="AH85" s="65"/>
      <c r="AI85" s="65"/>
      <c r="AJ85" s="65"/>
    </row>
    <row r="86" spans="4:36" x14ac:dyDescent="0.25">
      <c r="D86" s="65"/>
      <c r="E86" s="65"/>
      <c r="F86" s="65"/>
      <c r="G86" s="65"/>
      <c r="H86" s="65"/>
      <c r="I86" s="65"/>
      <c r="J86" s="65"/>
      <c r="K86" s="69"/>
      <c r="L86" s="66"/>
      <c r="N86" s="68"/>
      <c r="O86" s="65"/>
      <c r="P86" s="67"/>
      <c r="U86" s="65"/>
      <c r="V86" s="65"/>
      <c r="W86" s="65"/>
      <c r="X86" s="65"/>
      <c r="Y86" s="65"/>
      <c r="Z86" s="65"/>
      <c r="AA86" s="65"/>
      <c r="AD86" s="65"/>
      <c r="AE86" s="65"/>
      <c r="AF86" s="65"/>
      <c r="AG86" s="65"/>
      <c r="AH86" s="65"/>
      <c r="AI86" s="65"/>
      <c r="AJ86" s="65"/>
    </row>
    <row r="87" spans="4:36" x14ac:dyDescent="0.25">
      <c r="D87" s="65"/>
      <c r="E87" s="65"/>
      <c r="F87" s="65"/>
      <c r="G87" s="65"/>
      <c r="H87" s="65"/>
      <c r="I87" s="65"/>
      <c r="J87" s="65"/>
      <c r="K87" s="69"/>
      <c r="L87" s="66"/>
      <c r="N87" s="68"/>
      <c r="O87" s="65"/>
      <c r="P87" s="67"/>
      <c r="U87" s="65"/>
      <c r="V87" s="65"/>
      <c r="W87" s="65"/>
      <c r="X87" s="65"/>
      <c r="Y87" s="65"/>
      <c r="Z87" s="65"/>
      <c r="AA87" s="65"/>
      <c r="AD87" s="65"/>
      <c r="AE87" s="65"/>
      <c r="AF87" s="65"/>
      <c r="AG87" s="65"/>
      <c r="AH87" s="65"/>
      <c r="AI87" s="65"/>
      <c r="AJ87" s="65"/>
    </row>
    <row r="88" spans="4:36" x14ac:dyDescent="0.25">
      <c r="D88" s="65"/>
      <c r="E88" s="65"/>
      <c r="F88" s="65"/>
      <c r="G88" s="65"/>
      <c r="H88" s="65"/>
      <c r="I88" s="65"/>
      <c r="J88" s="65"/>
      <c r="K88" s="69"/>
      <c r="L88" s="66"/>
      <c r="N88" s="68"/>
      <c r="O88" s="65"/>
      <c r="P88" s="67"/>
      <c r="U88" s="65"/>
      <c r="V88" s="65"/>
      <c r="W88" s="65"/>
      <c r="X88" s="65"/>
      <c r="Y88" s="65"/>
      <c r="Z88" s="65"/>
      <c r="AA88" s="65"/>
      <c r="AD88" s="65"/>
      <c r="AE88" s="65"/>
      <c r="AF88" s="65"/>
      <c r="AG88" s="65"/>
      <c r="AH88" s="65"/>
      <c r="AI88" s="65"/>
      <c r="AJ88" s="65"/>
    </row>
    <row r="89" spans="4:36" x14ac:dyDescent="0.25">
      <c r="D89" s="65"/>
      <c r="E89" s="65"/>
      <c r="F89" s="65"/>
      <c r="G89" s="65"/>
      <c r="H89" s="65"/>
      <c r="I89" s="65"/>
      <c r="J89" s="65"/>
      <c r="K89" s="69"/>
      <c r="L89" s="66"/>
      <c r="N89" s="68"/>
      <c r="O89" s="65"/>
      <c r="P89" s="67"/>
      <c r="U89" s="65"/>
      <c r="V89" s="65"/>
      <c r="W89" s="65"/>
      <c r="X89" s="65"/>
      <c r="Y89" s="65"/>
      <c r="Z89" s="65"/>
      <c r="AA89" s="65"/>
      <c r="AD89" s="65"/>
      <c r="AE89" s="65"/>
      <c r="AF89" s="65"/>
      <c r="AG89" s="65"/>
      <c r="AH89" s="65"/>
      <c r="AI89" s="65"/>
      <c r="AJ89" s="65"/>
    </row>
    <row r="90" spans="4:36" x14ac:dyDescent="0.25">
      <c r="D90" s="65"/>
      <c r="E90" s="65"/>
      <c r="F90" s="65"/>
      <c r="G90" s="65"/>
      <c r="H90" s="65"/>
      <c r="I90" s="65"/>
      <c r="J90" s="65"/>
      <c r="K90" s="69"/>
      <c r="L90" s="66"/>
      <c r="N90" s="68"/>
      <c r="O90" s="65"/>
      <c r="P90" s="67"/>
      <c r="U90" s="65"/>
      <c r="V90" s="65"/>
      <c r="W90" s="65"/>
      <c r="X90" s="65"/>
      <c r="Y90" s="65"/>
      <c r="Z90" s="65"/>
      <c r="AA90" s="65"/>
      <c r="AD90" s="65"/>
      <c r="AE90" s="65"/>
      <c r="AF90" s="65"/>
      <c r="AG90" s="65"/>
      <c r="AH90" s="65"/>
      <c r="AI90" s="65"/>
      <c r="AJ90" s="65"/>
    </row>
    <row r="91" spans="4:36" x14ac:dyDescent="0.25">
      <c r="D91" s="65"/>
      <c r="E91" s="65"/>
      <c r="F91" s="65"/>
      <c r="G91" s="65"/>
      <c r="H91" s="65"/>
      <c r="I91" s="65"/>
      <c r="J91" s="65"/>
      <c r="K91" s="69"/>
      <c r="L91" s="66"/>
      <c r="N91" s="68"/>
      <c r="O91" s="65"/>
      <c r="P91" s="67"/>
      <c r="U91" s="65"/>
      <c r="V91" s="65"/>
      <c r="W91" s="65"/>
      <c r="X91" s="65"/>
      <c r="Y91" s="65"/>
      <c r="Z91" s="65"/>
      <c r="AA91" s="65"/>
      <c r="AD91" s="65"/>
      <c r="AE91" s="65"/>
      <c r="AF91" s="65"/>
      <c r="AG91" s="65"/>
      <c r="AH91" s="65"/>
      <c r="AI91" s="65"/>
      <c r="AJ91" s="65"/>
    </row>
    <row r="92" spans="4:36" x14ac:dyDescent="0.25">
      <c r="D92" s="65"/>
      <c r="E92" s="65"/>
      <c r="F92" s="65"/>
      <c r="G92" s="65"/>
      <c r="H92" s="65"/>
      <c r="I92" s="65"/>
      <c r="J92" s="65"/>
      <c r="K92" s="69"/>
      <c r="L92" s="66"/>
      <c r="N92" s="68"/>
      <c r="O92" s="65"/>
      <c r="P92" s="67"/>
      <c r="U92" s="65"/>
      <c r="V92" s="65"/>
      <c r="W92" s="65"/>
      <c r="X92" s="65"/>
      <c r="Y92" s="65"/>
      <c r="Z92" s="65"/>
      <c r="AA92" s="65"/>
      <c r="AD92" s="65"/>
      <c r="AE92" s="65"/>
      <c r="AF92" s="65"/>
      <c r="AG92" s="65"/>
      <c r="AH92" s="65"/>
      <c r="AI92" s="65"/>
      <c r="AJ92" s="65"/>
    </row>
    <row r="93" spans="4:36" x14ac:dyDescent="0.25">
      <c r="D93" s="65"/>
      <c r="E93" s="65"/>
      <c r="F93" s="65"/>
      <c r="G93" s="65"/>
      <c r="H93" s="65"/>
      <c r="I93" s="65"/>
      <c r="J93" s="65"/>
      <c r="K93" s="69"/>
      <c r="L93" s="66"/>
      <c r="N93" s="68"/>
      <c r="O93" s="65"/>
      <c r="P93" s="67"/>
      <c r="U93" s="65"/>
      <c r="V93" s="65"/>
      <c r="W93" s="65"/>
      <c r="X93" s="65"/>
      <c r="Y93" s="65"/>
      <c r="Z93" s="65"/>
      <c r="AA93" s="65"/>
      <c r="AD93" s="65"/>
      <c r="AE93" s="65"/>
      <c r="AF93" s="65"/>
      <c r="AG93" s="65"/>
      <c r="AH93" s="65"/>
      <c r="AI93" s="65"/>
      <c r="AJ93" s="65"/>
    </row>
    <row r="94" spans="4:36" x14ac:dyDescent="0.25">
      <c r="D94" s="65"/>
      <c r="E94" s="65"/>
      <c r="F94" s="65"/>
      <c r="G94" s="65"/>
      <c r="H94" s="65"/>
      <c r="I94" s="65"/>
      <c r="J94" s="65"/>
      <c r="K94" s="69"/>
      <c r="L94" s="66"/>
      <c r="N94" s="68"/>
      <c r="O94" s="65"/>
      <c r="P94" s="67"/>
      <c r="U94" s="65"/>
      <c r="V94" s="65"/>
      <c r="W94" s="65"/>
      <c r="X94" s="65"/>
      <c r="Y94" s="65"/>
      <c r="Z94" s="65"/>
      <c r="AA94" s="65"/>
      <c r="AD94" s="65"/>
      <c r="AE94" s="65"/>
      <c r="AF94" s="65"/>
      <c r="AG94" s="65"/>
      <c r="AH94" s="65"/>
      <c r="AI94" s="65"/>
      <c r="AJ94" s="65"/>
    </row>
    <row r="95" spans="4:36" x14ac:dyDescent="0.25">
      <c r="D95" s="65"/>
      <c r="E95" s="65"/>
      <c r="F95" s="65"/>
      <c r="G95" s="65"/>
      <c r="H95" s="65"/>
      <c r="I95" s="65"/>
      <c r="J95" s="65"/>
      <c r="K95" s="69"/>
      <c r="L95" s="66"/>
      <c r="N95" s="68"/>
      <c r="O95" s="65"/>
      <c r="P95" s="67"/>
      <c r="U95" s="65"/>
      <c r="V95" s="65"/>
      <c r="W95" s="65"/>
      <c r="X95" s="65"/>
      <c r="Y95" s="65"/>
      <c r="Z95" s="65"/>
      <c r="AA95" s="65"/>
      <c r="AD95" s="65"/>
      <c r="AE95" s="65"/>
      <c r="AF95" s="65"/>
      <c r="AG95" s="65"/>
      <c r="AH95" s="65"/>
      <c r="AI95" s="65"/>
      <c r="AJ95" s="65"/>
    </row>
    <row r="96" spans="4:36" x14ac:dyDescent="0.25">
      <c r="D96" s="65"/>
      <c r="E96" s="65"/>
      <c r="F96" s="65"/>
      <c r="G96" s="65"/>
      <c r="H96" s="65"/>
      <c r="I96" s="65"/>
      <c r="J96" s="65"/>
      <c r="K96" s="69"/>
      <c r="L96" s="66"/>
      <c r="N96" s="68"/>
      <c r="O96" s="65"/>
      <c r="P96" s="67"/>
      <c r="U96" s="65"/>
      <c r="V96" s="65"/>
      <c r="W96" s="65"/>
      <c r="X96" s="65"/>
      <c r="Y96" s="65"/>
      <c r="Z96" s="65"/>
      <c r="AA96" s="65"/>
      <c r="AD96" s="65"/>
      <c r="AE96" s="65"/>
      <c r="AF96" s="65"/>
      <c r="AG96" s="65"/>
      <c r="AH96" s="65"/>
      <c r="AI96" s="65"/>
      <c r="AJ96" s="65"/>
    </row>
    <row r="97" spans="4:36" x14ac:dyDescent="0.25">
      <c r="D97" s="65"/>
      <c r="E97" s="65"/>
      <c r="F97" s="65"/>
      <c r="G97" s="65"/>
      <c r="H97" s="65"/>
      <c r="I97" s="65"/>
      <c r="J97" s="65"/>
      <c r="K97" s="69"/>
      <c r="L97" s="66"/>
      <c r="N97" s="68"/>
      <c r="O97" s="65"/>
      <c r="P97" s="67"/>
      <c r="U97" s="65"/>
      <c r="V97" s="65"/>
      <c r="W97" s="65"/>
      <c r="X97" s="65"/>
      <c r="Y97" s="65"/>
      <c r="Z97" s="65"/>
      <c r="AA97" s="65"/>
      <c r="AD97" s="65"/>
      <c r="AE97" s="65"/>
      <c r="AF97" s="65"/>
      <c r="AG97" s="65"/>
      <c r="AH97" s="65"/>
      <c r="AI97" s="65"/>
      <c r="AJ97" s="65"/>
    </row>
    <row r="98" spans="4:36" x14ac:dyDescent="0.25">
      <c r="D98" s="65"/>
      <c r="E98" s="65"/>
      <c r="F98" s="65"/>
      <c r="G98" s="65"/>
      <c r="H98" s="65"/>
      <c r="I98" s="65"/>
      <c r="J98" s="65"/>
      <c r="K98" s="69"/>
      <c r="L98" s="66"/>
      <c r="N98" s="68"/>
      <c r="O98" s="65"/>
      <c r="P98" s="67"/>
      <c r="U98" s="65"/>
      <c r="V98" s="65"/>
      <c r="W98" s="65"/>
      <c r="X98" s="65"/>
      <c r="Y98" s="65"/>
      <c r="Z98" s="65"/>
      <c r="AA98" s="65"/>
      <c r="AD98" s="65"/>
      <c r="AE98" s="65"/>
      <c r="AF98" s="65"/>
      <c r="AG98" s="65"/>
      <c r="AH98" s="65"/>
      <c r="AI98" s="65"/>
      <c r="AJ98" s="65"/>
    </row>
    <row r="99" spans="4:36" x14ac:dyDescent="0.25">
      <c r="D99" s="65"/>
      <c r="E99" s="65"/>
      <c r="F99" s="65"/>
      <c r="G99" s="65"/>
      <c r="H99" s="65"/>
      <c r="I99" s="65"/>
      <c r="J99" s="65"/>
      <c r="K99" s="69"/>
      <c r="L99" s="66"/>
      <c r="N99" s="68"/>
      <c r="O99" s="65"/>
      <c r="P99" s="67"/>
      <c r="U99" s="65"/>
      <c r="V99" s="65"/>
      <c r="W99" s="65"/>
      <c r="X99" s="65"/>
      <c r="Y99" s="65"/>
      <c r="Z99" s="65"/>
      <c r="AA99" s="65"/>
      <c r="AD99" s="65"/>
      <c r="AE99" s="65"/>
      <c r="AF99" s="65"/>
      <c r="AG99" s="65"/>
      <c r="AH99" s="65"/>
      <c r="AI99" s="65"/>
      <c r="AJ99" s="65"/>
    </row>
    <row r="100" spans="4:36" x14ac:dyDescent="0.25">
      <c r="D100" s="65"/>
      <c r="E100" s="65"/>
      <c r="F100" s="65"/>
      <c r="G100" s="65"/>
      <c r="H100" s="65"/>
      <c r="I100" s="65"/>
      <c r="J100" s="65"/>
      <c r="K100" s="69"/>
      <c r="L100" s="66"/>
      <c r="N100" s="68"/>
      <c r="O100" s="65"/>
      <c r="P100" s="67"/>
      <c r="U100" s="65"/>
      <c r="V100" s="65"/>
      <c r="W100" s="65"/>
      <c r="X100" s="65"/>
      <c r="Y100" s="65"/>
      <c r="Z100" s="65"/>
      <c r="AA100" s="65"/>
      <c r="AD100" s="65"/>
      <c r="AE100" s="65"/>
      <c r="AF100" s="65"/>
      <c r="AG100" s="65"/>
      <c r="AH100" s="65"/>
      <c r="AI100" s="65"/>
      <c r="AJ100" s="65"/>
    </row>
    <row r="101" spans="4:36" x14ac:dyDescent="0.25">
      <c r="D101" s="65"/>
      <c r="E101" s="65"/>
      <c r="F101" s="65"/>
      <c r="G101" s="65"/>
      <c r="H101" s="65"/>
      <c r="I101" s="65"/>
      <c r="J101" s="65"/>
      <c r="K101" s="69"/>
      <c r="L101" s="66"/>
      <c r="N101" s="68"/>
      <c r="O101" s="65"/>
      <c r="P101" s="67"/>
      <c r="U101" s="65"/>
      <c r="V101" s="65"/>
      <c r="W101" s="65"/>
      <c r="X101" s="65"/>
      <c r="Y101" s="65"/>
      <c r="Z101" s="65"/>
      <c r="AA101" s="65"/>
      <c r="AD101" s="65"/>
      <c r="AE101" s="65"/>
      <c r="AF101" s="65"/>
      <c r="AG101" s="65"/>
      <c r="AH101" s="65"/>
      <c r="AI101" s="65"/>
      <c r="AJ101" s="65"/>
    </row>
    <row r="102" spans="4:36" x14ac:dyDescent="0.25">
      <c r="D102" s="65"/>
      <c r="E102" s="65"/>
      <c r="F102" s="65"/>
      <c r="G102" s="65"/>
      <c r="H102" s="65"/>
      <c r="I102" s="65"/>
      <c r="J102" s="65"/>
      <c r="K102" s="69"/>
      <c r="L102" s="66"/>
      <c r="N102" s="68"/>
      <c r="O102" s="65"/>
      <c r="P102" s="67"/>
      <c r="U102" s="65"/>
      <c r="V102" s="65"/>
      <c r="W102" s="65"/>
      <c r="X102" s="65"/>
      <c r="Y102" s="65"/>
      <c r="Z102" s="65"/>
      <c r="AA102" s="65"/>
      <c r="AD102" s="65"/>
      <c r="AE102" s="65"/>
      <c r="AF102" s="65"/>
      <c r="AG102" s="65"/>
      <c r="AH102" s="65"/>
      <c r="AI102" s="65"/>
      <c r="AJ102" s="65"/>
    </row>
    <row r="103" spans="4:36" x14ac:dyDescent="0.25">
      <c r="D103" s="65"/>
      <c r="E103" s="65"/>
      <c r="F103" s="65"/>
      <c r="G103" s="65"/>
      <c r="H103" s="65"/>
      <c r="I103" s="65"/>
      <c r="J103" s="65"/>
      <c r="K103" s="69"/>
      <c r="L103" s="66"/>
      <c r="N103" s="68"/>
      <c r="O103" s="65"/>
      <c r="P103" s="67"/>
      <c r="U103" s="65"/>
      <c r="V103" s="65"/>
      <c r="W103" s="65"/>
      <c r="X103" s="65"/>
      <c r="Y103" s="65"/>
      <c r="Z103" s="65"/>
      <c r="AA103" s="65"/>
      <c r="AD103" s="65"/>
      <c r="AE103" s="65"/>
      <c r="AF103" s="65"/>
      <c r="AG103" s="65"/>
      <c r="AH103" s="65"/>
      <c r="AI103" s="65"/>
      <c r="AJ103" s="65"/>
    </row>
    <row r="104" spans="4:36" x14ac:dyDescent="0.25">
      <c r="D104" s="65"/>
      <c r="E104" s="65"/>
      <c r="F104" s="65"/>
      <c r="G104" s="65"/>
      <c r="H104" s="65"/>
      <c r="I104" s="65"/>
      <c r="J104" s="65"/>
      <c r="K104" s="69"/>
      <c r="L104" s="66"/>
      <c r="N104" s="68"/>
      <c r="O104" s="65"/>
      <c r="P104" s="67"/>
      <c r="U104" s="65"/>
      <c r="V104" s="65"/>
      <c r="W104" s="65"/>
      <c r="X104" s="65"/>
      <c r="Y104" s="65"/>
      <c r="Z104" s="65"/>
      <c r="AA104" s="65"/>
      <c r="AD104" s="65"/>
      <c r="AE104" s="65"/>
      <c r="AF104" s="65"/>
      <c r="AG104" s="65"/>
      <c r="AH104" s="65"/>
      <c r="AI104" s="65"/>
      <c r="AJ104" s="65"/>
    </row>
    <row r="105" spans="4:36" x14ac:dyDescent="0.25">
      <c r="D105" s="65"/>
      <c r="E105" s="65"/>
      <c r="F105" s="65"/>
      <c r="G105" s="65"/>
      <c r="H105" s="65"/>
      <c r="I105" s="65"/>
      <c r="J105" s="65"/>
      <c r="K105" s="69"/>
      <c r="L105" s="66"/>
      <c r="N105" s="68"/>
      <c r="O105" s="65"/>
      <c r="P105" s="67"/>
      <c r="U105" s="65"/>
      <c r="V105" s="65"/>
      <c r="W105" s="65"/>
      <c r="X105" s="65"/>
      <c r="Y105" s="65"/>
      <c r="Z105" s="65"/>
      <c r="AA105" s="65"/>
      <c r="AD105" s="65"/>
      <c r="AE105" s="65"/>
      <c r="AF105" s="65"/>
      <c r="AG105" s="65"/>
      <c r="AH105" s="65"/>
      <c r="AI105" s="65"/>
      <c r="AJ105" s="6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F74"/>
  <sheetViews>
    <sheetView topLeftCell="L1" zoomScaleNormal="100" workbookViewId="0">
      <selection activeCell="AD16" sqref="AD16"/>
    </sheetView>
    <sheetView tabSelected="1" topLeftCell="L1" workbookViewId="1">
      <selection activeCell="T26" sqref="T26"/>
    </sheetView>
  </sheetViews>
  <sheetFormatPr defaultColWidth="8.85546875" defaultRowHeight="12.75" x14ac:dyDescent="0.2"/>
  <cols>
    <col min="1" max="1" width="18.7109375" customWidth="1"/>
    <col min="2" max="2" width="22" customWidth="1"/>
    <col min="3" max="3" width="10.5703125" customWidth="1"/>
    <col min="4" max="4" width="20.7109375" customWidth="1"/>
    <col min="5" max="5" width="4.7109375" customWidth="1"/>
    <col min="6" max="6" width="9.140625" customWidth="1"/>
    <col min="7" max="7" width="12" customWidth="1"/>
    <col min="8" max="8" width="11.42578125" style="88" customWidth="1"/>
    <col min="9" max="9" width="23.7109375" customWidth="1"/>
    <col min="10" max="10" width="6.85546875" customWidth="1"/>
    <col min="11" max="15" width="9.140625" customWidth="1"/>
    <col min="17" max="17" width="14.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s>
  <sheetData>
    <row r="1" spans="1:32" ht="17.25" x14ac:dyDescent="0.3">
      <c r="A1" s="96" t="s">
        <v>164</v>
      </c>
      <c r="B1" s="96"/>
      <c r="R1" s="196" t="s">
        <v>300</v>
      </c>
    </row>
    <row r="2" spans="1:32" ht="27" customHeight="1" thickBot="1" x14ac:dyDescent="0.3">
      <c r="A2" s="97"/>
      <c r="B2" s="92"/>
      <c r="C2" s="113" t="s">
        <v>131</v>
      </c>
      <c r="E2" s="92"/>
      <c r="F2" s="92"/>
      <c r="G2" s="93"/>
      <c r="H2" s="113" t="s">
        <v>133</v>
      </c>
      <c r="J2" s="92"/>
      <c r="K2" s="92"/>
      <c r="L2" s="93"/>
      <c r="R2" s="235" t="s">
        <v>347</v>
      </c>
      <c r="S2" s="235"/>
      <c r="T2" s="235"/>
      <c r="U2" s="235"/>
      <c r="V2" s="235"/>
      <c r="W2" s="235"/>
    </row>
    <row r="3" spans="1:32" x14ac:dyDescent="0.2">
      <c r="A3" s="98" t="s">
        <v>137</v>
      </c>
      <c r="B3" s="99" t="s">
        <v>126</v>
      </c>
      <c r="C3" s="98" t="s">
        <v>138</v>
      </c>
      <c r="D3" s="99" t="s">
        <v>132</v>
      </c>
      <c r="E3" s="99" t="s">
        <v>134</v>
      </c>
      <c r="F3" s="99" t="s">
        <v>135</v>
      </c>
      <c r="G3" s="100" t="s">
        <v>162</v>
      </c>
      <c r="H3" s="98" t="s">
        <v>138</v>
      </c>
      <c r="I3" s="99" t="s">
        <v>132</v>
      </c>
      <c r="J3" s="99" t="s">
        <v>134</v>
      </c>
      <c r="K3" s="99" t="s">
        <v>135</v>
      </c>
      <c r="L3" s="100" t="s">
        <v>162</v>
      </c>
      <c r="M3" s="95" t="s">
        <v>136</v>
      </c>
    </row>
    <row r="4" spans="1:32" x14ac:dyDescent="0.2">
      <c r="A4" s="90" t="str">
        <f>RES!AE2</f>
        <v>IPPPAP</v>
      </c>
      <c r="B4" s="90" t="str">
        <f>RES!AE3</f>
        <v>Paper</v>
      </c>
      <c r="C4" s="90" t="str">
        <f>RES!AC32</f>
        <v>IPPPAP-E</v>
      </c>
      <c r="D4" s="90" t="str">
        <f>RES!AC28</f>
        <v>Paper - Mill</v>
      </c>
      <c r="E4" s="91" t="s">
        <v>129</v>
      </c>
      <c r="F4" s="156"/>
      <c r="G4" s="117" t="s">
        <v>163</v>
      </c>
      <c r="H4" s="90"/>
      <c r="I4" s="90"/>
      <c r="J4" s="91" t="s">
        <v>129</v>
      </c>
      <c r="K4" s="89">
        <f>F4</f>
        <v>0</v>
      </c>
      <c r="L4" s="90"/>
      <c r="R4" s="178" t="s">
        <v>180</v>
      </c>
      <c r="S4" s="178" t="s">
        <v>187</v>
      </c>
      <c r="T4" s="178" t="s">
        <v>188</v>
      </c>
      <c r="U4" s="178" t="s">
        <v>182</v>
      </c>
      <c r="V4" s="178" t="s">
        <v>190</v>
      </c>
      <c r="W4" s="178" t="s">
        <v>181</v>
      </c>
      <c r="X4" s="178" t="s">
        <v>179</v>
      </c>
      <c r="Y4" s="178" t="s">
        <v>183</v>
      </c>
      <c r="Z4" s="178" t="s">
        <v>197</v>
      </c>
      <c r="AA4" s="178" t="s">
        <v>199</v>
      </c>
      <c r="AB4" s="178" t="s">
        <v>212</v>
      </c>
    </row>
    <row r="5" spans="1:32" ht="15" x14ac:dyDescent="0.25">
      <c r="E5" s="91"/>
      <c r="F5" s="89"/>
      <c r="G5" s="116"/>
      <c r="H5" s="90" t="str">
        <f>RES!U2</f>
        <v>IPPPULP</v>
      </c>
      <c r="I5" s="90" t="str">
        <f>RES!U3</f>
        <v>Pulp</v>
      </c>
      <c r="J5" s="91" t="s">
        <v>116</v>
      </c>
      <c r="K5" s="89">
        <f>P27</f>
        <v>0</v>
      </c>
      <c r="L5" s="90"/>
      <c r="R5" s="177" t="s">
        <v>226</v>
      </c>
      <c r="X5" s="155"/>
      <c r="Y5" s="162" t="s">
        <v>223</v>
      </c>
      <c r="AC5" s="1" t="s">
        <v>170</v>
      </c>
    </row>
    <row r="6" spans="1:32" ht="15" x14ac:dyDescent="0.25">
      <c r="B6" s="155"/>
      <c r="C6" s="90"/>
      <c r="D6" s="90"/>
      <c r="E6" s="91"/>
      <c r="F6" s="157"/>
      <c r="G6" s="155"/>
      <c r="H6" s="88" t="str">
        <f>RES!O2</f>
        <v>IPPSTM</v>
      </c>
      <c r="I6" s="88" t="str">
        <f>RES!O3</f>
        <v>Steam</v>
      </c>
      <c r="J6" s="91" t="s">
        <v>116</v>
      </c>
      <c r="K6" s="158">
        <f>M30</f>
        <v>0</v>
      </c>
      <c r="L6" s="90"/>
      <c r="M6" s="84"/>
      <c r="R6" s="1" t="s">
        <v>116</v>
      </c>
      <c r="S6" s="163"/>
      <c r="T6" s="163"/>
      <c r="U6" s="163"/>
      <c r="V6" s="163"/>
      <c r="W6" s="163"/>
      <c r="X6" s="169"/>
      <c r="Y6" s="162" t="s">
        <v>228</v>
      </c>
    </row>
    <row r="7" spans="1:32" ht="15" x14ac:dyDescent="0.25">
      <c r="A7" s="90"/>
      <c r="B7" s="155"/>
      <c r="C7" s="90"/>
      <c r="D7" s="90"/>
      <c r="E7" s="91"/>
      <c r="F7" s="157"/>
      <c r="G7" s="155"/>
      <c r="H7" s="88" t="str">
        <f>RES!D2</f>
        <v>IPPELC</v>
      </c>
      <c r="I7" s="88" t="str">
        <f>RES!D3</f>
        <v>Electricity</v>
      </c>
      <c r="J7" s="91" t="s">
        <v>116</v>
      </c>
      <c r="K7" s="158">
        <f>M29</f>
        <v>0</v>
      </c>
      <c r="L7" s="159"/>
      <c r="R7" s="173" t="s">
        <v>139</v>
      </c>
      <c r="S7" s="173" t="s">
        <v>213</v>
      </c>
      <c r="T7" s="173" t="s">
        <v>186</v>
      </c>
      <c r="U7" s="173" t="s">
        <v>214</v>
      </c>
      <c r="V7" s="173" t="s">
        <v>189</v>
      </c>
      <c r="W7" s="173" t="s">
        <v>184</v>
      </c>
      <c r="X7" s="174" t="s">
        <v>169</v>
      </c>
      <c r="Y7" s="173" t="s">
        <v>196</v>
      </c>
      <c r="Z7" s="173" t="s">
        <v>224</v>
      </c>
      <c r="AA7" s="173" t="s">
        <v>198</v>
      </c>
      <c r="AB7" s="173" t="s">
        <v>225</v>
      </c>
      <c r="AD7" s="175" t="s">
        <v>233</v>
      </c>
      <c r="AE7" s="175" t="s">
        <v>232</v>
      </c>
      <c r="AF7" s="175" t="s">
        <v>234</v>
      </c>
    </row>
    <row r="8" spans="1:32" ht="15" x14ac:dyDescent="0.25">
      <c r="A8" s="90"/>
      <c r="B8" s="155"/>
      <c r="C8" s="90"/>
      <c r="D8" s="90"/>
      <c r="E8" s="90"/>
      <c r="F8" s="90"/>
      <c r="G8" s="155"/>
      <c r="I8" s="90"/>
      <c r="J8" s="91" t="s">
        <v>116</v>
      </c>
      <c r="K8" s="158">
        <f>M28*3.6/1000</f>
        <v>0</v>
      </c>
      <c r="L8" s="90"/>
      <c r="M8" s="84"/>
      <c r="N8" s="178" t="s">
        <v>207</v>
      </c>
      <c r="P8" s="228" t="s">
        <v>215</v>
      </c>
      <c r="Q8" t="s">
        <v>216</v>
      </c>
      <c r="R8" s="163">
        <v>-3.9072860628300039</v>
      </c>
      <c r="S8" s="163">
        <v>0</v>
      </c>
      <c r="T8" s="163">
        <v>0</v>
      </c>
      <c r="U8" s="180">
        <f>U17/-2</f>
        <v>20.694999189441177</v>
      </c>
      <c r="V8" s="163">
        <v>0</v>
      </c>
      <c r="W8" s="163">
        <v>-15.571684162160752</v>
      </c>
      <c r="X8" s="169">
        <v>-4.0962432350873064</v>
      </c>
      <c r="Y8" s="179">
        <f>Y24*(W21/SUM(W21:W22))/1000000</f>
        <v>0.75391051253118502</v>
      </c>
      <c r="Z8" s="179">
        <v>0</v>
      </c>
      <c r="AA8" s="179">
        <v>0</v>
      </c>
      <c r="AB8" s="179">
        <v>0</v>
      </c>
      <c r="AC8" s="182">
        <f>Y8*AE8/AF8</f>
        <v>1.0643442529852023</v>
      </c>
      <c r="AE8" s="179">
        <v>1.2</v>
      </c>
      <c r="AF8" s="184">
        <v>0.85</v>
      </c>
    </row>
    <row r="9" spans="1:32" x14ac:dyDescent="0.2">
      <c r="A9" t="str">
        <f>RES!AD2</f>
        <v>IPPPULPD</v>
      </c>
      <c r="B9" t="str">
        <f>RES!AD3</f>
        <v>Disolving pulp</v>
      </c>
      <c r="C9" t="str">
        <f>RES!T22</f>
        <v>IPPDIS-E</v>
      </c>
      <c r="D9" s="155" t="str">
        <f>RES!T18</f>
        <v>Pulping - Dissolving</v>
      </c>
      <c r="E9" s="90"/>
      <c r="F9" s="90"/>
      <c r="G9" s="155"/>
      <c r="H9" s="90"/>
      <c r="I9" s="90"/>
      <c r="J9" s="90"/>
      <c r="K9" s="90"/>
      <c r="L9" s="90"/>
      <c r="M9" s="84"/>
      <c r="N9" s="178" t="s">
        <v>206</v>
      </c>
      <c r="P9" s="228"/>
      <c r="Q9" t="s">
        <v>217</v>
      </c>
      <c r="R9" s="163">
        <v>0</v>
      </c>
      <c r="S9" s="163">
        <v>0</v>
      </c>
      <c r="T9" s="163">
        <v>0</v>
      </c>
      <c r="U9" s="163">
        <v>0</v>
      </c>
      <c r="V9" s="163">
        <v>0</v>
      </c>
      <c r="W9" s="163">
        <v>-1.5088494475463996</v>
      </c>
      <c r="X9" s="169">
        <v>-3.3219956263134764</v>
      </c>
      <c r="Y9" s="179">
        <f>Y24/1000000-Y8</f>
        <v>0.20838948746881503</v>
      </c>
      <c r="Z9" s="179">
        <v>0</v>
      </c>
      <c r="AA9" s="179">
        <v>0</v>
      </c>
      <c r="AB9" s="179">
        <v>0</v>
      </c>
      <c r="AC9" s="182">
        <f>Y9*AE9/AF9</f>
        <v>0.2941969234853859</v>
      </c>
      <c r="AE9" s="179">
        <v>1.2</v>
      </c>
      <c r="AF9" s="184">
        <v>0.85</v>
      </c>
    </row>
    <row r="10" spans="1:32" x14ac:dyDescent="0.2">
      <c r="A10" s="90"/>
      <c r="B10" s="155"/>
      <c r="C10" s="90"/>
      <c r="D10" s="90"/>
      <c r="E10" s="90"/>
      <c r="F10" s="90"/>
      <c r="G10" s="155"/>
      <c r="H10" s="90" t="str">
        <f>RES!D2</f>
        <v>IPPELC</v>
      </c>
      <c r="I10" s="90" t="str">
        <f>RES!D3</f>
        <v>Electricity</v>
      </c>
      <c r="J10" s="90"/>
      <c r="K10" s="90"/>
      <c r="L10" s="90"/>
      <c r="M10" s="84"/>
      <c r="N10" s="178" t="s">
        <v>208</v>
      </c>
      <c r="P10" s="228"/>
      <c r="Q10" t="s">
        <v>218</v>
      </c>
      <c r="R10" s="163">
        <v>-2.2739198333299058</v>
      </c>
      <c r="S10" s="163">
        <v>0</v>
      </c>
      <c r="T10" s="163">
        <v>0</v>
      </c>
      <c r="U10" s="180">
        <f>U8</f>
        <v>20.694999189441177</v>
      </c>
      <c r="V10" s="163">
        <v>0</v>
      </c>
      <c r="W10" s="163">
        <v>-8.7661257342863053</v>
      </c>
      <c r="X10" s="169">
        <v>-2.182041855046879</v>
      </c>
      <c r="Y10" s="179">
        <v>0</v>
      </c>
      <c r="Z10" s="179">
        <v>0.65910719806663931</v>
      </c>
      <c r="AA10" s="179">
        <v>0</v>
      </c>
      <c r="AB10" s="179">
        <v>0</v>
      </c>
      <c r="AC10" s="182">
        <f>Z10*AE10/AF10</f>
        <v>0.9305042796234908</v>
      </c>
      <c r="AE10" s="179">
        <v>1.2</v>
      </c>
      <c r="AF10" s="184">
        <v>0.85</v>
      </c>
    </row>
    <row r="11" spans="1:32" x14ac:dyDescent="0.2">
      <c r="A11" s="90"/>
      <c r="B11" s="155"/>
      <c r="C11" s="90"/>
      <c r="D11" s="90"/>
      <c r="E11" s="90"/>
      <c r="F11" s="90"/>
      <c r="G11" s="155"/>
      <c r="H11" s="88" t="str">
        <f>RES!O2</f>
        <v>IPPSTM</v>
      </c>
      <c r="I11" s="88" t="str">
        <f>RES!O3</f>
        <v>Steam</v>
      </c>
      <c r="J11" s="90"/>
      <c r="K11" s="90"/>
      <c r="L11" s="90"/>
      <c r="M11" s="84"/>
      <c r="N11" s="178" t="s">
        <v>209</v>
      </c>
      <c r="P11" s="228"/>
      <c r="Q11" t="s">
        <v>219</v>
      </c>
      <c r="R11" s="163">
        <v>0</v>
      </c>
      <c r="S11" s="163">
        <v>0</v>
      </c>
      <c r="T11" s="163">
        <v>0</v>
      </c>
      <c r="U11" s="163">
        <v>0</v>
      </c>
      <c r="V11" s="163">
        <v>0</v>
      </c>
      <c r="W11" s="163">
        <v>-1.2646455556165346</v>
      </c>
      <c r="X11" s="169">
        <v>-0.76882593042915948</v>
      </c>
      <c r="Y11" s="179">
        <f>Y23/1000000</f>
        <v>1.218</v>
      </c>
      <c r="Z11" s="179">
        <v>0</v>
      </c>
      <c r="AA11" s="179">
        <v>0</v>
      </c>
      <c r="AB11" s="179">
        <f>-Y22/1000000</f>
        <v>-1.8140000000000001</v>
      </c>
      <c r="AC11" s="182">
        <f>Y11*AE11/AF11</f>
        <v>1.719529411764706</v>
      </c>
      <c r="AE11" s="179">
        <v>1.2</v>
      </c>
      <c r="AF11" s="184">
        <v>0.85</v>
      </c>
    </row>
    <row r="12" spans="1:32" x14ac:dyDescent="0.2">
      <c r="A12" s="90"/>
      <c r="B12" s="155"/>
      <c r="C12" s="90"/>
      <c r="D12" s="90"/>
      <c r="E12" s="90"/>
      <c r="F12" s="90"/>
      <c r="G12" s="155"/>
      <c r="I12" s="90"/>
      <c r="J12" s="90"/>
      <c r="K12" s="90"/>
      <c r="L12" s="90"/>
      <c r="M12" s="84"/>
      <c r="N12" s="178" t="s">
        <v>210</v>
      </c>
      <c r="P12" s="229"/>
      <c r="Q12" s="94" t="s">
        <v>198</v>
      </c>
      <c r="R12" s="164">
        <v>-1.962054</v>
      </c>
      <c r="S12" s="163">
        <v>0</v>
      </c>
      <c r="T12" s="163">
        <v>0</v>
      </c>
      <c r="U12" s="163">
        <v>0</v>
      </c>
      <c r="V12" s="163">
        <v>0</v>
      </c>
      <c r="W12" s="163">
        <v>-23.108636000000001</v>
      </c>
      <c r="X12" s="169">
        <v>-5.5127933451231801</v>
      </c>
      <c r="Y12" s="179">
        <f>-Y25/1000000</f>
        <v>-2.1802999999999999</v>
      </c>
      <c r="Z12" s="179">
        <v>0</v>
      </c>
      <c r="AA12" s="179">
        <v>2.1800600000000001</v>
      </c>
      <c r="AB12" s="179">
        <v>0</v>
      </c>
      <c r="AC12" s="182">
        <f>AA12*AE12/AF12</f>
        <v>3.0777317647058822</v>
      </c>
      <c r="AE12" s="179">
        <v>1.2</v>
      </c>
      <c r="AF12" s="184">
        <v>0.85</v>
      </c>
    </row>
    <row r="13" spans="1:32" x14ac:dyDescent="0.2">
      <c r="A13" s="90" t="str">
        <f>RES!U2</f>
        <v>IPPPULP</v>
      </c>
      <c r="B13" s="90" t="str">
        <f>RES!U3</f>
        <v>Pulp</v>
      </c>
      <c r="C13" s="90" t="str">
        <f>RES!T29</f>
        <v>IPPREC-E</v>
      </c>
      <c r="D13" s="90" t="str">
        <f>RES!T25</f>
        <v>Paper - Recovery Mill</v>
      </c>
      <c r="E13" s="90"/>
      <c r="F13" s="90"/>
      <c r="G13" s="155"/>
      <c r="H13" s="90"/>
      <c r="I13" s="90"/>
      <c r="J13" s="90"/>
      <c r="K13" s="90"/>
      <c r="L13" s="90"/>
      <c r="M13" s="84"/>
      <c r="N13" s="178" t="s">
        <v>200</v>
      </c>
      <c r="P13" s="230" t="s">
        <v>220</v>
      </c>
      <c r="Q13" s="92" t="s">
        <v>213</v>
      </c>
      <c r="R13" s="165">
        <v>0</v>
      </c>
      <c r="S13" s="165">
        <v>-3.3579408295975384</v>
      </c>
      <c r="T13" s="165">
        <v>0</v>
      </c>
      <c r="U13" s="165">
        <v>0</v>
      </c>
      <c r="V13" s="165">
        <v>0</v>
      </c>
      <c r="W13" s="236">
        <v>2.2000000000000002</v>
      </c>
      <c r="X13" s="168">
        <v>0</v>
      </c>
      <c r="AC13" s="183">
        <f>(W13/AD13)*AE13</f>
        <v>3.3579408295975384</v>
      </c>
      <c r="AD13" s="226">
        <f>-W13/SUM(R13:V13)</f>
        <v>0.65516342057274379</v>
      </c>
      <c r="AE13" s="179">
        <v>1</v>
      </c>
    </row>
    <row r="14" spans="1:32" ht="15" x14ac:dyDescent="0.25">
      <c r="B14" s="155"/>
      <c r="C14" s="90"/>
      <c r="D14" s="90"/>
      <c r="E14" s="90"/>
      <c r="F14" s="90"/>
      <c r="G14" s="155"/>
      <c r="H14" s="90" t="str">
        <f>RES!J2</f>
        <v>IPPREC</v>
      </c>
      <c r="I14" s="90" t="str">
        <f>RES!J3</f>
        <v>Recycled paper</v>
      </c>
      <c r="J14" s="90"/>
      <c r="K14" s="90"/>
      <c r="L14" s="90"/>
      <c r="M14" s="84"/>
      <c r="N14" s="178" t="s">
        <v>201</v>
      </c>
      <c r="P14" s="231"/>
      <c r="Q14" t="s">
        <v>139</v>
      </c>
      <c r="R14" s="197">
        <v>-45.42</v>
      </c>
      <c r="S14" s="163">
        <v>0</v>
      </c>
      <c r="T14" s="163">
        <v>0</v>
      </c>
      <c r="U14" s="163">
        <v>0</v>
      </c>
      <c r="V14" s="163">
        <v>0</v>
      </c>
      <c r="W14" s="237">
        <v>15</v>
      </c>
      <c r="X14" s="169">
        <v>0</v>
      </c>
      <c r="AC14" s="183">
        <f>(W14/AD14)*AE14</f>
        <v>45.42</v>
      </c>
      <c r="AD14" s="226">
        <f>-W14/SUM(R14:V14)</f>
        <v>0.33025099075297226</v>
      </c>
      <c r="AE14" s="179">
        <v>1</v>
      </c>
    </row>
    <row r="15" spans="1:32" x14ac:dyDescent="0.2">
      <c r="A15" s="90"/>
      <c r="B15" s="155"/>
      <c r="C15" s="90"/>
      <c r="D15" s="90"/>
      <c r="E15" s="90"/>
      <c r="F15" s="90"/>
      <c r="G15" s="155"/>
      <c r="H15" s="90" t="str">
        <f>RES!O2</f>
        <v>IPPSTM</v>
      </c>
      <c r="I15" s="90" t="str">
        <f>RES!O3</f>
        <v>Steam</v>
      </c>
      <c r="J15" s="90"/>
      <c r="K15" s="90"/>
      <c r="L15" s="90"/>
      <c r="M15" s="84"/>
      <c r="N15" s="178" t="s">
        <v>205</v>
      </c>
      <c r="P15" s="231"/>
      <c r="Q15" t="s">
        <v>221</v>
      </c>
      <c r="R15" s="163">
        <v>-12.010455367484022</v>
      </c>
      <c r="S15" s="163">
        <v>0</v>
      </c>
      <c r="T15" s="163">
        <v>0</v>
      </c>
      <c r="U15" s="163">
        <v>0</v>
      </c>
      <c r="V15" s="163">
        <v>-0.43865303346417234</v>
      </c>
      <c r="W15" s="237">
        <v>6</v>
      </c>
      <c r="X15" s="169">
        <v>0</v>
      </c>
      <c r="AC15" s="183">
        <f>(W15/AD15)*AE15</f>
        <v>12.449108400948194</v>
      </c>
      <c r="AD15" s="226">
        <f>-W15/SUM(R15:V15)</f>
        <v>0.48196222627019669</v>
      </c>
      <c r="AE15" s="179">
        <v>1</v>
      </c>
    </row>
    <row r="16" spans="1:32" x14ac:dyDescent="0.2">
      <c r="A16" s="90"/>
      <c r="B16" s="155"/>
      <c r="C16" s="90"/>
      <c r="D16" s="90"/>
      <c r="E16" s="90"/>
      <c r="F16" s="90"/>
      <c r="G16" s="155"/>
      <c r="J16" s="90"/>
      <c r="K16" s="90"/>
      <c r="L16" s="90"/>
      <c r="M16" s="84"/>
      <c r="N16" s="178" t="s">
        <v>204</v>
      </c>
      <c r="P16" s="231"/>
      <c r="Q16" t="s">
        <v>186</v>
      </c>
      <c r="R16" s="163">
        <v>0</v>
      </c>
      <c r="S16" s="163">
        <v>0</v>
      </c>
      <c r="T16" s="163">
        <v>-4.3467270540352576</v>
      </c>
      <c r="U16" s="163">
        <v>0</v>
      </c>
      <c r="V16" s="163">
        <v>0</v>
      </c>
      <c r="W16" s="237">
        <v>2.4077381420440265</v>
      </c>
      <c r="X16" s="169">
        <v>0</v>
      </c>
      <c r="AC16" s="183">
        <f>(W16/AD16)*AE16</f>
        <v>4.3467270540352576</v>
      </c>
      <c r="AD16" s="226">
        <f t="shared" ref="AD16:AD17" si="0">-W16/SUM(R16:V16)</f>
        <v>0.55391979116996026</v>
      </c>
      <c r="AE16" s="179">
        <v>1</v>
      </c>
    </row>
    <row r="17" spans="1:31" x14ac:dyDescent="0.2">
      <c r="A17" s="90"/>
      <c r="B17" s="155"/>
      <c r="C17" s="90"/>
      <c r="D17" s="90"/>
      <c r="E17" s="90"/>
      <c r="F17" s="90"/>
      <c r="G17" s="155"/>
      <c r="I17" s="90"/>
      <c r="J17" s="90"/>
      <c r="K17" s="90"/>
      <c r="L17" s="90"/>
      <c r="M17" s="84"/>
      <c r="N17" s="178" t="s">
        <v>202</v>
      </c>
      <c r="P17" s="231"/>
      <c r="Q17" s="94" t="s">
        <v>214</v>
      </c>
      <c r="R17" s="164">
        <v>0</v>
      </c>
      <c r="S17" s="164">
        <v>0</v>
      </c>
      <c r="T17" s="164">
        <v>0</v>
      </c>
      <c r="U17" s="164">
        <v>-41.389998378882353</v>
      </c>
      <c r="V17" s="164">
        <v>0</v>
      </c>
      <c r="W17" s="238">
        <v>25</v>
      </c>
      <c r="X17" s="170">
        <v>0</v>
      </c>
      <c r="AC17" s="183">
        <f>(W17/AD17)*AE17</f>
        <v>41.389998378882353</v>
      </c>
      <c r="AD17" s="226">
        <f t="shared" si="0"/>
        <v>0.60401065424431821</v>
      </c>
      <c r="AE17" s="179">
        <v>1</v>
      </c>
    </row>
    <row r="18" spans="1:31" ht="15" x14ac:dyDescent="0.25">
      <c r="A18" s="90"/>
      <c r="B18" s="155"/>
      <c r="C18" s="90"/>
      <c r="D18" s="90"/>
      <c r="E18" s="90"/>
      <c r="F18" s="90"/>
      <c r="G18" s="155"/>
      <c r="H18" s="90"/>
      <c r="I18" s="90"/>
      <c r="J18" s="90"/>
      <c r="K18" s="90"/>
      <c r="L18" s="90"/>
      <c r="M18" s="84"/>
      <c r="P18" s="232"/>
      <c r="Q18" s="161" t="s">
        <v>222</v>
      </c>
      <c r="R18" s="166">
        <v>-50.479140103840095</v>
      </c>
      <c r="S18" s="166">
        <v>-3.3579408295975384</v>
      </c>
      <c r="T18" s="166">
        <v>-2.0194860031331041</v>
      </c>
      <c r="U18" s="166">
        <v>-41.389998378882353</v>
      </c>
      <c r="V18" s="166">
        <v>-0.43865303346417234</v>
      </c>
      <c r="W18" s="166"/>
      <c r="X18" s="171">
        <v>0</v>
      </c>
      <c r="Y18" s="226">
        <f>SUM(Y8:Y12)</f>
        <v>0</v>
      </c>
    </row>
    <row r="19" spans="1:31" ht="15" x14ac:dyDescent="0.2">
      <c r="A19" s="90"/>
      <c r="B19" s="155"/>
      <c r="C19" s="90"/>
      <c r="D19" s="90"/>
      <c r="E19" s="90"/>
      <c r="F19" s="90"/>
      <c r="G19" s="155"/>
      <c r="H19" s="90"/>
      <c r="I19" s="90"/>
      <c r="J19" s="90"/>
      <c r="K19" s="90"/>
      <c r="L19" s="90"/>
      <c r="M19" s="84"/>
      <c r="P19" s="160" t="s">
        <v>194</v>
      </c>
      <c r="Q19" s="101"/>
      <c r="R19" s="101">
        <v>0</v>
      </c>
      <c r="S19" s="101">
        <v>0</v>
      </c>
      <c r="T19" s="101">
        <v>0</v>
      </c>
      <c r="U19" s="101">
        <v>0</v>
      </c>
      <c r="V19" s="101">
        <v>0</v>
      </c>
      <c r="W19" s="167">
        <v>-15.487578808564706</v>
      </c>
      <c r="X19" s="172">
        <v>7.9158999920000008</v>
      </c>
      <c r="AC19" s="183">
        <f>(X19/AD19)*AE19</f>
        <v>11.175388224000002</v>
      </c>
      <c r="AD19">
        <v>0.85</v>
      </c>
      <c r="AE19" s="179">
        <v>1.2</v>
      </c>
    </row>
    <row r="20" spans="1:31" x14ac:dyDescent="0.2">
      <c r="A20" s="90"/>
      <c r="B20" s="155"/>
      <c r="C20" s="90"/>
      <c r="D20" s="90"/>
      <c r="E20" s="90"/>
      <c r="F20" s="90"/>
      <c r="G20" s="155"/>
      <c r="H20" s="90"/>
      <c r="I20" s="90"/>
      <c r="J20" s="90"/>
      <c r="K20" s="90"/>
      <c r="L20" s="90"/>
      <c r="M20" s="84"/>
      <c r="W20" s="163"/>
    </row>
    <row r="21" spans="1:31" x14ac:dyDescent="0.2">
      <c r="A21" s="90"/>
      <c r="B21" s="155"/>
      <c r="C21" s="90" t="str">
        <f>RES!T9</f>
        <v>IPPMCH-E</v>
      </c>
      <c r="D21" s="90"/>
      <c r="E21" s="90"/>
      <c r="F21" s="90"/>
      <c r="G21" s="155"/>
      <c r="H21" s="90"/>
      <c r="I21" s="90"/>
      <c r="J21" s="90"/>
      <c r="K21" s="90"/>
      <c r="L21" s="90"/>
      <c r="M21" s="84"/>
      <c r="V21" t="s">
        <v>216</v>
      </c>
      <c r="W21" s="179">
        <v>1.1492017831852952</v>
      </c>
      <c r="Y21" s="226"/>
    </row>
    <row r="22" spans="1:31" x14ac:dyDescent="0.2">
      <c r="A22" s="121"/>
      <c r="B22" s="155"/>
      <c r="C22" s="90" t="str">
        <f>RES!T15</f>
        <v>IPPCHE-E</v>
      </c>
      <c r="D22" s="90"/>
      <c r="E22" s="90"/>
      <c r="F22" s="90"/>
      <c r="G22" s="155"/>
      <c r="H22" s="90"/>
      <c r="I22" s="90"/>
      <c r="J22" s="90"/>
      <c r="K22" s="90"/>
      <c r="L22" s="90"/>
      <c r="M22" s="84"/>
      <c r="V22" t="s">
        <v>217</v>
      </c>
      <c r="W22" s="179">
        <v>0.31765251527292626</v>
      </c>
      <c r="Y22" s="223">
        <f>'Students reprot'!K104</f>
        <v>1814000</v>
      </c>
      <c r="Z22" s="84" t="s">
        <v>337</v>
      </c>
    </row>
    <row r="23" spans="1:31" x14ac:dyDescent="0.2">
      <c r="A23" s="90"/>
      <c r="B23" s="155"/>
      <c r="C23" s="90" t="str">
        <f>RES!T29</f>
        <v>IPPREC-E</v>
      </c>
      <c r="D23" s="90"/>
      <c r="E23" s="90"/>
      <c r="F23" s="90"/>
      <c r="G23" s="155"/>
      <c r="H23" s="90"/>
      <c r="I23" s="90"/>
      <c r="J23" s="90"/>
      <c r="K23" s="90"/>
      <c r="L23" s="90"/>
      <c r="M23" s="84"/>
      <c r="Y23" s="223">
        <f>'Students reprot'!K105</f>
        <v>1218000</v>
      </c>
      <c r="Z23" s="225" t="s">
        <v>338</v>
      </c>
    </row>
    <row r="24" spans="1:31" x14ac:dyDescent="0.2">
      <c r="A24" s="90"/>
      <c r="B24" s="155"/>
      <c r="C24" s="90"/>
      <c r="D24" s="90"/>
      <c r="E24" s="90"/>
      <c r="F24" s="90"/>
      <c r="G24" s="155"/>
      <c r="H24" s="90"/>
      <c r="I24" s="90"/>
      <c r="J24" s="90"/>
      <c r="K24" s="90"/>
      <c r="L24" s="90"/>
      <c r="Y24" s="223">
        <f>'Students reprot'!K103</f>
        <v>962300</v>
      </c>
      <c r="Z24" s="84" t="s">
        <v>340</v>
      </c>
    </row>
    <row r="25" spans="1:31" x14ac:dyDescent="0.2">
      <c r="A25" s="90"/>
      <c r="B25" s="155"/>
      <c r="C25" s="90"/>
      <c r="D25" s="90"/>
      <c r="E25" s="90"/>
      <c r="F25" s="90"/>
      <c r="G25" s="155"/>
      <c r="H25" s="90"/>
      <c r="I25" s="90"/>
      <c r="J25" s="90"/>
      <c r="K25" s="90"/>
      <c r="L25" s="90"/>
      <c r="M25" s="84"/>
      <c r="R25" s="84"/>
      <c r="S25" s="84"/>
      <c r="T25" s="84"/>
      <c r="U25" s="84"/>
      <c r="V25" s="163">
        <f>SUM(W13:W17)</f>
        <v>50.607738142044028</v>
      </c>
      <c r="W25" s="84" t="s">
        <v>348</v>
      </c>
      <c r="Y25" s="223">
        <f>Y24+Y23</f>
        <v>2180300</v>
      </c>
      <c r="Z25" s="84" t="s">
        <v>339</v>
      </c>
    </row>
    <row r="26" spans="1:31" x14ac:dyDescent="0.2">
      <c r="A26" s="90"/>
      <c r="B26" s="155"/>
      <c r="C26" s="90"/>
      <c r="D26" s="90"/>
      <c r="E26" s="90"/>
      <c r="F26" s="90"/>
      <c r="G26" s="155"/>
      <c r="H26" s="90"/>
      <c r="I26" s="90"/>
      <c r="J26" s="90"/>
      <c r="K26" s="91"/>
      <c r="L26" s="90"/>
      <c r="Q26" s="84"/>
      <c r="V26" s="163">
        <f>SUM(W8:W12)</f>
        <v>-50.219940899609995</v>
      </c>
      <c r="W26" s="84" t="s">
        <v>349</v>
      </c>
    </row>
    <row r="27" spans="1:31" x14ac:dyDescent="0.2">
      <c r="A27" s="90"/>
      <c r="B27" s="155"/>
      <c r="C27" s="90"/>
      <c r="D27" s="90"/>
      <c r="E27" s="90"/>
      <c r="F27" s="90"/>
      <c r="G27" s="155"/>
      <c r="H27" s="90"/>
      <c r="I27" s="90"/>
      <c r="J27" s="90"/>
      <c r="K27" s="90"/>
      <c r="L27" s="90"/>
      <c r="Q27" s="84"/>
      <c r="V27" s="163">
        <f>SUM(V25:V26)</f>
        <v>0.3877972424340328</v>
      </c>
    </row>
    <row r="28" spans="1:31" x14ac:dyDescent="0.2">
      <c r="A28" s="90"/>
      <c r="B28" s="155"/>
      <c r="C28" s="90"/>
      <c r="D28" s="90"/>
      <c r="E28" s="90"/>
      <c r="F28" s="90"/>
      <c r="G28" s="155"/>
      <c r="H28" s="90"/>
      <c r="I28" s="90"/>
      <c r="J28" s="90"/>
      <c r="K28" s="90"/>
      <c r="L28" s="90"/>
      <c r="Q28" s="84"/>
    </row>
    <row r="29" spans="1:31" x14ac:dyDescent="0.2">
      <c r="A29" s="90"/>
      <c r="B29" s="155"/>
      <c r="C29" s="90"/>
      <c r="D29" s="90"/>
      <c r="E29" s="90"/>
      <c r="F29" s="90"/>
      <c r="G29" s="155"/>
      <c r="H29" s="90"/>
      <c r="I29" s="90"/>
      <c r="J29" s="90"/>
      <c r="K29" s="90"/>
      <c r="L29" s="90"/>
      <c r="M29" s="84"/>
      <c r="Q29" s="84"/>
    </row>
    <row r="30" spans="1:31" x14ac:dyDescent="0.2">
      <c r="A30" s="90"/>
      <c r="B30" s="155"/>
      <c r="C30" s="90"/>
      <c r="D30" s="90"/>
      <c r="E30" s="90"/>
      <c r="F30" s="90"/>
      <c r="G30" s="155"/>
      <c r="H30" s="90"/>
      <c r="I30" s="90"/>
      <c r="J30" s="90"/>
      <c r="K30" s="90"/>
      <c r="L30" s="90"/>
      <c r="W30" s="239" t="s">
        <v>350</v>
      </c>
    </row>
    <row r="31" spans="1:31" x14ac:dyDescent="0.2">
      <c r="A31" s="90"/>
      <c r="B31" s="155"/>
      <c r="C31" s="90"/>
      <c r="D31" s="90"/>
      <c r="E31" s="90"/>
      <c r="F31" s="90"/>
      <c r="G31" s="155"/>
      <c r="H31" s="90"/>
      <c r="I31" s="90"/>
      <c r="J31" s="90"/>
      <c r="K31" s="90"/>
      <c r="L31" s="90"/>
      <c r="M31" s="84"/>
      <c r="W31" s="240"/>
    </row>
    <row r="32" spans="1:31" x14ac:dyDescent="0.2">
      <c r="A32" s="90"/>
      <c r="B32" s="155"/>
      <c r="C32" s="90"/>
      <c r="D32" s="90"/>
      <c r="E32" s="90"/>
      <c r="F32" s="90"/>
      <c r="G32" s="155"/>
      <c r="H32" s="90"/>
      <c r="I32" s="90"/>
      <c r="J32" s="90"/>
      <c r="K32" s="90"/>
      <c r="L32" s="90"/>
      <c r="W32" s="240"/>
    </row>
    <row r="33" spans="1:23" x14ac:dyDescent="0.2">
      <c r="A33" s="90"/>
      <c r="B33" s="155"/>
      <c r="C33" s="90"/>
      <c r="D33" s="90"/>
      <c r="E33" s="90"/>
      <c r="F33" s="90"/>
      <c r="G33" s="155"/>
      <c r="H33" s="90"/>
      <c r="I33" s="90"/>
      <c r="J33" s="90"/>
      <c r="K33" s="90"/>
      <c r="L33" s="90"/>
      <c r="M33" s="84"/>
      <c r="W33" s="240"/>
    </row>
    <row r="34" spans="1:23" ht="15" customHeight="1" x14ac:dyDescent="0.2">
      <c r="A34" s="90"/>
      <c r="B34" s="155"/>
      <c r="C34" s="90"/>
      <c r="D34" s="90"/>
      <c r="E34" s="90"/>
      <c r="F34" s="90"/>
      <c r="G34" s="155"/>
      <c r="H34" s="90"/>
      <c r="I34" s="90"/>
      <c r="J34" s="90"/>
      <c r="K34" s="90"/>
      <c r="L34" s="90"/>
      <c r="M34" s="84"/>
      <c r="W34" s="240"/>
    </row>
    <row r="35" spans="1:23" x14ac:dyDescent="0.2">
      <c r="A35" s="90"/>
      <c r="B35" s="155"/>
      <c r="C35" s="90"/>
      <c r="D35" s="90"/>
      <c r="E35" s="90"/>
      <c r="F35" s="90"/>
      <c r="G35" s="155"/>
      <c r="H35" s="90"/>
      <c r="I35" s="90"/>
      <c r="J35" s="90"/>
      <c r="K35" s="90"/>
      <c r="L35" s="90"/>
      <c r="M35" s="84"/>
    </row>
    <row r="36" spans="1:23" x14ac:dyDescent="0.2">
      <c r="A36" s="90"/>
      <c r="B36" s="155"/>
      <c r="C36" s="90"/>
      <c r="D36" s="90"/>
      <c r="E36" s="90"/>
      <c r="F36" s="90"/>
      <c r="G36" s="155"/>
      <c r="H36" s="90"/>
      <c r="I36" s="90"/>
      <c r="J36" s="90"/>
      <c r="K36" s="90"/>
      <c r="L36" s="90"/>
      <c r="M36" s="84"/>
    </row>
    <row r="37" spans="1:23" x14ac:dyDescent="0.2">
      <c r="A37" s="90"/>
      <c r="B37" s="155"/>
      <c r="C37" s="90"/>
      <c r="D37" s="90"/>
      <c r="E37" s="90"/>
      <c r="F37" s="90"/>
      <c r="G37" s="155"/>
      <c r="H37" s="90"/>
      <c r="I37" s="90"/>
      <c r="J37" s="90"/>
      <c r="K37" s="90"/>
      <c r="L37" s="90"/>
      <c r="M37" s="84"/>
    </row>
    <row r="38" spans="1:23" x14ac:dyDescent="0.2">
      <c r="A38" s="90"/>
      <c r="B38" s="155"/>
      <c r="C38" s="90"/>
      <c r="D38" s="90"/>
      <c r="E38" s="90"/>
      <c r="F38" s="90"/>
      <c r="G38" s="155"/>
      <c r="H38" s="90"/>
      <c r="I38" s="90"/>
      <c r="J38" s="90"/>
      <c r="K38" s="90"/>
      <c r="L38" s="90"/>
      <c r="M38" s="84"/>
    </row>
    <row r="39" spans="1:23" x14ac:dyDescent="0.2">
      <c r="A39" s="90"/>
      <c r="B39" s="155"/>
      <c r="M39" s="84"/>
    </row>
    <row r="40" spans="1:23" x14ac:dyDescent="0.2">
      <c r="A40" s="90"/>
      <c r="B40" s="155"/>
      <c r="M40" s="84"/>
    </row>
    <row r="41" spans="1:23" x14ac:dyDescent="0.2">
      <c r="A41" s="90"/>
      <c r="B41" s="155"/>
      <c r="M41" s="84"/>
    </row>
    <row r="42" spans="1:23" x14ac:dyDescent="0.2">
      <c r="M42" s="84"/>
    </row>
    <row r="43" spans="1:23" x14ac:dyDescent="0.2">
      <c r="M43" s="84"/>
    </row>
    <row r="44" spans="1:23" ht="31.5" customHeight="1" x14ac:dyDescent="0.2">
      <c r="M44" s="84"/>
    </row>
    <row r="45" spans="1:23" x14ac:dyDescent="0.2">
      <c r="M45" s="84"/>
    </row>
    <row r="46" spans="1:23" x14ac:dyDescent="0.2">
      <c r="M46" s="84"/>
    </row>
    <row r="47" spans="1:23" x14ac:dyDescent="0.2">
      <c r="M47" s="84"/>
    </row>
    <row r="48" spans="1:23" x14ac:dyDescent="0.2">
      <c r="M48" s="84"/>
    </row>
    <row r="49" spans="13:13" x14ac:dyDescent="0.2">
      <c r="M49" s="84"/>
    </row>
    <row r="50" spans="13:13" x14ac:dyDescent="0.2">
      <c r="M50" s="84"/>
    </row>
    <row r="51" spans="13:13" x14ac:dyDescent="0.2">
      <c r="M51" s="84"/>
    </row>
    <row r="52" spans="13:13" x14ac:dyDescent="0.2">
      <c r="M52" s="84"/>
    </row>
    <row r="53" spans="13:13" x14ac:dyDescent="0.2">
      <c r="M53" s="84"/>
    </row>
    <row r="54" spans="13:13" x14ac:dyDescent="0.2">
      <c r="M54" s="84"/>
    </row>
    <row r="55" spans="13:13" x14ac:dyDescent="0.2">
      <c r="M55" s="84"/>
    </row>
    <row r="56" spans="13:13" x14ac:dyDescent="0.2">
      <c r="M56" s="84"/>
    </row>
    <row r="57" spans="13:13" x14ac:dyDescent="0.2">
      <c r="M57" s="84"/>
    </row>
    <row r="58" spans="13:13" x14ac:dyDescent="0.2">
      <c r="M58" s="84"/>
    </row>
    <row r="59" spans="13:13" x14ac:dyDescent="0.2">
      <c r="M59" s="84"/>
    </row>
    <row r="60" spans="13:13" x14ac:dyDescent="0.2">
      <c r="M60" s="84"/>
    </row>
    <row r="61" spans="13:13" x14ac:dyDescent="0.2">
      <c r="M61" s="84"/>
    </row>
    <row r="62" spans="13:13" x14ac:dyDescent="0.2">
      <c r="M62" s="84"/>
    </row>
    <row r="63" spans="13:13" x14ac:dyDescent="0.2">
      <c r="M63" s="84"/>
    </row>
    <row r="64" spans="13:13" x14ac:dyDescent="0.2">
      <c r="M64" s="84"/>
    </row>
    <row r="65" spans="6:13" x14ac:dyDescent="0.2">
      <c r="M65" s="84"/>
    </row>
    <row r="66" spans="6:13" x14ac:dyDescent="0.2">
      <c r="M66" s="84"/>
    </row>
    <row r="67" spans="6:13" x14ac:dyDescent="0.2">
      <c r="M67" s="84"/>
    </row>
    <row r="68" spans="6:13" x14ac:dyDescent="0.2">
      <c r="M68" s="84"/>
    </row>
    <row r="69" spans="6:13" x14ac:dyDescent="0.2">
      <c r="F69" s="126"/>
      <c r="I69" s="126"/>
      <c r="J69" s="126"/>
      <c r="K69" s="126"/>
    </row>
    <row r="70" spans="6:13" x14ac:dyDescent="0.2">
      <c r="F70" s="126"/>
      <c r="I70" s="126"/>
      <c r="J70" s="126"/>
      <c r="K70" s="126"/>
    </row>
    <row r="71" spans="6:13" x14ac:dyDescent="0.2">
      <c r="F71" s="126"/>
      <c r="I71" s="126"/>
      <c r="J71" s="126"/>
      <c r="K71" s="126"/>
    </row>
    <row r="72" spans="6:13" x14ac:dyDescent="0.2">
      <c r="F72" s="126"/>
      <c r="I72" s="126"/>
      <c r="J72" s="126"/>
      <c r="K72" s="126"/>
    </row>
    <row r="74" spans="6:13" x14ac:dyDescent="0.2">
      <c r="I74" s="126"/>
      <c r="J74" s="126"/>
      <c r="K74" s="126"/>
    </row>
  </sheetData>
  <mergeCells count="4">
    <mergeCell ref="P8:P12"/>
    <mergeCell ref="P13:P18"/>
    <mergeCell ref="R2:W2"/>
    <mergeCell ref="W30:W3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sheetView workbookViewId="1"/>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100</v>
      </c>
      <c r="B1" s="12" t="s">
        <v>101</v>
      </c>
    </row>
    <row r="3" spans="1:4" ht="18" customHeight="1" x14ac:dyDescent="0.2"/>
    <row r="7" spans="1:4" x14ac:dyDescent="0.2">
      <c r="A7" s="11" t="s">
        <v>16</v>
      </c>
      <c r="B7" s="11" t="s">
        <v>15</v>
      </c>
      <c r="C7" s="11" t="s">
        <v>1</v>
      </c>
      <c r="D7" s="11" t="s">
        <v>0</v>
      </c>
    </row>
    <row r="8" spans="1:4" x14ac:dyDescent="0.2">
      <c r="A8" s="16" t="s">
        <v>17</v>
      </c>
      <c r="B8" s="16" t="s">
        <v>18</v>
      </c>
      <c r="C8" s="14" t="s">
        <v>19</v>
      </c>
    </row>
    <row r="9" spans="1:4" x14ac:dyDescent="0.2">
      <c r="A9" s="11" t="s">
        <v>96</v>
      </c>
    </row>
    <row r="10" spans="1:4" x14ac:dyDescent="0.2">
      <c r="A10" s="22" t="s">
        <v>95</v>
      </c>
      <c r="B10" s="22" t="s">
        <v>95</v>
      </c>
      <c r="C10" s="16" t="s">
        <v>97</v>
      </c>
    </row>
    <row r="11" spans="1:4" x14ac:dyDescent="0.2">
      <c r="A11" s="22" t="s">
        <v>98</v>
      </c>
      <c r="B11" s="22" t="s">
        <v>98</v>
      </c>
      <c r="C11" s="16" t="s">
        <v>97</v>
      </c>
    </row>
    <row r="13" spans="1:4" x14ac:dyDescent="0.2">
      <c r="A13" s="11" t="s">
        <v>102</v>
      </c>
    </row>
  </sheetData>
  <phoneticPr fontId="19"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63489" r:id="rId4" name="cmdCheckRegionsSheet">
          <controlPr defaultSize="0" autoLine="0" r:id="rId5">
            <anchor moveWithCells="1">
              <from>
                <xdr:col>0</xdr:col>
                <xdr:colOff>9525</xdr:colOff>
                <xdr:row>2</xdr:row>
                <xdr:rowOff>0</xdr:rowOff>
              </from>
              <to>
                <xdr:col>0</xdr:col>
                <xdr:colOff>828675</xdr:colOff>
                <xdr:row>3</xdr:row>
                <xdr:rowOff>9525</xdr:rowOff>
              </to>
            </anchor>
          </controlPr>
        </control>
      </mc:Choice>
      <mc:Fallback>
        <control shapeId="63489" r:id="rId4" name="cmdCheckRegionsSheet"/>
      </mc:Fallback>
    </mc:AlternateContent>
    <mc:AlternateContent xmlns:mc="http://schemas.openxmlformats.org/markup-compatibility/2006">
      <mc:Choice Requires="x14">
        <control shapeId="63490" r:id="rId6" name="cmdSpecifySets">
          <controlPr defaultSize="0" autoLine="0" r:id="rId7">
            <anchor moveWithCells="1">
              <from>
                <xdr:col>2</xdr:col>
                <xdr:colOff>9525</xdr:colOff>
                <xdr:row>3</xdr:row>
                <xdr:rowOff>19050</xdr:rowOff>
              </from>
              <to>
                <xdr:col>3</xdr:col>
                <xdr:colOff>9525</xdr:colOff>
                <xdr:row>4</xdr:row>
                <xdr:rowOff>114300</xdr:rowOff>
              </to>
            </anchor>
          </controlPr>
        </control>
      </mc:Choice>
      <mc:Fallback>
        <control shapeId="63490" r:id="rId6" name="cmdSpecifySets"/>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sheetView workbookViewId="1"/>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21" t="s">
        <v>99</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71681"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71681" r:id="rId4" name="cmdSpecifySets"/>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3"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71683" r:id="rId8" name="cmdCommUnit"/>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Worklog</vt:lpstr>
      <vt:lpstr>ANSv2-692-Home</vt:lpstr>
      <vt:lpstr>Index</vt:lpstr>
      <vt:lpstr>PAMS levers</vt:lpstr>
      <vt:lpstr>Students reprot</vt:lpstr>
      <vt:lpstr>RES</vt:lpstr>
      <vt:lpstr>EB_Exist</vt:lpstr>
      <vt:lpstr>Commodities_BASE</vt:lpstr>
      <vt:lpstr>CommData_BASE</vt:lpstr>
      <vt:lpstr>Processes_BASE</vt:lpstr>
      <vt:lpstr>ProcData_plants and boilers</vt:lpstr>
      <vt:lpstr>ProcData_CHP</vt:lpstr>
      <vt:lpstr>links to constraints</vt:lpstr>
      <vt:lpstr>ProcData_Xtechs</vt:lpstr>
      <vt:lpstr>Capital costs</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Bryce Mccall</cp:lastModifiedBy>
  <cp:lastPrinted>2005-06-23T04:07:43Z</cp:lastPrinted>
  <dcterms:created xsi:type="dcterms:W3CDTF">2005-05-01T12:39:10Z</dcterms:created>
  <dcterms:modified xsi:type="dcterms:W3CDTF">2022-02-11T14:15:08Z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